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ento_sešit"/>
  <bookViews>
    <workbookView xWindow="0" yWindow="0" windowWidth="28800" windowHeight="12000" firstSheet="8" activeTab="13"/>
  </bookViews>
  <sheets>
    <sheet name="Titulni" sheetId="1" r:id="rId1"/>
    <sheet name="BKB-RO-2528" sheetId="4" state="hidden" r:id="rId2"/>
    <sheet name="Pomocny" sheetId="5" state="hidden" r:id="rId3"/>
    <sheet name="Rekapitulace stavby" sheetId="31" r:id="rId4"/>
    <sheet name="Stavba" sheetId="27" r:id="rId5"/>
    <sheet name="stavba Pol" sheetId="28" r:id="rId6"/>
    <sheet name="vytah" sheetId="29" r:id="rId7"/>
    <sheet name="vytah_Pol" sheetId="30" r:id="rId8"/>
    <sheet name="zdravotechnika" sheetId="34" r:id="rId9"/>
    <sheet name="Vytápění" sheetId="8" r:id="rId10"/>
    <sheet name="vzt" sheetId="20" r:id="rId11"/>
    <sheet name="Elektro" sheetId="19" r:id="rId12"/>
    <sheet name="gastrotechnologie" sheetId="21" r:id="rId13"/>
    <sheet name="Lapol" sheetId="35" r:id="rId14"/>
    <sheet name="VRN" sheetId="22" r:id="rId15"/>
    <sheet name="VRN_pol" sheetId="23"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1" hidden="1">'BKB-RO-2528'!$M$4:$R$39</definedName>
    <definedName name="_xlnm._FilterDatabase" localSheetId="13" hidden="1">'Lapol'!$C$116:$K$170</definedName>
    <definedName name="_xlnm._FilterDatabase" localSheetId="8" hidden="1">'zdravotechnika'!$C$122:$K$234</definedName>
    <definedName name="_GoBack" localSheetId="11">'Elektro'!#REF!</definedName>
    <definedName name="Akce" localSheetId="11">'[2]Pomocny'!$B$7</definedName>
    <definedName name="Akce" localSheetId="12">#REF!</definedName>
    <definedName name="Akce" localSheetId="3">'[3]Pomocny'!$B$7</definedName>
    <definedName name="Akce" localSheetId="9">'[4]Pomocny'!$B$7</definedName>
    <definedName name="Akce" localSheetId="10">'[5]Pomocny'!$B$7</definedName>
    <definedName name="Akce">'Pomocny'!$B$7</definedName>
    <definedName name="CelkemDPHVypocet" localSheetId="4">'Stavba'!$H$42</definedName>
    <definedName name="CelkemDPHVypocet" localSheetId="14">'VRN'!$H$42</definedName>
    <definedName name="CelkemDPHVypocet" localSheetId="6">'vytah'!$H$42</definedName>
    <definedName name="CenaCelkem">'[6]Stavba'!$G$29</definedName>
    <definedName name="CenaCelkemBezDPH">'VRN'!$G$28</definedName>
    <definedName name="CenaCelkemVypocet" localSheetId="4">'Stavba'!$I$42</definedName>
    <definedName name="CenaCelkemVypocet" localSheetId="14">'VRN'!$I$42</definedName>
    <definedName name="CenaCelkemVypocet" localSheetId="6">'vytah'!$I$42</definedName>
    <definedName name="CisloDok" localSheetId="11">'[2]Pomocny'!$B$1</definedName>
    <definedName name="CisloDok" localSheetId="12">#REF!</definedName>
    <definedName name="CisloDok" localSheetId="3">'[3]Pomocny'!$B$1</definedName>
    <definedName name="CisloDok" localSheetId="9">'[4]Pomocny'!$B$1</definedName>
    <definedName name="CisloDok" localSheetId="10">'[7]Pomocny'!$B$1</definedName>
    <definedName name="CisloDok">'Pomocny'!$B$1</definedName>
    <definedName name="cisloobjektu">'VRN'!$D$3</definedName>
    <definedName name="CisloRozpoctu">'[8]Krycí list'!$C$2</definedName>
    <definedName name="CisloStavby" localSheetId="4">'Stavba'!$D$2</definedName>
    <definedName name="CisloStavby" localSheetId="14">'VRN'!$D$2</definedName>
    <definedName name="CisloStavby" localSheetId="6">'vytah'!$D$2</definedName>
    <definedName name="cislostavby">'[8]Krycí list'!$A$7</definedName>
    <definedName name="CisloStavebnihoRozpoctu">'VRN'!$D$4</definedName>
    <definedName name="dadresa">'VRN'!$D$12:$G$12</definedName>
    <definedName name="Datum" localSheetId="11">'[2]Pomocny'!$B$13</definedName>
    <definedName name="Datum" localSheetId="12">#REF!</definedName>
    <definedName name="Datum" localSheetId="9">'[4]Pomocny'!$B$13</definedName>
    <definedName name="Datum" localSheetId="10">'[5]Pomocny'!$B$13</definedName>
    <definedName name="Datum">'Pomocny'!$B$13</definedName>
    <definedName name="DIČ" localSheetId="4">'Stavba'!$I$12</definedName>
    <definedName name="DIČ" localSheetId="14">'VRN'!$I$12</definedName>
    <definedName name="DIČ" localSheetId="6">'vytah'!$I$12</definedName>
    <definedName name="dmisto">'VRN'!$E$13:$G$13</definedName>
    <definedName name="DPHSni">'[6]Stavba'!$G$24</definedName>
    <definedName name="DPHZakl">'[6]Stavba'!$G$26</definedName>
    <definedName name="dpsc" localSheetId="4">'Stavba'!$D$13</definedName>
    <definedName name="dpsc" localSheetId="14">'VRN'!$D$13</definedName>
    <definedName name="dpsc" localSheetId="6">'vytah'!$D$13</definedName>
    <definedName name="IČO" localSheetId="4">'Stavba'!$I$11</definedName>
    <definedName name="IČO" localSheetId="14">'VRN'!$I$11</definedName>
    <definedName name="IČO" localSheetId="6">'vytah'!$I$11</definedName>
    <definedName name="Kontroloval" localSheetId="11">'[2]Pomocny'!$B$11</definedName>
    <definedName name="Kontroloval" localSheetId="12">#REF!</definedName>
    <definedName name="Kontroloval" localSheetId="3">'[3]Pomocny'!$B$11</definedName>
    <definedName name="Kontroloval" localSheetId="9">'[4]Pomocny'!$B$11</definedName>
    <definedName name="Kontroloval" localSheetId="10">'[5]Pomocny'!$B$11</definedName>
    <definedName name="Kontroloval">'Pomocny'!$B$11</definedName>
    <definedName name="Mena">'[6]Stavba'!$J$29</definedName>
    <definedName name="MistoStavby">'VRN'!$D$4</definedName>
    <definedName name="nazevobjektu">'VRN'!$E$3</definedName>
    <definedName name="NazevRozpoctu">'[8]Krycí list'!$D$2</definedName>
    <definedName name="NazevStavby" localSheetId="4">'Stavba'!$E$2</definedName>
    <definedName name="NazevStavby" localSheetId="14">'VRN'!$E$2</definedName>
    <definedName name="NazevStavby" localSheetId="6">'vytah'!$E$2</definedName>
    <definedName name="nazevstavby">'[8]Krycí list'!$C$7</definedName>
    <definedName name="NazevStavebnihoRozpoctu">'VRN'!$E$4</definedName>
    <definedName name="oadresa">'VRN'!$D$6</definedName>
    <definedName name="Objednatel" localSheetId="11">'[2]Pomocny'!$B$2</definedName>
    <definedName name="Objednatel" localSheetId="12">#REF!</definedName>
    <definedName name="Objednatel" localSheetId="3">'[3]Pomocny'!$B$2</definedName>
    <definedName name="Objednatel" localSheetId="4">'Stavba'!$D$5</definedName>
    <definedName name="Objednatel" localSheetId="14">'VRN'!$D$5</definedName>
    <definedName name="Objednatel" localSheetId="6">'vytah'!$D$5</definedName>
    <definedName name="Objednatel" localSheetId="9">'[4]Pomocny'!$B$2</definedName>
    <definedName name="Objednatel" localSheetId="10">'[5]Pomocny'!$B$2</definedName>
    <definedName name="Objednatel">'Pomocny'!$B$2</definedName>
    <definedName name="ObjednatelAdr">'Pomocny'!$B$3</definedName>
    <definedName name="ObjednatelMesto">'Pomocny'!$B$4</definedName>
    <definedName name="Objekt" localSheetId="4">'Stavba'!$B$38</definedName>
    <definedName name="Objekt" localSheetId="14">'VRN'!$B$38</definedName>
    <definedName name="Objekt" localSheetId="6">'vytah'!$B$38</definedName>
    <definedName name="_xlnm.Print_Area" localSheetId="1">'[1]BKB'!$A$1:$K$39</definedName>
    <definedName name="_xlnm.Print_Area" localSheetId="11">'Elektro'!$A$1:$I$141</definedName>
    <definedName name="_xlnm.Print_Area" localSheetId="13">'Lapol'!$C$4:$J$76,'Lapol'!$C$82:$J$100,'Lapol'!$C$106:$U$170</definedName>
    <definedName name="_xlnm.Print_Area" localSheetId="3">'Rekapitulace stavby'!$B$1:$AQ$26</definedName>
    <definedName name="_xlnm.Print_Area" localSheetId="4">'Stavba'!$A$1:$J$80</definedName>
    <definedName name="_xlnm.Print_Area" localSheetId="5">'stavba Pol'!$A$1:$X$812</definedName>
    <definedName name="_xlnm.Print_Area" localSheetId="0">'Titulni'!$A$1:$D$38</definedName>
    <definedName name="_xlnm.Print_Area" localSheetId="14">'VRN'!$A$1:$J$51</definedName>
    <definedName name="_xlnm.Print_Area" localSheetId="15">'VRN_pol'!$A$1:$X$33</definedName>
    <definedName name="_xlnm.Print_Area" localSheetId="6">'vytah'!$A$1:$J$51</definedName>
    <definedName name="_xlnm.Print_Area" localSheetId="7">'vytah_Pol'!$A$1:$X$30</definedName>
    <definedName name="_xlnm.Print_Area" localSheetId="9">'Vytápění'!$A$2:$V$453</definedName>
    <definedName name="_xlnm.Print_Area" localSheetId="8">'zdravotechnika'!$C$4:$J$76,'zdravotechnika'!$C$82:$J$106,'zdravotechnika'!$C$112:$K$234</definedName>
    <definedName name="Obsah" localSheetId="11">'[2]Pomocny'!$B$8</definedName>
    <definedName name="Obsah" localSheetId="12">#REF!</definedName>
    <definedName name="Obsah" localSheetId="3">'[3]Pomocny'!$B$8</definedName>
    <definedName name="Obsah" localSheetId="9">'[4]Pomocny'!$B$8</definedName>
    <definedName name="Obsah" localSheetId="10">'[5]Pomocny'!$B$8</definedName>
    <definedName name="Obsah">'Pomocny'!$B$8</definedName>
    <definedName name="odic" localSheetId="4">'Stavba'!$I$6</definedName>
    <definedName name="odic" localSheetId="14">'VRN'!$I$6</definedName>
    <definedName name="odic" localSheetId="6">'vytah'!$I$6</definedName>
    <definedName name="oico" localSheetId="4">'Stavba'!$I$5</definedName>
    <definedName name="oico" localSheetId="14">'VRN'!$I$5</definedName>
    <definedName name="oico" localSheetId="6">'vytah'!$I$5</definedName>
    <definedName name="omisto" localSheetId="4">'Stavba'!$E$7</definedName>
    <definedName name="omisto" localSheetId="14">'VRN'!$E$7</definedName>
    <definedName name="omisto" localSheetId="6">'vytah'!$E$7</definedName>
    <definedName name="onazev" localSheetId="4">'Stavba'!$D$6</definedName>
    <definedName name="onazev" localSheetId="14">'VRN'!$D$6</definedName>
    <definedName name="onazev" localSheetId="6">'vytah'!$D$6</definedName>
    <definedName name="opsc" localSheetId="4">'Stavba'!$D$7</definedName>
    <definedName name="opsc" localSheetId="14">'VRN'!$D$7</definedName>
    <definedName name="opsc" localSheetId="6">'vytah'!$D$7</definedName>
    <definedName name="padresa">'VRN'!$D$9</definedName>
    <definedName name="pdic">'VRN'!$I$9</definedName>
    <definedName name="pico">'VRN'!$I$8</definedName>
    <definedName name="pmisto">'VRN'!$E$10</definedName>
    <definedName name="PocetA4">'Pomocny'!$B$15</definedName>
    <definedName name="PocetMJ" localSheetId="3">#REF!</definedName>
    <definedName name="PocetMJ">#REF!</definedName>
    <definedName name="PoptavkaID">'VRN'!$A$1</definedName>
    <definedName name="pPSC">'VRN'!$D$10</definedName>
    <definedName name="Projektant">'VRN'!$D$8</definedName>
    <definedName name="SazbaDPH1" localSheetId="4">'Stavba'!$E$23</definedName>
    <definedName name="SazbaDPH1" localSheetId="14">'VRN'!$E$23</definedName>
    <definedName name="SazbaDPH1" localSheetId="6">'vytah'!$E$23</definedName>
    <definedName name="SazbaDPH1">'[8]Krycí list'!$C$30</definedName>
    <definedName name="SazbaDPH2" localSheetId="4">'Stavba'!$E$25</definedName>
    <definedName name="SazbaDPH2" localSheetId="14">'VRN'!$E$25</definedName>
    <definedName name="SazbaDPH2" localSheetId="6">'vytah'!$E$25</definedName>
    <definedName name="SazbaDPH2">'[8]Krycí list'!$C$32</definedName>
    <definedName name="Schvalil" localSheetId="11">'[2]Pomocny'!$B$12</definedName>
    <definedName name="Schvalil" localSheetId="12">#REF!</definedName>
    <definedName name="Schvalil" localSheetId="3">'[3]Pomocny'!$B$12</definedName>
    <definedName name="Schvalil" localSheetId="9">'[4]Pomocny'!$B$12</definedName>
    <definedName name="Schvalil" localSheetId="10">'[5]Pomocny'!$B$12</definedName>
    <definedName name="Schvalil">'Pomocny'!$B$12</definedName>
    <definedName name="SloupecCC" localSheetId="3">#REF!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tupen" localSheetId="11">'[2]Pomocny'!$B$14</definedName>
    <definedName name="Stupen" localSheetId="12">#REF!</definedName>
    <definedName name="Stupen" localSheetId="3">'[3]Pomocny'!$B$14</definedName>
    <definedName name="Stupen" localSheetId="9">'[4]Pomocny'!$B$14</definedName>
    <definedName name="Stupen" localSheetId="10">'[5]Pomocny'!$B$14</definedName>
    <definedName name="Stupen">'Pomocny'!$B$14</definedName>
    <definedName name="Vypracoval" localSheetId="11">'[2]Pomocny'!$B$10</definedName>
    <definedName name="Vypracoval" localSheetId="12">#REF!</definedName>
    <definedName name="Vypracoval" localSheetId="9">'[4]Pomocny'!$B$10</definedName>
    <definedName name="Vypracoval" localSheetId="10">'[5]Pomocny'!$B$10</definedName>
    <definedName name="Vypracoval">'Pomocny'!$B$10</definedName>
    <definedName name="Z_B7E7C763_C459_487D_8ABA_5CFDDFBD5A84_.wvu.Cols" localSheetId="4" hidden="1">'Stavba'!$A:$A</definedName>
    <definedName name="Z_B7E7C763_C459_487D_8ABA_5CFDDFBD5A84_.wvu.Cols" localSheetId="14" hidden="1">'VRN'!$A:$A</definedName>
    <definedName name="Z_B7E7C763_C459_487D_8ABA_5CFDDFBD5A84_.wvu.Cols" localSheetId="6" hidden="1">'vytah'!$A:$A</definedName>
    <definedName name="Z_B7E7C763_C459_487D_8ABA_5CFDDFBD5A84_.wvu.PrintArea" localSheetId="4" hidden="1">'Stavba'!$B$1:$J$36</definedName>
    <definedName name="Z_B7E7C763_C459_487D_8ABA_5CFDDFBD5A84_.wvu.PrintArea" localSheetId="14" hidden="1">'VRN'!$B$1:$J$36</definedName>
    <definedName name="Z_B7E7C763_C459_487D_8ABA_5CFDDFBD5A84_.wvu.PrintArea" localSheetId="6" hidden="1">'vytah'!$B$1:$J$36</definedName>
    <definedName name="Zakazka" localSheetId="11">'[2]Pomocny'!$B$5</definedName>
    <definedName name="Zakazka" localSheetId="12">#REF!</definedName>
    <definedName name="Zakazka" localSheetId="3">'[3]Pomocny'!$B$5</definedName>
    <definedName name="Zakazka" localSheetId="9">'[4]Pomocny'!$B$5</definedName>
    <definedName name="Zakazka" localSheetId="10">'[5]Pomocny'!$B$5</definedName>
    <definedName name="Zakazka">'Pomocny'!$B$5</definedName>
    <definedName name="ZakazkaBKB">'Pomocny'!$B$6</definedName>
    <definedName name="ZakladDPHSni">'[6]Stavba'!$G$23</definedName>
    <definedName name="ZakladDPHSniVypocet" localSheetId="4">'Stavba'!$F$42</definedName>
    <definedName name="ZakladDPHSniVypocet" localSheetId="14">'VRN'!$F$42</definedName>
    <definedName name="ZakladDPHSniVypocet" localSheetId="6">'vytah'!$F$42</definedName>
    <definedName name="ZakladDPHZakl">'[6]Stavba'!$G$25</definedName>
    <definedName name="ZakladDPHZaklVypocet" localSheetId="4">'Stavba'!$G$42</definedName>
    <definedName name="ZakladDPHZaklVypocet" localSheetId="14">'VRN'!$G$42</definedName>
    <definedName name="ZakladDPHZaklVypocet" localSheetId="6">'vytah'!$G$42</definedName>
    <definedName name="ZaObjednatele">'VRN'!$G$34</definedName>
    <definedName name="Zaokrouhleni">'VRN'!$G$27</definedName>
    <definedName name="ZaZhotovitele">'VRN'!$D$34</definedName>
    <definedName name="Zhotovitel">'VRN'!$D$11:$G$11</definedName>
    <definedName name="_xlnm.Print_Titles" localSheetId="1">'BKB-RO-2528'!$4:$4</definedName>
    <definedName name="_xlnm.Print_Titles" localSheetId="3">'Rekapitulace stavby'!$11:$11</definedName>
    <definedName name="_xlnm.Print_Titles" localSheetId="5">'stavba Pol'!$1:$7</definedName>
    <definedName name="_xlnm.Print_Titles" localSheetId="7">'vytah_Pol'!$1:$7</definedName>
    <definedName name="_xlnm.Print_Titles" localSheetId="8">'zdravotechnika'!$122:$122</definedName>
    <definedName name="_xlnm.Print_Titles" localSheetId="10">'vzt'!$1:$2</definedName>
    <definedName name="_xlnm.Print_Titles" localSheetId="11">'Elektro'!$1:$12</definedName>
    <definedName name="_xlnm.Print_Titles" localSheetId="13">'Lapol'!$116:$116</definedName>
    <definedName name="_xlnm.Print_Titles" localSheetId="15">'VRN_pol'!$1:$7</definedName>
  </definedNames>
  <calcPr calcId="145621"/>
</workbook>
</file>

<file path=xl/comments15.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comments16.xml><?xml version="1.0" encoding="utf-8"?>
<comments xmlns="http://schemas.openxmlformats.org/spreadsheetml/2006/main">
  <authors>
    <author>Dana</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comments2.xml><?xml version="1.0" encoding="utf-8"?>
<comments xmlns="http://schemas.openxmlformats.org/spreadsheetml/2006/main">
  <authors>
    <author>Kučera Lubor, Ing</author>
  </authors>
  <commentList>
    <comment ref="H31" authorId="0">
      <text>
        <r>
          <rPr>
            <b/>
            <sz val="8"/>
            <rFont val="Tahoma"/>
            <family val="2"/>
          </rPr>
          <t>Kučera Lubor, Ing:</t>
        </r>
        <r>
          <rPr>
            <sz val="8"/>
            <rFont val="Tahoma"/>
            <family val="2"/>
          </rPr>
          <t xml:space="preserve">
</t>
        </r>
        <r>
          <rPr>
            <b/>
            <sz val="8"/>
            <color indexed="14"/>
            <rFont val="Tahoma"/>
            <family val="2"/>
          </rPr>
          <t>ZÁKLADNÍ ROZPOČTOVÉ NÁKLADY</t>
        </r>
      </text>
    </comment>
    <comment ref="H37" authorId="0">
      <text>
        <r>
          <rPr>
            <b/>
            <sz val="8"/>
            <rFont val="Tahoma"/>
            <family val="2"/>
          </rPr>
          <t>Kučera Lubor, Ing:</t>
        </r>
        <r>
          <rPr>
            <sz val="8"/>
            <rFont val="Tahoma"/>
            <family val="2"/>
          </rPr>
          <t xml:space="preserve">
</t>
        </r>
        <r>
          <rPr>
            <b/>
            <sz val="8"/>
            <color indexed="14"/>
            <rFont val="Tahoma"/>
            <family val="2"/>
          </rPr>
          <t>VEDLEJŠÍ ROZPOČTOVÉ NÁKLADY</t>
        </r>
      </text>
    </comment>
  </commentList>
</comments>
</file>

<file path=xl/comments5.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comments6.xml><?xml version="1.0" encoding="utf-8"?>
<comments xmlns="http://schemas.openxmlformats.org/spreadsheetml/2006/main">
  <authors>
    <author>Dana</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comments7.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comments8.xml><?xml version="1.0" encoding="utf-8"?>
<comments xmlns="http://schemas.openxmlformats.org/spreadsheetml/2006/main">
  <authors>
    <author>Dana</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<sst xmlns="http://schemas.openxmlformats.org/spreadsheetml/2006/main" count="9824" uniqueCount="2657">
  <si>
    <r>
      <t>BKB</t>
    </r>
    <r>
      <rPr>
        <i/>
        <sz val="24"/>
        <color indexed="10"/>
        <rFont val="Impact"/>
        <family val="2"/>
      </rPr>
      <t>Metal, a.s.</t>
    </r>
  </si>
  <si>
    <r>
      <t></t>
    </r>
    <r>
      <rPr>
        <sz val="12"/>
        <rFont val="Arial"/>
        <family val="2"/>
      </rPr>
      <t xml:space="preserve"> </t>
    </r>
    <r>
      <rPr>
        <sz val="12"/>
        <rFont val="Arial CE"/>
        <family val="2"/>
      </rPr>
      <t>Hlubinská 917/20, 702 00 Moravská Ostrava</t>
    </r>
  </si>
  <si>
    <t>ARCHIVNÍ ČÍSLO OBJEDNATELE / CUSTOMER DOCUMENT No.:</t>
  </si>
  <si>
    <t>REV.:</t>
  </si>
  <si>
    <t>ÚPRAVA / DESCRIPTION</t>
  </si>
  <si>
    <t>DATUM / DATE</t>
  </si>
  <si>
    <t>VYPRACOVAL / MADE BY</t>
  </si>
  <si>
    <t>OBJEDNATEL / CLIENT:</t>
  </si>
  <si>
    <t>TENTO DOKUMENT JE NAŠÍM DUŠEVNÍM VLASTNICTVÍM. BEZ PÍSEMNÉHO SOUHLASU FIRMY BKB METAL,  a.s. NESMÍ BÝT KOPÍROVÁN ANI POSKYTNUT TŘETÍM OSOBÁM.                                                                                                                                                       THIS DOCUMENT IS THE INTELECTUAL PROPERTY OF BKB METAL. COPYING OR SUBMITTING TO THIRD PARTIES WITHOUT THE PRIOR WRITTEN CONSENT OF BKB METAL IS FORBIDDEN.</t>
  </si>
  <si>
    <t>AKCE / ACTIVITY:</t>
  </si>
  <si>
    <t>KONTROLOVAL / CHECKED</t>
  </si>
  <si>
    <t>SCHVÁLIL / APPROVED</t>
  </si>
  <si>
    <t>STUPEŇ / STAGE</t>
  </si>
  <si>
    <t>ZAKÁZKA / CONTRACT</t>
  </si>
  <si>
    <t>POČET A4 / NUMBER A4</t>
  </si>
  <si>
    <t>OBSAH / TITLE:</t>
  </si>
  <si>
    <t>ARCHIVNÍ ČÍSLO / DOCUMENT No.:</t>
  </si>
  <si>
    <r>
      <t xml:space="preserve">BKB </t>
    </r>
    <r>
      <rPr>
        <i/>
        <sz val="13"/>
        <color indexed="10"/>
        <rFont val="Impact"/>
        <family val="2"/>
      </rPr>
      <t>Metal, a.s.</t>
    </r>
  </si>
  <si>
    <t>ROZPOČET / BUDGET</t>
  </si>
  <si>
    <t>POL.</t>
  </si>
  <si>
    <t>OBSAH</t>
  </si>
  <si>
    <t>MATERIÁL</t>
  </si>
  <si>
    <t>NORMA / VÝKRES</t>
  </si>
  <si>
    <t>JEDN.</t>
  </si>
  <si>
    <t>MNOŽSTVÍ</t>
  </si>
  <si>
    <t xml:space="preserve">kg/JEDN. </t>
  </si>
  <si>
    <t>CELKEM kg</t>
  </si>
  <si>
    <t>DODÁVKA</t>
  </si>
  <si>
    <t>MONTÁŽ</t>
  </si>
  <si>
    <t>CELKEM</t>
  </si>
  <si>
    <t>ITEM</t>
  </si>
  <si>
    <t>TITLE</t>
  </si>
  <si>
    <t>MATERIAL</t>
  </si>
  <si>
    <t>NORM / DRAWING</t>
  </si>
  <si>
    <t>UNIT</t>
  </si>
  <si>
    <t>QUANTITY</t>
  </si>
  <si>
    <t xml:space="preserve">kg/UNIT </t>
  </si>
  <si>
    <t>TOTAL kg</t>
  </si>
  <si>
    <t>SUPPLY</t>
  </si>
  <si>
    <t>ASSEMBLY</t>
  </si>
  <si>
    <t>TOTAL</t>
  </si>
  <si>
    <t>POZNÁMKA</t>
  </si>
  <si>
    <t>FILTR 1</t>
  </si>
  <si>
    <t>FILTR 2</t>
  </si>
  <si>
    <t>FILTR 4</t>
  </si>
  <si>
    <t>FILTR 5</t>
  </si>
  <si>
    <t>FILTR 6</t>
  </si>
  <si>
    <t>Celkem</t>
  </si>
  <si>
    <t>ZRN:</t>
  </si>
  <si>
    <t xml:space="preserve">Dodávka + Montáž =   </t>
  </si>
  <si>
    <t>Mimostav. doprava (3,6 %) =</t>
  </si>
  <si>
    <t xml:space="preserve">Přesun (1%) =   </t>
  </si>
  <si>
    <t>Podíl přidr. výkonů (1%) =</t>
  </si>
  <si>
    <t>Podíl jiných profesí (1,6%) =</t>
  </si>
  <si>
    <t>ZRN CELKEM</t>
  </si>
  <si>
    <t>VRN:</t>
  </si>
  <si>
    <t>Zařízení staveniště (2,3%) =</t>
  </si>
  <si>
    <t>Ztížené prac. podmínky (1,6%) =</t>
  </si>
  <si>
    <t>VRN CELKEM</t>
  </si>
  <si>
    <t>CisloDok</t>
  </si>
  <si>
    <t>Objednatel</t>
  </si>
  <si>
    <t>Úřad městského obvodu Ostrava-jih</t>
  </si>
  <si>
    <t>ObjednatelAdr</t>
  </si>
  <si>
    <t>Horní 791/3</t>
  </si>
  <si>
    <t>ObjednatelMesto</t>
  </si>
  <si>
    <t>70068 Ostrava</t>
  </si>
  <si>
    <t>Zakazka</t>
  </si>
  <si>
    <t>19-4298</t>
  </si>
  <si>
    <t>ZakazkaBKB</t>
  </si>
  <si>
    <t>BKB 19-4298</t>
  </si>
  <si>
    <t>Akce</t>
  </si>
  <si>
    <t>Modernizace školní kuchyně MŠ Mitušova 6</t>
  </si>
  <si>
    <t>Obsah</t>
  </si>
  <si>
    <t>Vypracoval</t>
  </si>
  <si>
    <t>Ing. Adéla Prchalová</t>
  </si>
  <si>
    <t>Kontroloval</t>
  </si>
  <si>
    <t>Schvalil</t>
  </si>
  <si>
    <t>Ing. Daniel Ryba</t>
  </si>
  <si>
    <t>Datum</t>
  </si>
  <si>
    <t>Stupen</t>
  </si>
  <si>
    <t>DPS</t>
  </si>
  <si>
    <t>PocetA4</t>
  </si>
  <si>
    <t>REKAPITULACE OBJEKTŮ STAVBY</t>
  </si>
  <si>
    <t>Kód:</t>
  </si>
  <si>
    <t>Stavba:</t>
  </si>
  <si>
    <t>Místo:</t>
  </si>
  <si>
    <t>Datum:</t>
  </si>
  <si>
    <t>Objednatel:</t>
  </si>
  <si>
    <t>Projektant:</t>
  </si>
  <si>
    <t>BKB Metal, a.s.</t>
  </si>
  <si>
    <t>Informatívní údaje z listů zakázek</t>
  </si>
  <si>
    <t>Zhotovitel:</t>
  </si>
  <si>
    <t>Zpracovatel:</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</si>
  <si>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</si>
  <si>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</si>
  <si>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</si>
  <si>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</si>
  <si>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</si>
  <si>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</si>
  <si>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</si>
  <si>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</si>
  <si>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</si>
  <si>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</si>
  <si>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</si>
  <si>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</si>
  <si>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</si>
  <si>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</si>
  <si>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</si>
  <si>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</si>
  <si>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</si>
  <si>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</si>
  <si>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</si>
  <si>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</si>
  <si>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</si>
  <si>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{564e2179-606e-4816-b352-4ee000e4e6e6}</t>
  </si>
  <si>
    <t>{00000000-0000-0000-0000-000000000000}</t>
  </si>
  <si>
    <t>A.</t>
  </si>
  <si>
    <t>1.</t>
  </si>
  <si>
    <t>D.1.1 Architektonicko-stavební řešení,                 D.1.2 Stavebně konstrukční řešení</t>
  </si>
  <si>
    <t>1</t>
  </si>
  <si>
    <t>{e040a6cd-2f7a-4385-8522-817fd737e1fc}</t>
  </si>
  <si>
    <t>2.</t>
  </si>
  <si>
    <t>D.1.1 Architektonicko-stavební řešení,                 D.1.2 Stavebně konstrukční řešení (investiční)</t>
  </si>
  <si>
    <t>/</t>
  </si>
  <si>
    <t>3.</t>
  </si>
  <si>
    <t>D.1.4.1 Zdravotechnické instalace</t>
  </si>
  <si>
    <t>4.</t>
  </si>
  <si>
    <t>D.1.4.2 Vytápění</t>
  </si>
  <si>
    <t>5.</t>
  </si>
  <si>
    <t>D.1.4.3 Vzduchotechnika</t>
  </si>
  <si>
    <t>6.</t>
  </si>
  <si>
    <t>D.1.4.4 Elektroinstalace</t>
  </si>
  <si>
    <t>7.</t>
  </si>
  <si>
    <t>D.2      Gastrotechnologie (investiční)</t>
  </si>
  <si>
    <t>C.</t>
  </si>
  <si>
    <t>VRN</t>
  </si>
  <si>
    <t>Celkové náklady za stavbu</t>
  </si>
  <si>
    <t>{d18c1c45-3dfb-4c84-ae79-6df0cc9c9187}</t>
  </si>
  <si>
    <t>2</t>
  </si>
  <si>
    <t>KRYCÍ LIST SOUPISU PRACÍ</t>
  </si>
  <si>
    <t>v ---  níže se nacházejí doplnkové a pomocné údaje k sestavám  --- v</t>
  </si>
  <si>
    <t>False</t>
  </si>
  <si>
    <t>Modernizace kuchyně MŠ Mitušova D.1.4.1 Zdravotechnické instalace</t>
  </si>
  <si>
    <t>KSO:</t>
  </si>
  <si>
    <t/>
  </si>
  <si>
    <t>CC-CZ:</t>
  </si>
  <si>
    <t>Ostrava</t>
  </si>
  <si>
    <t>Zadavatel:</t>
  </si>
  <si>
    <t>IČ:</t>
  </si>
  <si>
    <t>Městský obvod Ostrava ih</t>
  </si>
  <si>
    <t>DIČ:</t>
  </si>
  <si>
    <t>Ing. Kristián Gebauer</t>
  </si>
  <si>
    <t>Poznámka:</t>
  </si>
  <si>
    <t>Cena bez DPH</t>
  </si>
  <si>
    <t>Základ daně</t>
  </si>
  <si>
    <t>Sazba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</si>
  <si>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</si>
  <si>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</si>
  <si>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</si>
  <si>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</si>
  <si>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</si>
  <si>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</si>
  <si>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</si>
  <si>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</si>
  <si>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</si>
  <si>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</si>
  <si>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</si>
  <si>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</si>
  <si>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</si>
  <si>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</si>
  <si>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</si>
  <si>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</si>
  <si>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</si>
  <si>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</si>
  <si>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</si>
  <si>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</si>
  <si>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</si>
  <si>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</si>
  <si>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</si>
  <si>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</si>
  <si>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8 - Trubní vedení</t>
  </si>
  <si>
    <t xml:space="preserve">    998 - Přesun hmot</t>
  </si>
  <si>
    <t>PSV - Práce a dodávky PSV</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</si>
  <si>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</si>
  <si>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</si>
  <si>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</si>
  <si>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</si>
  <si>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783 - Dokončovací práce - nátěry</t>
  </si>
  <si>
    <t>SOUPIS PRACÍ</t>
  </si>
  <si>
    <t>PČ</t>
  </si>
  <si>
    <t>Typ</t>
  </si>
  <si>
    <t>Popis</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</si>
  <si>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</si>
  <si>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</si>
  <si>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</si>
  <si>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</si>
  <si>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</si>
  <si>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</si>
  <si>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</si>
  <si>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</si>
  <si>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</si>
  <si>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</si>
  <si>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</si>
  <si>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</si>
  <si>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</si>
  <si>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</si>
  <si>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Zemní práce</t>
  </si>
  <si>
    <t>123</t>
  </si>
  <si>
    <t>K</t>
  </si>
  <si>
    <t>132212212</t>
  </si>
  <si>
    <t>m3</t>
  </si>
  <si>
    <t>4</t>
  </si>
  <si>
    <t>-1830993917</t>
  </si>
  <si>
    <t>125</t>
  </si>
  <si>
    <t>162751117</t>
  </si>
  <si>
    <t>1237600279</t>
  </si>
  <si>
    <t>126</t>
  </si>
  <si>
    <t>171251201</t>
  </si>
  <si>
    <t>2145818159</t>
  </si>
  <si>
    <t>128</t>
  </si>
  <si>
    <t>M</t>
  </si>
  <si>
    <t>58341341</t>
  </si>
  <si>
    <t>kamenivo drcené drobné frakce 0/4</t>
  </si>
  <si>
    <t>t</t>
  </si>
  <si>
    <t>8</t>
  </si>
  <si>
    <t>822975529</t>
  </si>
  <si>
    <t>127</t>
  </si>
  <si>
    <t>175111101</t>
  </si>
  <si>
    <t>-697672513</t>
  </si>
  <si>
    <t>Vodorovné konstrukce</t>
  </si>
  <si>
    <t>129</t>
  </si>
  <si>
    <t>451572111</t>
  </si>
  <si>
    <t>398875009</t>
  </si>
  <si>
    <t>130</t>
  </si>
  <si>
    <t>452313131</t>
  </si>
  <si>
    <t>-870305165</t>
  </si>
  <si>
    <t>131</t>
  </si>
  <si>
    <t>452353101</t>
  </si>
  <si>
    <t>m2</t>
  </si>
  <si>
    <t>1722827064</t>
  </si>
  <si>
    <t>Trubní vedení</t>
  </si>
  <si>
    <t>137</t>
  </si>
  <si>
    <t>837355121</t>
  </si>
  <si>
    <t>kus</t>
  </si>
  <si>
    <t>16</t>
  </si>
  <si>
    <t>1404323673</t>
  </si>
  <si>
    <t>12</t>
  </si>
  <si>
    <t>871260310</t>
  </si>
  <si>
    <t>m</t>
  </si>
  <si>
    <t>469085956</t>
  </si>
  <si>
    <t>132</t>
  </si>
  <si>
    <t>871265211</t>
  </si>
  <si>
    <t>-5768705</t>
  </si>
  <si>
    <t>133</t>
  </si>
  <si>
    <t>871275211</t>
  </si>
  <si>
    <t>-708942011</t>
  </si>
  <si>
    <t>134</t>
  </si>
  <si>
    <t>871315211</t>
  </si>
  <si>
    <t>1699417175</t>
  </si>
  <si>
    <t>135</t>
  </si>
  <si>
    <t>892271111</t>
  </si>
  <si>
    <t>-871934738</t>
  </si>
  <si>
    <t>136</t>
  </si>
  <si>
    <t>892351111</t>
  </si>
  <si>
    <t>514978735</t>
  </si>
  <si>
    <t>998</t>
  </si>
  <si>
    <t>Přesun hmot</t>
  </si>
  <si>
    <t>138</t>
  </si>
  <si>
    <t>998011002</t>
  </si>
  <si>
    <t>Přesun hmot pro budovy občanské výstavby, bydlení, výrobu a služby s nosnou svislou konstrukcí zděnou z cihel, tvárnic nebo kamene vodorovná dopravní vzdálenost do 100 m pro budovy výšky přes 6 do 12 m</t>
  </si>
  <si>
    <t>738850118</t>
  </si>
  <si>
    <t>PSV</t>
  </si>
  <si>
    <t>Práce a dodávky PSV</t>
  </si>
  <si>
    <t>721</t>
  </si>
  <si>
    <t>Zdravotechnika - vnitřní kanalizace</t>
  </si>
  <si>
    <t>139</t>
  </si>
  <si>
    <t>721140802</t>
  </si>
  <si>
    <t>-2082715550</t>
  </si>
  <si>
    <t>140</t>
  </si>
  <si>
    <t>721140905</t>
  </si>
  <si>
    <t>-1048488281</t>
  </si>
  <si>
    <t>32</t>
  </si>
  <si>
    <t>721171803</t>
  </si>
  <si>
    <t>1849667357</t>
  </si>
  <si>
    <t>35</t>
  </si>
  <si>
    <t>721174024</t>
  </si>
  <si>
    <t>-774127339</t>
  </si>
  <si>
    <t>36</t>
  </si>
  <si>
    <t>721174025</t>
  </si>
  <si>
    <t>178782728</t>
  </si>
  <si>
    <t>37</t>
  </si>
  <si>
    <t>721174042</t>
  </si>
  <si>
    <t>-816366600</t>
  </si>
  <si>
    <t>38</t>
  </si>
  <si>
    <t>721174043</t>
  </si>
  <si>
    <t>-86356115</t>
  </si>
  <si>
    <t>39</t>
  </si>
  <si>
    <t>721194104</t>
  </si>
  <si>
    <t>307829788</t>
  </si>
  <si>
    <t>40</t>
  </si>
  <si>
    <t>721194105</t>
  </si>
  <si>
    <t>1431328952</t>
  </si>
  <si>
    <t>41</t>
  </si>
  <si>
    <t>721194109</t>
  </si>
  <si>
    <t>1902813661</t>
  </si>
  <si>
    <t>141</t>
  </si>
  <si>
    <t>721211403</t>
  </si>
  <si>
    <t>2034717222</t>
  </si>
  <si>
    <t>42</t>
  </si>
  <si>
    <t>721211422</t>
  </si>
  <si>
    <t>219641840</t>
  </si>
  <si>
    <t>43</t>
  </si>
  <si>
    <t>721290123</t>
  </si>
  <si>
    <t>-1854476988</t>
  </si>
  <si>
    <t>142</t>
  </si>
  <si>
    <t>998721202</t>
  </si>
  <si>
    <t>%</t>
  </si>
  <si>
    <t>1480592321</t>
  </si>
  <si>
    <t>722</t>
  </si>
  <si>
    <t>Zdravotechnika - vnitřní vodovod</t>
  </si>
  <si>
    <t>146</t>
  </si>
  <si>
    <t>722130233</t>
  </si>
  <si>
    <t>-175961720</t>
  </si>
  <si>
    <t>45</t>
  </si>
  <si>
    <t>722130801</t>
  </si>
  <si>
    <t>1351005155</t>
  </si>
  <si>
    <t>143</t>
  </si>
  <si>
    <t>722131911</t>
  </si>
  <si>
    <t>soubor</t>
  </si>
  <si>
    <t>-395863931</t>
  </si>
  <si>
    <t>144</t>
  </si>
  <si>
    <t>722131912</t>
  </si>
  <si>
    <t>-778016620</t>
  </si>
  <si>
    <t>145</t>
  </si>
  <si>
    <t>722131913</t>
  </si>
  <si>
    <t>1580339363</t>
  </si>
  <si>
    <t>52</t>
  </si>
  <si>
    <t>722131936</t>
  </si>
  <si>
    <t>-804123932</t>
  </si>
  <si>
    <t>53</t>
  </si>
  <si>
    <t>7221740010</t>
  </si>
  <si>
    <t>-840125832</t>
  </si>
  <si>
    <t>56</t>
  </si>
  <si>
    <t>722174008</t>
  </si>
  <si>
    <t>640844796</t>
  </si>
  <si>
    <t>57</t>
  </si>
  <si>
    <t>722174009</t>
  </si>
  <si>
    <t>-567665921</t>
  </si>
  <si>
    <t>147</t>
  </si>
  <si>
    <t>722174022</t>
  </si>
  <si>
    <t>-868079334</t>
  </si>
  <si>
    <t>148</t>
  </si>
  <si>
    <t>722174023</t>
  </si>
  <si>
    <t>-184279245</t>
  </si>
  <si>
    <t>149</t>
  </si>
  <si>
    <t>722174024</t>
  </si>
  <si>
    <t>1088230963</t>
  </si>
  <si>
    <t>66</t>
  </si>
  <si>
    <t>722176001</t>
  </si>
  <si>
    <t>Žlab ocelový  pozinkovaný pro PPR trubkyí d20 L=2 m</t>
  </si>
  <si>
    <t>-1687012316</t>
  </si>
  <si>
    <t>67</t>
  </si>
  <si>
    <t>7221176002</t>
  </si>
  <si>
    <t>Žlab ocelový plechový pozinkovaný pr PPr trubky d 25 L=2 m</t>
  </si>
  <si>
    <t>1638087152</t>
  </si>
  <si>
    <t>68</t>
  </si>
  <si>
    <t>722176003</t>
  </si>
  <si>
    <t>Žlab ocelový plechový pozinkovaný pro PPR trubky d32 L=2 m</t>
  </si>
  <si>
    <t>-1894448235</t>
  </si>
  <si>
    <t>150</t>
  </si>
  <si>
    <t>722181211</t>
  </si>
  <si>
    <t>-1708191620</t>
  </si>
  <si>
    <t>151</t>
  </si>
  <si>
    <t>722181212</t>
  </si>
  <si>
    <t>-736625761</t>
  </si>
  <si>
    <t>152</t>
  </si>
  <si>
    <t>722181241</t>
  </si>
  <si>
    <t>1985363276</t>
  </si>
  <si>
    <t>153</t>
  </si>
  <si>
    <t>722181242</t>
  </si>
  <si>
    <t>29055263</t>
  </si>
  <si>
    <t>77</t>
  </si>
  <si>
    <t>722220111</t>
  </si>
  <si>
    <t>-187526998</t>
  </si>
  <si>
    <t>78</t>
  </si>
  <si>
    <t>722220121</t>
  </si>
  <si>
    <t>pár</t>
  </si>
  <si>
    <t>-1314739134</t>
  </si>
  <si>
    <t>83</t>
  </si>
  <si>
    <t>722232043</t>
  </si>
  <si>
    <t>1424022210</t>
  </si>
  <si>
    <t>84</t>
  </si>
  <si>
    <t>722232044</t>
  </si>
  <si>
    <t>125164961</t>
  </si>
  <si>
    <t>85</t>
  </si>
  <si>
    <t>722232045</t>
  </si>
  <si>
    <t>-1551045620</t>
  </si>
  <si>
    <t>89</t>
  </si>
  <si>
    <t>722232171</t>
  </si>
  <si>
    <t>-929362216</t>
  </si>
  <si>
    <t>90</t>
  </si>
  <si>
    <t>722232222</t>
  </si>
  <si>
    <t>-1989781073</t>
  </si>
  <si>
    <t>161</t>
  </si>
  <si>
    <t>722250133</t>
  </si>
  <si>
    <t>-1318921438</t>
  </si>
  <si>
    <t>91</t>
  </si>
  <si>
    <t>722290226</t>
  </si>
  <si>
    <t>635292504</t>
  </si>
  <si>
    <t>92</t>
  </si>
  <si>
    <t>722290234</t>
  </si>
  <si>
    <t>-1232959304</t>
  </si>
  <si>
    <t>154</t>
  </si>
  <si>
    <t>998722202</t>
  </si>
  <si>
    <t>-895913805</t>
  </si>
  <si>
    <t>723</t>
  </si>
  <si>
    <t>Zdravotechnika - vnitřní plynovod</t>
  </si>
  <si>
    <t>95</t>
  </si>
  <si>
    <t>723120805</t>
  </si>
  <si>
    <t>583521281</t>
  </si>
  <si>
    <t>156</t>
  </si>
  <si>
    <t>723190901</t>
  </si>
  <si>
    <t>-796319550</t>
  </si>
  <si>
    <t>157</t>
  </si>
  <si>
    <t>723190907</t>
  </si>
  <si>
    <t>1494906578</t>
  </si>
  <si>
    <t>158</t>
  </si>
  <si>
    <t>723190909</t>
  </si>
  <si>
    <t>1072449443</t>
  </si>
  <si>
    <t>155</t>
  </si>
  <si>
    <t>998723202</t>
  </si>
  <si>
    <t>149204254</t>
  </si>
  <si>
    <t>725</t>
  </si>
  <si>
    <t>Zdravotechnika - zařizovací předměty</t>
  </si>
  <si>
    <t>102</t>
  </si>
  <si>
    <t>725111131</t>
  </si>
  <si>
    <t>1955967468</t>
  </si>
  <si>
    <t>103</t>
  </si>
  <si>
    <t>725112171</t>
  </si>
  <si>
    <t>-668498971</t>
  </si>
  <si>
    <t>104</t>
  </si>
  <si>
    <t>725210821</t>
  </si>
  <si>
    <t>695313629</t>
  </si>
  <si>
    <t>162</t>
  </si>
  <si>
    <t>725211602</t>
  </si>
  <si>
    <t>563058104</t>
  </si>
  <si>
    <t>163</t>
  </si>
  <si>
    <t>725211701</t>
  </si>
  <si>
    <t>1947715241</t>
  </si>
  <si>
    <t>159</t>
  </si>
  <si>
    <t>725241111</t>
  </si>
  <si>
    <t>-1334707081</t>
  </si>
  <si>
    <t>160</t>
  </si>
  <si>
    <t>725244522</t>
  </si>
  <si>
    <t>-248910589</t>
  </si>
  <si>
    <t>108</t>
  </si>
  <si>
    <t>725310823</t>
  </si>
  <si>
    <t>-325387227</t>
  </si>
  <si>
    <t>109</t>
  </si>
  <si>
    <t>725319111</t>
  </si>
  <si>
    <t>-911479866</t>
  </si>
  <si>
    <t>110</t>
  </si>
  <si>
    <t>725330820</t>
  </si>
  <si>
    <t>-1553300211</t>
  </si>
  <si>
    <t>111</t>
  </si>
  <si>
    <t>725331111</t>
  </si>
  <si>
    <t>-267105632</t>
  </si>
  <si>
    <t>112</t>
  </si>
  <si>
    <t>725813111</t>
  </si>
  <si>
    <t>822827004</t>
  </si>
  <si>
    <t>113</t>
  </si>
  <si>
    <t>725820801</t>
  </si>
  <si>
    <t>-1977159328</t>
  </si>
  <si>
    <t>114</t>
  </si>
  <si>
    <t>725821312</t>
  </si>
  <si>
    <t>Baterie dřezové nástěnné pákové s otáčivým kulatým ústím a délkou ramínka 300 mm</t>
  </si>
  <si>
    <t>-1071929161</t>
  </si>
  <si>
    <t>115</t>
  </si>
  <si>
    <t>725821326</t>
  </si>
  <si>
    <t>-194581265</t>
  </si>
  <si>
    <t>116</t>
  </si>
  <si>
    <t>725822612</t>
  </si>
  <si>
    <t>831052153</t>
  </si>
  <si>
    <t>164</t>
  </si>
  <si>
    <t>725841312</t>
  </si>
  <si>
    <t>1669157515</t>
  </si>
  <si>
    <t>117</t>
  </si>
  <si>
    <t>725841332</t>
  </si>
  <si>
    <t>-459011285</t>
  </si>
  <si>
    <t>165</t>
  </si>
  <si>
    <t>998725202</t>
  </si>
  <si>
    <t>-166704187</t>
  </si>
  <si>
    <t>783</t>
  </si>
  <si>
    <t>Dokončovací práce - nátěry</t>
  </si>
  <si>
    <t>119</t>
  </si>
  <si>
    <t>783617631</t>
  </si>
  <si>
    <t>-1598468646</t>
  </si>
  <si>
    <t>&gt;&gt;  skryté sloupce  &lt;&lt;</t>
  </si>
  <si>
    <t>{f4a4f6fa-50e3-441c-a6b1-0dbad57f6a0b}</t>
  </si>
  <si>
    <t>Objekt:</t>
  </si>
  <si>
    <t>D - Dokumentace stavebních objektů</t>
  </si>
  <si>
    <t>Soupis:</t>
  </si>
  <si>
    <t>D.1.4.2 - Vytápění</t>
  </si>
  <si>
    <t>Městský obvod Ostrava - Jih</t>
  </si>
  <si>
    <t>M. Morská</t>
  </si>
  <si>
    <t>HSV - Práce a dodávky HSV</t>
  </si>
  <si>
    <t xml:space="preserve">    6 - Úpravy povrchů, podlahy a osazování výplní</t>
  </si>
  <si>
    <t xml:space="preserve">    9 - Ostatní konstrukce a práce, bourání</t>
  </si>
  <si>
    <t xml:space="preserve">    997 - Přesun sutě</t>
  </si>
  <si>
    <t xml:space="preserve">    713 - Izolace tepelné</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</si>
  <si>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</si>
  <si>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</si>
  <si>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</si>
  <si>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</si>
  <si>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767 - Konstrukce zámečnické</t>
  </si>
  <si>
    <t xml:space="preserve">    784 - Dokončovací práce - malby a tapety</t>
  </si>
  <si>
    <t>HZS - Hodinové zúčtovací sazby</t>
  </si>
  <si>
    <t>OST - Ostatní</t>
  </si>
  <si>
    <t>Práce a dodávky HSV</t>
  </si>
  <si>
    <t>6</t>
  </si>
  <si>
    <t>Úpravy povrchů, podlahy a osazování výplní</t>
  </si>
  <si>
    <t>346481112</t>
  </si>
  <si>
    <t>Zaplentování rýh, potrubí, výklenků nebo nik ve stěnách keramickým pletivem</t>
  </si>
  <si>
    <t>2051690052</t>
  </si>
  <si>
    <t>612135101</t>
  </si>
  <si>
    <t>Hrubá výplň rýh ve stěnách maltou jakékoli šířky rýhy</t>
  </si>
  <si>
    <t>-1499790904</t>
  </si>
  <si>
    <t>VV</t>
  </si>
  <si>
    <t>"BKB-2-10146</t>
  </si>
  <si>
    <t>True</t>
  </si>
  <si>
    <t>6,50*0,20</t>
  </si>
  <si>
    <t>3</t>
  </si>
  <si>
    <t>612315222</t>
  </si>
  <si>
    <t>Vápenná štuková omítka malých ploch do 0,25 m2 na stěnách</t>
  </si>
  <si>
    <t>-119930052</t>
  </si>
  <si>
    <t>"začištění omítek kolem prostupů</t>
  </si>
  <si>
    <t>"1 prostup 2 vrty</t>
  </si>
  <si>
    <t>"oboustranné začištění" 19*2</t>
  </si>
  <si>
    <t>612325102</t>
  </si>
  <si>
    <t>Vápenocementová hrubá omítka rýh ve stěnách šířky do 300 mm</t>
  </si>
  <si>
    <t>-1780907453</t>
  </si>
  <si>
    <t>5</t>
  </si>
  <si>
    <t>612325122</t>
  </si>
  <si>
    <t>Vápenocementová štuková omítka rýh ve stěnách šířky do 300 mm</t>
  </si>
  <si>
    <t>-1199599955</t>
  </si>
  <si>
    <t>619991011</t>
  </si>
  <si>
    <t>Obalení konstrukcí a prvků fólií přilepenou lepící páskou</t>
  </si>
  <si>
    <t>-200329249</t>
  </si>
  <si>
    <t>9</t>
  </si>
  <si>
    <t>Ostatní konstrukce a práce, bourání</t>
  </si>
  <si>
    <t>7</t>
  </si>
  <si>
    <t>949101111</t>
  </si>
  <si>
    <t>Lešení pomocné pro objekty pozemních staveb s lešeňovou podlahou v do 1,9 m zatížení do 150 kg/m2</t>
  </si>
  <si>
    <t>-715887272</t>
  </si>
  <si>
    <t>"pro potrubí vedené pod stropem" 120,00</t>
  </si>
  <si>
    <t>952901111</t>
  </si>
  <si>
    <t>Vyčištění budov bytové a občanské výstavby při výšce podlaží do 4 m</t>
  </si>
  <si>
    <t>1900646111</t>
  </si>
  <si>
    <t>16,00*13,00</t>
  </si>
  <si>
    <t>974031165</t>
  </si>
  <si>
    <t>Vysekání rýh ve zdivu cihelném hl do 150 mm š do 200 mm</t>
  </si>
  <si>
    <t>-1658435590</t>
  </si>
  <si>
    <t>"BKB-2-10147</t>
  </si>
  <si>
    <t>"stoupačka 19" 1,00</t>
  </si>
  <si>
    <t>"stoupačka 19b" 2,50</t>
  </si>
  <si>
    <t>"stoupačka 6" 3,00</t>
  </si>
  <si>
    <t>Součet</t>
  </si>
  <si>
    <t>10</t>
  </si>
  <si>
    <t>977151111</t>
  </si>
  <si>
    <t>Jádrové vrty diamantovými korunkami do D 35 mm do stavebních materiálů</t>
  </si>
  <si>
    <t>-434108076</t>
  </si>
  <si>
    <t>0,10*6+0,15*2</t>
  </si>
  <si>
    <t>11</t>
  </si>
  <si>
    <t>977151114</t>
  </si>
  <si>
    <t>Jádrové vrty diamantovými korunkami do D 60 mm do stavebních materiálů</t>
  </si>
  <si>
    <t>1176138537</t>
  </si>
  <si>
    <t>0,40*4+0,25*2+0,15*4+0,10*10</t>
  </si>
  <si>
    <t>977151116</t>
  </si>
  <si>
    <t>Jádrové vrty diamantovými korunkami do D 80 mm do stavebních materiálů</t>
  </si>
  <si>
    <t>-1824746058</t>
  </si>
  <si>
    <t>0,10*10</t>
  </si>
  <si>
    <t>997</t>
  </si>
  <si>
    <t>Přesun sutě</t>
  </si>
  <si>
    <t>13</t>
  </si>
  <si>
    <t>997013151</t>
  </si>
  <si>
    <t>Vnitrostaveništní doprava suti a vybouraných hmot pro budovy v do 6 m s omezením mechanizace</t>
  </si>
  <si>
    <t>-1387833562</t>
  </si>
  <si>
    <t>14</t>
  </si>
  <si>
    <t>997013501</t>
  </si>
  <si>
    <t>Odvoz suti a vybouraných hmot na skládku nebo meziskládku do 1 km se složením</t>
  </si>
  <si>
    <t>1591863413</t>
  </si>
  <si>
    <t>15</t>
  </si>
  <si>
    <t>997013509</t>
  </si>
  <si>
    <t>Příplatek k odvozu suti a vybouraných hmot na skládku ZKD 1 km přes 1 km</t>
  </si>
  <si>
    <t>1209923586</t>
  </si>
  <si>
    <t>2,684*9 'Přepočtené koeficientem množství</t>
  </si>
  <si>
    <t>997013511</t>
  </si>
  <si>
    <t>Odvoz suti a vybouraných hmot z meziskládky na skládku do 1 km s naložením a se složením</t>
  </si>
  <si>
    <t>1289330303</t>
  </si>
  <si>
    <t>17</t>
  </si>
  <si>
    <t>997013603</t>
  </si>
  <si>
    <t>Poplatek za uložení na skládce (skládkovné) stavebního odpadu cihelného kód odpadu 17 01 02</t>
  </si>
  <si>
    <t>-371734963</t>
  </si>
  <si>
    <t>18</t>
  </si>
  <si>
    <t>997013631</t>
  </si>
  <si>
    <t>Poplatek za uložení na skládce (skládkovné) stavebního odpadu směsného kód odpadu 17 09 04</t>
  </si>
  <si>
    <t>293129475</t>
  </si>
  <si>
    <t>19</t>
  </si>
  <si>
    <t>997013814</t>
  </si>
  <si>
    <t>Poplatek za uložení na skládce (skládkovné) stavebního odpadu izolací kód odpadu 170 604</t>
  </si>
  <si>
    <t>-94878636</t>
  </si>
  <si>
    <t>20</t>
  </si>
  <si>
    <t>998011001</t>
  </si>
  <si>
    <t>Přesun hmot pro budovy zděné v do 6 m</t>
  </si>
  <si>
    <t>515360215</t>
  </si>
  <si>
    <t>713</t>
  </si>
  <si>
    <t>Izolace tepelné</t>
  </si>
  <si>
    <t>21</t>
  </si>
  <si>
    <t>713461811</t>
  </si>
  <si>
    <t>Odstanění izolace tepelné potrubí potrubními pouzdry staženými drátem tl do 100 mm</t>
  </si>
  <si>
    <t>-324628227</t>
  </si>
  <si>
    <t>22</t>
  </si>
  <si>
    <t>713463311</t>
  </si>
  <si>
    <t>Montáž izolace tepelné potrubí potrubními pouzdry s Al fólií s přesahem Al páskou 1x D do 50 mm</t>
  </si>
  <si>
    <t>-1480332075</t>
  </si>
  <si>
    <t>23</t>
  </si>
  <si>
    <t>63154003</t>
  </si>
  <si>
    <t>pouzdro izolační potrubní z minerální vlny s jednostrannou Al fólií max. 250/100 °C 18/20 mm</t>
  </si>
  <si>
    <t>1751030406</t>
  </si>
  <si>
    <t>"BKB-TZ-8487</t>
  </si>
  <si>
    <t>5,00</t>
  </si>
  <si>
    <t>24</t>
  </si>
  <si>
    <t>63154012</t>
  </si>
  <si>
    <t>pouzdro izolační potrubní z minerální vlny s jednostrannou Al fólií max. 250/100 °C 15/30 mm</t>
  </si>
  <si>
    <t>1501964196</t>
  </si>
  <si>
    <t>"izolace 15/25mm" 36,00</t>
  </si>
  <si>
    <t>25</t>
  </si>
  <si>
    <t>63154530</t>
  </si>
  <si>
    <t>pouzdro izolační potrubní z minerální vlny s Al fólií max. 250/100°C 22/30mm</t>
  </si>
  <si>
    <t>-564439464</t>
  </si>
  <si>
    <t>"izolace 22/25mm" 41,00</t>
  </si>
  <si>
    <t>26</t>
  </si>
  <si>
    <t>63154571</t>
  </si>
  <si>
    <t>pouzdro izolační potrubní z minerální vlny s Al fólií max. 250/100 °C 28/40 mm</t>
  </si>
  <si>
    <t>-245246645</t>
  </si>
  <si>
    <t>"izolace 28/35 mm" 38,00</t>
  </si>
  <si>
    <t>27</t>
  </si>
  <si>
    <t>63154602</t>
  </si>
  <si>
    <t>pouzdro izolační potrubní z minerální vlny s Al fólií max. 250/100 °C 35/50 mm</t>
  </si>
  <si>
    <t>-772350140</t>
  </si>
  <si>
    <t>"izolace 35/45 mm" 41,00</t>
  </si>
  <si>
    <t>28</t>
  </si>
  <si>
    <t>63154533</t>
  </si>
  <si>
    <t>pouzdro izolační potrubní z minerální vlny s  Al fólií max. 250/100 °C 42/30 mm</t>
  </si>
  <si>
    <t>784981552</t>
  </si>
  <si>
    <t>22,00</t>
  </si>
  <si>
    <t>29</t>
  </si>
  <si>
    <t>713471212</t>
  </si>
  <si>
    <t>Montáž tepelné izolace armatur snímatelnými pouzdry na suchý zip</t>
  </si>
  <si>
    <t>853233900</t>
  </si>
  <si>
    <t>30</t>
  </si>
  <si>
    <t>28377650</t>
  </si>
  <si>
    <t>izolace tepelná vrstvená pro uzavírací ventily s povrchovou teplotou do 150 °C DN32</t>
  </si>
  <si>
    <t>665408066</t>
  </si>
  <si>
    <t>"snímatelná tepelná izolace s povrchovou úpravou pro armatury"</t>
  </si>
  <si>
    <t>"DN10" 6</t>
  </si>
  <si>
    <t>"DN15" 11</t>
  </si>
  <si>
    <t>"DN25" 1</t>
  </si>
  <si>
    <t>"DN32" 4</t>
  </si>
  <si>
    <t>31</t>
  </si>
  <si>
    <t>28377651</t>
  </si>
  <si>
    <t>izolace tepelná vrstvená pro uzavírací ventily s povrchovou teplotou do 150 °C DN40</t>
  </si>
  <si>
    <t>631698075</t>
  </si>
  <si>
    <t>"DN40" 3</t>
  </si>
  <si>
    <t>998713101</t>
  </si>
  <si>
    <t>Přesun hmot tonážní pro izolace tepelné v objektech v do 6 m</t>
  </si>
  <si>
    <t>1049444275</t>
  </si>
  <si>
    <t>732</t>
  </si>
  <si>
    <t>Ústřední vytápění - strojovny</t>
  </si>
  <si>
    <t>33</t>
  </si>
  <si>
    <t>732199100</t>
  </si>
  <si>
    <t>Montáž orientačních štítků</t>
  </si>
  <si>
    <t>296860169</t>
  </si>
  <si>
    <t>34</t>
  </si>
  <si>
    <t>M01</t>
  </si>
  <si>
    <t>orientační štítek k označení potrubí</t>
  </si>
  <si>
    <t>1364842060</t>
  </si>
  <si>
    <t>M02</t>
  </si>
  <si>
    <t>orientační štítek k označení armatur</t>
  </si>
  <si>
    <t>104322799</t>
  </si>
  <si>
    <t>733</t>
  </si>
  <si>
    <t>Ústřední vytápění - rozvodné potrubí</t>
  </si>
  <si>
    <t>723150365</t>
  </si>
  <si>
    <t>Chránička D 38x2,6 mm</t>
  </si>
  <si>
    <t>-955645099</t>
  </si>
  <si>
    <t>1,60</t>
  </si>
  <si>
    <t>723150367</t>
  </si>
  <si>
    <t>Chránička D 57x2,9 mm</t>
  </si>
  <si>
    <t>-2010376057</t>
  </si>
  <si>
    <t>5,60</t>
  </si>
  <si>
    <t>723150368</t>
  </si>
  <si>
    <t>Chránička D 76x3,2 mm</t>
  </si>
  <si>
    <t>1529230789</t>
  </si>
  <si>
    <t>2,00</t>
  </si>
  <si>
    <t>733110803</t>
  </si>
  <si>
    <t>Demontáž potrubí ocelového závitového do DN 15</t>
  </si>
  <si>
    <t>-1302965777</t>
  </si>
  <si>
    <t>733110806</t>
  </si>
  <si>
    <t>Demontáž potrubí ocelového závitového do DN 32</t>
  </si>
  <si>
    <t>154143774</t>
  </si>
  <si>
    <t>733110808</t>
  </si>
  <si>
    <t>Demontáž potrubí ocelového závitového do DN 50</t>
  </si>
  <si>
    <t>-224791587</t>
  </si>
  <si>
    <t>733122222</t>
  </si>
  <si>
    <t>Potrubí z pozinkované oceli hladké spojované lisováním DN 12</t>
  </si>
  <si>
    <t>1591321373</t>
  </si>
  <si>
    <t>"potrubí ocelové vně pozinkované, spojované lisovacími tvarovkami s těsnícími kroužky z EPDM</t>
  </si>
  <si>
    <t>"vč. tvarovek a přechodů</t>
  </si>
  <si>
    <t xml:space="preserve">"15x1,2 mm </t>
  </si>
  <si>
    <t>116,00</t>
  </si>
  <si>
    <t>733122223</t>
  </si>
  <si>
    <t>Potrubí z pozinkované oceli hladké spojované lisováním DN 15</t>
  </si>
  <si>
    <t>2061023734</t>
  </si>
  <si>
    <t xml:space="preserve">"18x1,2 mm </t>
  </si>
  <si>
    <t>4,00</t>
  </si>
  <si>
    <t>44</t>
  </si>
  <si>
    <t>733122224</t>
  </si>
  <si>
    <t>Potrubí z pozinkované oceli hladké spojované lisováním DN 20</t>
  </si>
  <si>
    <t>-580620694</t>
  </si>
  <si>
    <t xml:space="preserve">"22x1,5 mm </t>
  </si>
  <si>
    <t>34,00</t>
  </si>
  <si>
    <t>733122225</t>
  </si>
  <si>
    <t>Potrubí z pozinkované oceli hladké spojované lisováním DN 25</t>
  </si>
  <si>
    <t>-501356713</t>
  </si>
  <si>
    <t xml:space="preserve">"28x1,5 mm </t>
  </si>
  <si>
    <t>32,00</t>
  </si>
  <si>
    <t>46</t>
  </si>
  <si>
    <t>733122226</t>
  </si>
  <si>
    <t>Potrubí z pozinkované oceli hladké spojované lisováním DN 32</t>
  </si>
  <si>
    <t>225653357</t>
  </si>
  <si>
    <t>"35x1,5 mm</t>
  </si>
  <si>
    <t>47</t>
  </si>
  <si>
    <t>733122227</t>
  </si>
  <si>
    <t>Potrubí z pozinkované oceli hladké spojované lisováním DN 40</t>
  </si>
  <si>
    <t>950375066</t>
  </si>
  <si>
    <t>"42x1,5 mm</t>
  </si>
  <si>
    <t>18,00</t>
  </si>
  <si>
    <t>48</t>
  </si>
  <si>
    <t>733190217</t>
  </si>
  <si>
    <t>Zkouška těsnosti potrubí ocelové hladké do D 51x2,6</t>
  </si>
  <si>
    <t>1812995022</t>
  </si>
  <si>
    <t>116,00+4,00+34,00+32,00+34,00+18,00</t>
  </si>
  <si>
    <t>49</t>
  </si>
  <si>
    <t>733191923</t>
  </si>
  <si>
    <t>Navaření odbočky na potrubí ocelové závitové DN 15</t>
  </si>
  <si>
    <t>622803716</t>
  </si>
  <si>
    <t>"propojení stoupaček radiátorů na stávající potrubí</t>
  </si>
  <si>
    <t>9*2</t>
  </si>
  <si>
    <t>50</t>
  </si>
  <si>
    <t>733191926</t>
  </si>
  <si>
    <t>Navaření odbočky na potrubí ocelové závitové DN 32</t>
  </si>
  <si>
    <t>1132341730</t>
  </si>
  <si>
    <t>"napojení na regulační uzel VZT jednotky</t>
  </si>
  <si>
    <t>51</t>
  </si>
  <si>
    <t>733191927</t>
  </si>
  <si>
    <t>Navaření odbočky na potrubí ocelové závitové DN 40</t>
  </si>
  <si>
    <t>-1819393922</t>
  </si>
  <si>
    <t>"napojení na stávající přívodní potrubí nad podlahou m.č. 115</t>
  </si>
  <si>
    <t>733890801</t>
  </si>
  <si>
    <t>Přemístění potrubí demontovaného vodorovně do 100 m v objektech výšky do 6 m</t>
  </si>
  <si>
    <t>1675847316</t>
  </si>
  <si>
    <t>998733101</t>
  </si>
  <si>
    <t>Přesun hmot tonážní pro rozvody potrubí v objektech v do 6 m</t>
  </si>
  <si>
    <t>1853632933</t>
  </si>
  <si>
    <t>734</t>
  </si>
  <si>
    <t>Ústřední vytápění - armatury</t>
  </si>
  <si>
    <t>54</t>
  </si>
  <si>
    <t>734200811</t>
  </si>
  <si>
    <t>Demontáž armatury závitové s jedním závitem do G 1/2</t>
  </si>
  <si>
    <t>1801621417</t>
  </si>
  <si>
    <t>55</t>
  </si>
  <si>
    <t>734200821</t>
  </si>
  <si>
    <t>Demontáž armatury závitové se dvěma závity do G 1/2</t>
  </si>
  <si>
    <t>1717659203</t>
  </si>
  <si>
    <t>734200822</t>
  </si>
  <si>
    <t>Demontáž armatury závitové se dvěma závity do G 1</t>
  </si>
  <si>
    <t>1777578042</t>
  </si>
  <si>
    <t>734200823</t>
  </si>
  <si>
    <t>Demontáž armatury závitové se dvěma závity do G 6/4</t>
  </si>
  <si>
    <t>-169883489</t>
  </si>
  <si>
    <t>58</t>
  </si>
  <si>
    <t>734209112</t>
  </si>
  <si>
    <t>Montáž armatury závitové s dvěma závity G 3/8</t>
  </si>
  <si>
    <t>1636592165</t>
  </si>
  <si>
    <t>59</t>
  </si>
  <si>
    <t>600010</t>
  </si>
  <si>
    <t>Vyvažovací ventil s měřícími vsuvkami, DN 10 PN20, 110°C</t>
  </si>
  <si>
    <t>-1879612979</t>
  </si>
  <si>
    <t>60</t>
  </si>
  <si>
    <t>734209113</t>
  </si>
  <si>
    <t>Montáž armatury závitové s dvěma závity G 1/2</t>
  </si>
  <si>
    <t>126436336</t>
  </si>
  <si>
    <t>61</t>
  </si>
  <si>
    <t>600015</t>
  </si>
  <si>
    <t>Vyvažovací ventil s měřícími vsuvkami, DN 15 PN20, 110°C</t>
  </si>
  <si>
    <t>-475357787</t>
  </si>
  <si>
    <t>62</t>
  </si>
  <si>
    <t>605180</t>
  </si>
  <si>
    <t>Klapka zpětná závitová Dn15 1/2''</t>
  </si>
  <si>
    <t>-1406091612</t>
  </si>
  <si>
    <t>63</t>
  </si>
  <si>
    <t>55121196</t>
  </si>
  <si>
    <t>závitový zpětný ventil 1/2"</t>
  </si>
  <si>
    <t>-272092090</t>
  </si>
  <si>
    <t>64</t>
  </si>
  <si>
    <t>734209115</t>
  </si>
  <si>
    <t>Montáž armatury závitové s dvěma závity G 1</t>
  </si>
  <si>
    <t>-1020209995</t>
  </si>
  <si>
    <t>65</t>
  </si>
  <si>
    <t>600025</t>
  </si>
  <si>
    <t>Vyvažovací ventil s měřícími vsuvkami, DN 25 PN20, 110°C</t>
  </si>
  <si>
    <t>636905647</t>
  </si>
  <si>
    <t>734209117</t>
  </si>
  <si>
    <t>Montáž armatury závitové s dvěma závity G 6/4</t>
  </si>
  <si>
    <t>-1021462154</t>
  </si>
  <si>
    <t>600040</t>
  </si>
  <si>
    <t>Vyvažovací ventil s měřícími vsuvkami, DN 40 PN20, 110°C</t>
  </si>
  <si>
    <t>-505005374</t>
  </si>
  <si>
    <t>734211120</t>
  </si>
  <si>
    <t>Ventil závitový odvzdušňovací G 1/2 PN 14 do 120°C automatický</t>
  </si>
  <si>
    <t>1354037407</t>
  </si>
  <si>
    <t>69</t>
  </si>
  <si>
    <t>734221536</t>
  </si>
  <si>
    <t>Ventil závitový termostatický rohový dvouregulační G 1/2 PN 16 do 110°C bez hlavice ovládání</t>
  </si>
  <si>
    <t>-235238575</t>
  </si>
  <si>
    <t>70</t>
  </si>
  <si>
    <t>734221552</t>
  </si>
  <si>
    <t>Ventil závitový termostatický přímý dvouregulační G 1/2 PN 16 do 110°C bez hlavice ovládání</t>
  </si>
  <si>
    <t>-2012310828</t>
  </si>
  <si>
    <t>71</t>
  </si>
  <si>
    <t>734261417</t>
  </si>
  <si>
    <t>Šroubení regulační radiátorové rohové G 1/2 s vypouštěním</t>
  </si>
  <si>
    <t>-1675893865</t>
  </si>
  <si>
    <t>72</t>
  </si>
  <si>
    <t>734261717</t>
  </si>
  <si>
    <t>Šroubení regulační radiátorové přímé G 1/2 s vypouštěním</t>
  </si>
  <si>
    <t>651648275</t>
  </si>
  <si>
    <t>73</t>
  </si>
  <si>
    <t>734291123-1</t>
  </si>
  <si>
    <t>Kohout plnící a vypouštěcí G 1/2 PN 10 do 100°C závitový</t>
  </si>
  <si>
    <t>-1606318079</t>
  </si>
  <si>
    <t>74</t>
  </si>
  <si>
    <t>734292716</t>
  </si>
  <si>
    <t>Kohout kulový přímý G 1 1/4 PN 42 do 185°C vnitřní závit</t>
  </si>
  <si>
    <t>655007021</t>
  </si>
  <si>
    <t>75</t>
  </si>
  <si>
    <t>734292717</t>
  </si>
  <si>
    <t>Kohout kulový přímý G 1 1/2 PN 42 do 185°C vnitřní závit</t>
  </si>
  <si>
    <t>-707222699</t>
  </si>
  <si>
    <t>76</t>
  </si>
  <si>
    <t>734890801</t>
  </si>
  <si>
    <t>Přemístění demontovaných armatur vodorovně do 100 m v objektech výšky do 6 m</t>
  </si>
  <si>
    <t>-359967623</t>
  </si>
  <si>
    <t>998734101</t>
  </si>
  <si>
    <t>Přesun hmot tonážní pro armatury v objektech v do 6 m</t>
  </si>
  <si>
    <t>-1427971140</t>
  </si>
  <si>
    <t>R73422001</t>
  </si>
  <si>
    <t>Termostatická hlavice PN 10 do 110°C  - provedení pro veřejné prostory; D+M</t>
  </si>
  <si>
    <t>-2085406666</t>
  </si>
  <si>
    <t>79</t>
  </si>
  <si>
    <t>R73422071</t>
  </si>
  <si>
    <t>Regulátor tlakové diference DN 32; D+M</t>
  </si>
  <si>
    <t>-1815690473</t>
  </si>
  <si>
    <t>80</t>
  </si>
  <si>
    <t>R73426201</t>
  </si>
  <si>
    <t>Armatura připojovací pro připojení otopných těles se středovým připojením G1/2 ; D+M</t>
  </si>
  <si>
    <t>-1858407080</t>
  </si>
  <si>
    <t>735</t>
  </si>
  <si>
    <t>Ústřední vytápění - otopná tělesa</t>
  </si>
  <si>
    <t>81</t>
  </si>
  <si>
    <t>735111810</t>
  </si>
  <si>
    <t>Demontáž otopného tělesa litinového článkového</t>
  </si>
  <si>
    <t>-651763412</t>
  </si>
  <si>
    <t>11*0,50+67*0,38+22*0,50+53*0,38</t>
  </si>
  <si>
    <t>82</t>
  </si>
  <si>
    <t>735151291</t>
  </si>
  <si>
    <t>Otopné těleso panelové jednodeskové 1 přídavná přestupní plocha výška/délka 900/400 mm výkon 558 W</t>
  </si>
  <si>
    <t>167957220</t>
  </si>
  <si>
    <t>735151471</t>
  </si>
  <si>
    <t>Otopné těleso panelové dvoudeskové 1 přídavná přestupní plocha výška/délka 600/400 mm výkon 515 W</t>
  </si>
  <si>
    <t>568445260</t>
  </si>
  <si>
    <t>735151479</t>
  </si>
  <si>
    <t>Otopné těleso panelové dvoudeskové 1 přídavná přestupní plocha výška/délka 600/1200 mm výkon 1546 W</t>
  </si>
  <si>
    <t>374640349</t>
  </si>
  <si>
    <t>735151493</t>
  </si>
  <si>
    <t>Otopné těleso panelové dvoudeskové 1 přídavná přestupní plocha výška/délka 900/600 mm výkon 1052 W</t>
  </si>
  <si>
    <t>502119199</t>
  </si>
  <si>
    <t>86</t>
  </si>
  <si>
    <t>735151497</t>
  </si>
  <si>
    <t>Otopné těleso panelové dvoudeskové 1 přídavná přestupní plocha výška/délka 900/1000 mm výkon 1754 W</t>
  </si>
  <si>
    <t>1728043045</t>
  </si>
  <si>
    <t>87</t>
  </si>
  <si>
    <t>735151577</t>
  </si>
  <si>
    <t>Otopné těleso panelové dvoudeskové 2 přídavné přestupní plochy výška/délka 600/1000 mm výkon 1679 W</t>
  </si>
  <si>
    <t>-1336913977</t>
  </si>
  <si>
    <t>88</t>
  </si>
  <si>
    <t>735151580</t>
  </si>
  <si>
    <t>Otopné těleso panelové dvoudeskové 2 přídavné přestupní plochy výška/délka 600/1400 mm výkon 2351 W</t>
  </si>
  <si>
    <t>93493733</t>
  </si>
  <si>
    <t>735151591</t>
  </si>
  <si>
    <t>Otopné těleso panelové dvoudeskové 2 přídavné přestupní plochy výška/délka 900/400 mm výkon 925 W</t>
  </si>
  <si>
    <t>-1360836707</t>
  </si>
  <si>
    <t>735151593</t>
  </si>
  <si>
    <t>Otopné těleso panelové dvoudeskové 2 přídavné přestupní plochy výška/délka 900/600 mm výkon 1388 W</t>
  </si>
  <si>
    <t>-197797478</t>
  </si>
  <si>
    <t>735151595</t>
  </si>
  <si>
    <t>Otopné těleso panelové dvoudeskové 2 přídavné přestupní plochy výška/délka 900/800 mm výkon 1850 W</t>
  </si>
  <si>
    <t>-1605899653</t>
  </si>
  <si>
    <t>735164512</t>
  </si>
  <si>
    <t>Montáž otopného tělesa trubkového na stěnu výšky tělesa přes 1500 mm</t>
  </si>
  <si>
    <t>-1824418878</t>
  </si>
  <si>
    <t>93</t>
  </si>
  <si>
    <t>54153-01</t>
  </si>
  <si>
    <t>otopné těleso trubkové 1820x500mm  se spodním středovým připojením</t>
  </si>
  <si>
    <t>-1545114881</t>
  </si>
  <si>
    <t>94</t>
  </si>
  <si>
    <t>54153-02</t>
  </si>
  <si>
    <t>otopné těleso trubkové 1820x750mm se spodním připojením</t>
  </si>
  <si>
    <t>2055763591</t>
  </si>
  <si>
    <t>54153-03</t>
  </si>
  <si>
    <t xml:space="preserve">otopné těleso designové 1800x514mm se svisle orientovanými profily s bočním připojením </t>
  </si>
  <si>
    <t>-1985287401</t>
  </si>
  <si>
    <t>96</t>
  </si>
  <si>
    <t>735291800</t>
  </si>
  <si>
    <t>Demontáž konzoly nebo držáku otopných těles, registrů nebo konvektorů do odpadu</t>
  </si>
  <si>
    <t>363830136</t>
  </si>
  <si>
    <t>"demontáž 14 ks radiátorů" 14*2</t>
  </si>
  <si>
    <t>97</t>
  </si>
  <si>
    <t>735890801</t>
  </si>
  <si>
    <t>Přemístění demontovaného otopného tělesa vodorovně 100 m v objektech výšky do 6 m</t>
  </si>
  <si>
    <t>1957771361</t>
  </si>
  <si>
    <t>98</t>
  </si>
  <si>
    <t>998735101</t>
  </si>
  <si>
    <t>Přesun hmot tonážní pro otopná tělesa v objektech v do 6 m</t>
  </si>
  <si>
    <t>-1245152644</t>
  </si>
  <si>
    <t>767</t>
  </si>
  <si>
    <t>Konstrukce zámečnické</t>
  </si>
  <si>
    <t>99</t>
  </si>
  <si>
    <t>767996801</t>
  </si>
  <si>
    <t>Demontáž atypických zámečnických konstrukcí rozebráním hmotnosti jednotlivých dílů do 50 kg</t>
  </si>
  <si>
    <t>kg</t>
  </si>
  <si>
    <t>-1289704663</t>
  </si>
  <si>
    <t>"demontáž stáv. uchycení a uložení potrubí" 120,00</t>
  </si>
  <si>
    <t>100</t>
  </si>
  <si>
    <t>R76799901</t>
  </si>
  <si>
    <t>Uchycení potrubí pod stropem, D+M</t>
  </si>
  <si>
    <t>-1077847090</t>
  </si>
  <si>
    <t>"uchycení potrubí pod stropem - konzoly, závěsy (vč. povrchové úpravy)</t>
  </si>
  <si>
    <t>"vč. stavební výpomoci</t>
  </si>
  <si>
    <t>"potrubí D15 + izolace" 5*2</t>
  </si>
  <si>
    <t>"potrubí D22 + izolace" 8*2</t>
  </si>
  <si>
    <t>"potrubí D28 + izolace" 9*2</t>
  </si>
  <si>
    <t>"potrubí D35 + izolace" 5*2</t>
  </si>
  <si>
    <t>"potrubí D42 + izolace" 3*2</t>
  </si>
  <si>
    <t>101</t>
  </si>
  <si>
    <t>R76799902</t>
  </si>
  <si>
    <t>Uchycení potrubí pod stropem - pevný bod, D+M</t>
  </si>
  <si>
    <t>300866770</t>
  </si>
  <si>
    <t xml:space="preserve">"uchycení potrubí pod stropem - pevný bod (vč. povrchové úpravy) </t>
  </si>
  <si>
    <t>"potrubí D22 + izolace" 2*2</t>
  </si>
  <si>
    <t>"potrubí D28 + izolace" 2*2</t>
  </si>
  <si>
    <t>"potrubí D35 + izolace" 2*2</t>
  </si>
  <si>
    <t>784</t>
  </si>
  <si>
    <t>Dokončovací práce - malby a tapety</t>
  </si>
  <si>
    <t>784181121</t>
  </si>
  <si>
    <t>Hloubková jednonásobná penetrace podkladu v místnostech výšky do 3,80 m</t>
  </si>
  <si>
    <t>-1663013342</t>
  </si>
  <si>
    <t>"výmalba kolem prostupů" 0,25*38</t>
  </si>
  <si>
    <t>"výmalba rýh zdiva" 9,5*0,40</t>
  </si>
  <si>
    <t>784211101</t>
  </si>
  <si>
    <t>Dvojnásobné bílé malby ze směsí za mokra výborně otěruvzdorných v místnostech výšky do 3,80 m</t>
  </si>
  <si>
    <t>316692441</t>
  </si>
  <si>
    <t>HZS</t>
  </si>
  <si>
    <t>Hodinové zúčtovací sazby</t>
  </si>
  <si>
    <t>HZS221101</t>
  </si>
  <si>
    <t>HZS - Topná zkouška</t>
  </si>
  <si>
    <t>hod</t>
  </si>
  <si>
    <t>512</t>
  </si>
  <si>
    <t>670029117</t>
  </si>
  <si>
    <t>"topná zkouška v rozsahu 72 hod</t>
  </si>
  <si>
    <t>"zaškolení obsluhy vč. záznamu</t>
  </si>
  <si>
    <t>105</t>
  </si>
  <si>
    <t>HZS221102</t>
  </si>
  <si>
    <t>HZS - Zaregulování otopné soustavy</t>
  </si>
  <si>
    <t>-785268872</t>
  </si>
  <si>
    <t>OST</t>
  </si>
  <si>
    <t>Ostatní</t>
  </si>
  <si>
    <t>106</t>
  </si>
  <si>
    <t>OST01</t>
  </si>
  <si>
    <t>Tlaková zkouška</t>
  </si>
  <si>
    <t>kpl</t>
  </si>
  <si>
    <t>1544788911</t>
  </si>
  <si>
    <t>107</t>
  </si>
  <si>
    <t>OST02</t>
  </si>
  <si>
    <t>Uvedení do provozu vč. kompletní dokumentace</t>
  </si>
  <si>
    <t>1254726279</t>
  </si>
  <si>
    <t>"komplexní vyzkoušení otopného systému</t>
  </si>
  <si>
    <t>"doložení dokumentace k předání díla</t>
  </si>
  <si>
    <t>"doložení písemných záznamů o všech zkouškách</t>
  </si>
  <si>
    <t>OST03</t>
  </si>
  <si>
    <t xml:space="preserve">Vypuštění a napuštění systému </t>
  </si>
  <si>
    <t>-1873100321</t>
  </si>
  <si>
    <t>OST04</t>
  </si>
  <si>
    <t>Proplach otopné soustavy</t>
  </si>
  <si>
    <t>1762727225</t>
  </si>
  <si>
    <t>JKSO</t>
  </si>
  <si>
    <t>RTS C.Ú. 2020/I</t>
  </si>
  <si>
    <t>část: D1.4.4 Silnoproudá a slaboproudá elektrotechnika</t>
  </si>
  <si>
    <t>a) veškeré položky na přípomoce, lešení, přesuny hmot a suti, uložení suti na skládku, dopravu, montáž, atd... jsou zahrnuty v jednotlivých jednotkových cenách</t>
  </si>
  <si>
    <t>b) součásti prací jsou veškeré zkoušky, potřebná měření, inspekce, uvedení zařízení do provozu, zaškolení obsluhy a revize</t>
  </si>
  <si>
    <t>c) součástí dodávky je zpracování veškeré dílenské dokumentace a projektu realizačního a skutečného provedení</t>
  </si>
  <si>
    <t>d) v rozsahu prací zhotovitele jsou rovněž jakékoliv prvky, zařízení, práce a pomocné materiály, neuvedené v tomto soupisu výkonů, které jsou ale nezbytně nutné k dodání, instalaci , dokončení a provozování díla v souladu se zákony a předpisy platnými v České republice“.</t>
  </si>
  <si>
    <t>e) nezbytnou součástí tohoto soupisu výkonů je i výkresová dokumentace a technická zpráva</t>
  </si>
  <si>
    <t>f) výrobci uvedení v dokumentaci jsou pouze příklad. Při dodržení stejných či vyšších technických parametrů je možno použít jiného výrobce</t>
  </si>
  <si>
    <t xml:space="preserve">g) Rozpočet je zpracován v cenové úrovni RTS 2020/I </t>
  </si>
  <si>
    <t>Číslo pozice</t>
  </si>
  <si>
    <t>POPIS VÝKONU</t>
  </si>
  <si>
    <t>Měrná jednotka</t>
  </si>
  <si>
    <t>materiál</t>
  </si>
  <si>
    <t>cena materiál</t>
  </si>
  <si>
    <t>montáž</t>
  </si>
  <si>
    <t>cena montáž</t>
  </si>
  <si>
    <t>Rozváděče 0,4kV</t>
  </si>
  <si>
    <t>1.1</t>
  </si>
  <si>
    <t>Rozváděč RE, dle výkresové dokumentace</t>
  </si>
  <si>
    <t>ks</t>
  </si>
  <si>
    <t>1.2</t>
  </si>
  <si>
    <t>Rozváděč RS1, dle výkresové dokumentace</t>
  </si>
  <si>
    <t>1.3</t>
  </si>
  <si>
    <t>Rozváděč RM1, dle výkresové dokumentace</t>
  </si>
  <si>
    <t>mezisoučet</t>
  </si>
  <si>
    <t xml:space="preserve">CELKEM </t>
  </si>
  <si>
    <t>Kabely + vodiče NN</t>
  </si>
  <si>
    <t>V ceně montážních prací je započteno rovněž ukončení vodičů</t>
  </si>
  <si>
    <t>2.1</t>
  </si>
  <si>
    <t>CYKY-O 2x1,5, uložený pod omítkou</t>
  </si>
  <si>
    <t>2.2</t>
  </si>
  <si>
    <t>CYKY-O 3x1,5, uložený pod omítkou</t>
  </si>
  <si>
    <t>2.3</t>
  </si>
  <si>
    <t>CYKY-J 3x1,5, uložený pod omítkou</t>
  </si>
  <si>
    <t>2.4</t>
  </si>
  <si>
    <t>CYKY-J 3x2,5, uložený pod omítkou</t>
  </si>
  <si>
    <t>2.5</t>
  </si>
  <si>
    <t>CYKY-J 5x1,5, uložený pod omítkou</t>
  </si>
  <si>
    <t>2.6</t>
  </si>
  <si>
    <t>CYKY-J 5x2.5, uložený pod omítkou</t>
  </si>
  <si>
    <t>2.7</t>
  </si>
  <si>
    <t>CYKY-J 5x4, uložený pod omítkou</t>
  </si>
  <si>
    <t>2.8</t>
  </si>
  <si>
    <t>CYKY-J 5x6, uložený pod omítkou</t>
  </si>
  <si>
    <t>2.9</t>
  </si>
  <si>
    <t>CYKY-J 5x10, uložený pod omítkou</t>
  </si>
  <si>
    <t>2.10</t>
  </si>
  <si>
    <t>CYKY-J 5x16, uložený pod omítkou</t>
  </si>
  <si>
    <t>2.11</t>
  </si>
  <si>
    <t>CYKY-J 5x25, volně uložený</t>
  </si>
  <si>
    <t>2.12</t>
  </si>
  <si>
    <t>CYKY-J 5x35, volně uložený</t>
  </si>
  <si>
    <t>2.13</t>
  </si>
  <si>
    <t>CYA 4 zž, volně uložený</t>
  </si>
  <si>
    <t>2.14</t>
  </si>
  <si>
    <t>CYA 16 zž (H07V-K 16 z/ž), volně uložený</t>
  </si>
  <si>
    <t>2.15</t>
  </si>
  <si>
    <t>CYA 25 zž (H07V-K 25 z/ž), volně uložený</t>
  </si>
  <si>
    <t>2.16</t>
  </si>
  <si>
    <t>CYSY 5Gx2.5 (H05VV-F 5x2.5)</t>
  </si>
  <si>
    <t>2.17</t>
  </si>
  <si>
    <t>CYSY 5Gx4 (H05VV-F 5x4)</t>
  </si>
  <si>
    <t>2.18</t>
  </si>
  <si>
    <t>CGTG 5Gx6 (H05RN-F 5x6)</t>
  </si>
  <si>
    <t>2.19</t>
  </si>
  <si>
    <t>CGTG 5Gx10 (H05RN-F 5x10)</t>
  </si>
  <si>
    <t>2.20</t>
  </si>
  <si>
    <t>CGTG 5Gx16 (H05RN-F 5x16)</t>
  </si>
  <si>
    <t>2.21</t>
  </si>
  <si>
    <t>CGTG 5Gx25 (H07RN-F 5G25)</t>
  </si>
  <si>
    <t>2.22</t>
  </si>
  <si>
    <t>CGTG 5Gx35 (H07RN-F 5G35)</t>
  </si>
  <si>
    <t>2.23</t>
  </si>
  <si>
    <t>CYKY-J 4x10</t>
  </si>
  <si>
    <t>2.24</t>
  </si>
  <si>
    <t>CYKY-J 4x50</t>
  </si>
  <si>
    <t>2.25</t>
  </si>
  <si>
    <t>1-CYKY 4x95</t>
  </si>
  <si>
    <t>Svítidla</t>
  </si>
  <si>
    <t>3.1</t>
  </si>
  <si>
    <t>Svítidlo s označemím "A" - 
LED svítidlo v krytí IP66, odolné vůči prachu a vlhkosti. Elektronický předřadník se stálým výstupem. S vyzařovací charakteristikou střední. Elektrická Třída ochrany I. Vrchní kryt: světlešedá polykarbonát. Difuzor: opálový polykarbonát s vysokým přenosem a refrakčními hranoly. Patentovaný zajišťovací mechanismus EasyClick pro montáž difuzoru bez upínacích prvků. Pro montáž přisazením nebo zavěšením. Rychloupínací konzoly pro montáž přisazením jsou součástí dodávky. Vhodné pro montáž na strop nebo na stěnu (jak vertikálně, tak horizontálně). Okolní teplota: -20°C do +45°C. Dodáváno s LED zdroji v barvě 4000K. Rozměry: 1100 x 92 x 90 mm. Celkový výkon: 43 W. Světelný tok: 5350 lm. Světelný výkon svítidel: 124 lm/W. Hmotnost: 1,85 kg.</t>
  </si>
  <si>
    <t>3.2</t>
  </si>
  <si>
    <t>Svítidlo s označemím "B" - 
Štíhlé přisazená LED svítidlo. elektronický předřadník se stálým výstupem. Elektrická Třída ochrany I, IP44. Těleso: přípravný nátěr bílá ocel. Koncové kryty: bílá plast. Difuzor: matný akrylát. Polohy podlouhlých otvorů pro upevnění Ø14mm pro přímou montáž na strop, stěnu nebo konzoly.  Včetně průchodek.  Dodáváno s LED zdroji v barvě 4000K. Rozměry: 616 x 166 x 64 mm. Celkový výkon: 27 W. Světelný tok: 2850 lm. Světelný výkon svítidel: 106 lm/W. Barevná tolerance v místě (MacAdam)*: 3. Hmotnost: 1,5 kg</t>
  </si>
  <si>
    <t>3.3</t>
  </si>
  <si>
    <t>Svítidlo s označemím "C" - 
Dekorativní, kruhový přisazené svítidlo s LED sestavou. Předřadník typu elektronický předřadník se stálým výstupem. Základna: tlakově odlévaný hliník. Difuzor: opálová polykarbonát. Rámeček: bílá polykarbonát. Elektrická Třída ochrany I, krytí IP65. Dodává se s rychloupínací konzolou.  Dodáváno s LED zdroji v barvě 4000K. Světelný tok: 1305 lm. Světelný výkon svítidel: 102 lm/W. Účinnost světelného zdroje: 101 lm/W. Index podáni barev - CRI min.: 80. Barevná tolerance v místě (MacAdam): 3. Rozměry: Ø285 x 116 mm. Celkový výkon: 12,8 W. Hmotnost: 1,6 kg.</t>
  </si>
  <si>
    <t>3.4</t>
  </si>
  <si>
    <t>Svítidlo s označemím "D" - 
Čtvercové vestavné LED svítidlo s profilem 14mm.  LED předřadník. Elektrická Třída ochrany II, IP54_IP20, IK06. Těleso: ocel, bílá. Difuzor: mikro prizma. Dodáváno s LED zdroji v barvě 4000K. Rozměry: 596 x 596 x 14 mm. Celkový výkon: 25 W. Světelný tok: 3000 lm. Barevná tolerance v místě (MacAdam): 3. Hmotnost: 4 kg.</t>
  </si>
  <si>
    <t>3.5</t>
  </si>
  <si>
    <t>Svítidlo označení "N1" -
Nouzové LED svítidlo pro vyznačení směru úniku s 1-hodinovým nouzovým modulem. Nástěnné provedení, těleso: hliník v bílé barvě.  Funkce osvětlení únikové cesty (ERI) zahjišťují dvě dodatečné LED diody s vysokým výkonem a asymertické čočky s nastavením 360°, zajištěné v 90° pozicích. Světelný výkon: 9lm/W. Světelný výkon svítidla: 90lm. Příkon: 6,60W. Životnost svítidla 50000h. Napětí: 230V AC. Rozměry: 310x20x160mm. Hmotnost 0,72kg. Pozorovací vzdálenost : EN-30m. Barevná tolerance v místě (MacAdam)*: 4
Příslušenství: D - piktogram  s vyznačením úniku DOLŮ. Difůzor z opálového PC a integrovaným optickým panelem a reflektorem; digitálně vytištěný piktogram. Rozlišení: EN-30m. Jas &gt;500cd/m2. Hmotnost 0,18kg. Rozměry 301x20x160mm.
Příslušenství: L - piktogram  s vyznačením úniku VLEVO. Difůzor z opálového PC a integrovaným optickým panelem a reflektorem; digitálně vytištěný piktogram. Rozlišení: EN-30m. Jas &gt;500cd/m2. Hmotnost 0,18kg. Rozměry 301x20x160mm.</t>
  </si>
  <si>
    <t>3.6</t>
  </si>
  <si>
    <t>Svítidlo označení "N2" -  
Nouzové LED svítidlo pro osvětlení únikové trasy s intenzitou min. 1lux. dle EN 1383 s 1-hodinovým nouzovým modulem. Nástěnné provedení, těleso: PC v bílé barvě s zesíleným skleněným vláknem.  Světelný tok: 204lm. Světelný výkon: 43lm/W. Příkon: 4.7W. Instalační výška: 2,2 až 8m. Střední dimenzovaná životnost svítidla 50000h. Napětí: 230V AC. Rozměry: 200x145x64mm. Hmotnost 0,95kg.</t>
  </si>
  <si>
    <t>3.7</t>
  </si>
  <si>
    <t xml:space="preserve">Svítidlo označení "N4" -  
Bezpečnostní LED svítidlo pro antipanické osvětlení s minimálním nasvětlením 0,5lx. Provedení svítidla s 1-hodinovým nouzovým modulem. Svítidlo stropní - přisazené k instalaci do výšky 2,2 - 9m. Čočka z polykarbonátu (PC), pouzdro svítidla vyrobeno z litého hliníku s práškovou bílou barvou. IP65. Celkový výkon svítidla: 4.7W, napájení: 230V AC. Světelný tok: 183lm. Světelný výkon svítidel: 39 lm/W. Rozměry: 200x145x64 mm. Hmotnost: 0.95 kg. </t>
  </si>
  <si>
    <t>3.8</t>
  </si>
  <si>
    <t xml:space="preserve">Svítidlo označení "N5" - 
Bezpečnostní LED svítidlo, nástěnné provedení k osvětlení únikové trasy s minimálním nasvětlením 1,0lx, dle EN1838. Provedení svítidla s 1-hodinovým nouzovým modulem. Instalační  výška 2,2 - 8m. Čočka z polykarbonátu (PC), pouzdro svítidla vyrobeno z litého hliníku s práškovou bílou barvou. IP65. Celkový výkon svítidla: 4.7W, napájení: 220V-240V AC. Světelný tok: 204lm. Světelný výkon svítidel: 43 lm/W. Rozměry: 200x145x64 mm. Hmotnost: 0.95 kg. </t>
  </si>
  <si>
    <t>3.9</t>
  </si>
  <si>
    <t xml:space="preserve">Příspěvek na recyklaci </t>
  </si>
  <si>
    <t>PŘÍSTROJE</t>
  </si>
  <si>
    <t>4.1</t>
  </si>
  <si>
    <t>Vypínač č. 1, IP54, v provedení na omítku 10A/230V</t>
  </si>
  <si>
    <t>4.2</t>
  </si>
  <si>
    <t>Vypínač č. 5, IP54, v provedení na omítku 10A/230V</t>
  </si>
  <si>
    <t>4.3</t>
  </si>
  <si>
    <t>Vypínač č. 1, IP21, v provedení pod omítku 10A/230V</t>
  </si>
  <si>
    <t>4.4</t>
  </si>
  <si>
    <t>Vypínač č. 5, IP21, v provedení pod omítku 10A/230V</t>
  </si>
  <si>
    <t>4.5</t>
  </si>
  <si>
    <t>Tlačítko č. 1/0So, IP21, v provedení pod omítku 10A/230V</t>
  </si>
  <si>
    <t>4.6</t>
  </si>
  <si>
    <t>Vypínač 3f., IP54, v provedení na omítku 16A/400V</t>
  </si>
  <si>
    <t>4.7</t>
  </si>
  <si>
    <t>Vypínač 3f., IP54, v provedení na omítku 25A/400V</t>
  </si>
  <si>
    <t>4.8</t>
  </si>
  <si>
    <t>Vypínač 3f., IP54, v provedení na omítku 63A/400V</t>
  </si>
  <si>
    <t>4.9</t>
  </si>
  <si>
    <t>Tlačítko TS, IP21, v provedení na omítku 10A/230V, vč. sklíčka, 1xSK</t>
  </si>
  <si>
    <t>4.10</t>
  </si>
  <si>
    <t>Zásuvka 1V1, IP 20, v provedení pod omítkou, 16A/230V, kompletní vč. rámečku a krytu</t>
  </si>
  <si>
    <t>4.11</t>
  </si>
  <si>
    <t>Zásuvka 2V2, IP 20, v provedení pod omítkou, 16A/230V, kompletní vč. rámečku a krytu</t>
  </si>
  <si>
    <t>4.12</t>
  </si>
  <si>
    <t>Zásuvka 4V4P, IP 20, v provedení pod omítkou, 16A/230V,s př. ochranou tř. III, kompletní vč. rámečku a krytu</t>
  </si>
  <si>
    <t>4.13</t>
  </si>
  <si>
    <t>Zásuvka jednonásobná, IP 54, v provedení na omítku, 16A/230V</t>
  </si>
  <si>
    <t>4.14</t>
  </si>
  <si>
    <t>Zásuvka průmyslová, IP 54, v provedení na omítkou, 16A/400V</t>
  </si>
  <si>
    <t>4.15</t>
  </si>
  <si>
    <t>Elektroinstalační krabice KP 68 (KOPOS)</t>
  </si>
  <si>
    <t>4.16</t>
  </si>
  <si>
    <t>Elektroinstalační krabice KU 68 1903 (KOPOS), vč.svorkovnice</t>
  </si>
  <si>
    <t>4.17</t>
  </si>
  <si>
    <t>Elektroinstalační krabice IP44 8111</t>
  </si>
  <si>
    <t>4.18</t>
  </si>
  <si>
    <t>PVC trubka ohebná 125N pr. 16mm</t>
  </si>
  <si>
    <t>4.19</t>
  </si>
  <si>
    <t>PVC trubka ohebná 125N pr. 20mm</t>
  </si>
  <si>
    <t>4.20</t>
  </si>
  <si>
    <t>PVC trubka ohebná 125N pr. 25mm</t>
  </si>
  <si>
    <t>4.21</t>
  </si>
  <si>
    <t>PVC trubka ohebná 125N pr. 40mm</t>
  </si>
  <si>
    <t>4.22</t>
  </si>
  <si>
    <t>PVC trubka ohebná 125N pr. 50mm</t>
  </si>
  <si>
    <t>4.23</t>
  </si>
  <si>
    <t xml:space="preserve">Ocelová trubka 4000N/5cm, pr. 63mm + kolena, spojky a příchytky </t>
  </si>
  <si>
    <t>4.24</t>
  </si>
  <si>
    <t>Drátěný kabelový žlab 100x50, vč. závěsů, spojek atd.</t>
  </si>
  <si>
    <t>4.25</t>
  </si>
  <si>
    <t>Drátěný kabelový žlab 150x50, vč. závěsů, spojek atd.</t>
  </si>
  <si>
    <t>4.26</t>
  </si>
  <si>
    <t>Kabelová ocelová příchytka k uchycení kabelu do  pr.40mm, vč. hmoždinky a vrutu</t>
  </si>
  <si>
    <t>4.27</t>
  </si>
  <si>
    <t>Pomocná ochranná svorkovnice PAS s krytem</t>
  </si>
  <si>
    <t>4.28</t>
  </si>
  <si>
    <t>Hlavní ochranná svorkovnice HOP s krytem</t>
  </si>
  <si>
    <t>OSTATNÍ</t>
  </si>
  <si>
    <t>5.1</t>
  </si>
  <si>
    <t>Protipožární ucpávka</t>
  </si>
  <si>
    <t xml:space="preserve"> m2</t>
  </si>
  <si>
    <t>5.2</t>
  </si>
  <si>
    <t>Úprava stávajícího zařízení - přeložka stávajících kabelů a napojení stávajících kabelů do nových rozváděčů</t>
  </si>
  <si>
    <t>5.3</t>
  </si>
  <si>
    <t>Nepředvídatelné práce</t>
  </si>
  <si>
    <t>5.4</t>
  </si>
  <si>
    <t>Demontáž stávajícího el zařízení</t>
  </si>
  <si>
    <t>5.5</t>
  </si>
  <si>
    <t>Vysekání kabelových rýh š.150x70mm ve stěne</t>
  </si>
  <si>
    <t>5.6</t>
  </si>
  <si>
    <t>Vysekání kabelových rýh š.100x70mm ve stěne</t>
  </si>
  <si>
    <t>5.7</t>
  </si>
  <si>
    <t>Vysekání kabelových rýh š.50x70mm ve stěne</t>
  </si>
  <si>
    <t>5.8</t>
  </si>
  <si>
    <t>Vysekání kabelových rýh š.30x30mm v cihelné stěně</t>
  </si>
  <si>
    <t>5.9</t>
  </si>
  <si>
    <t>Vyvrtání kapsy pro krabici do pr.80 mm, cihla plná</t>
  </si>
  <si>
    <t>5.10</t>
  </si>
  <si>
    <t>Hrubá výplň rýh ve stenách do 3x3cm maltou ze SMS</t>
  </si>
  <si>
    <t>5.11</t>
  </si>
  <si>
    <t>Hrubá výplň rýh ve stenách do 10x7cm maltou ze SMS</t>
  </si>
  <si>
    <t>5.12</t>
  </si>
  <si>
    <t>Hrubá výplň rýh ve stenách do 10x10cm maltou ze SMS</t>
  </si>
  <si>
    <t>5.13</t>
  </si>
  <si>
    <t>Hrubá výplň rýh ve stenách do 15x15cm maltou ze SMS</t>
  </si>
  <si>
    <t>5.14</t>
  </si>
  <si>
    <t>Drobné stavební práce a začištění malých ploch</t>
  </si>
  <si>
    <t>5.15</t>
  </si>
  <si>
    <t>Spolupráce s ostatními profesemi</t>
  </si>
  <si>
    <t>mezisoušet</t>
  </si>
  <si>
    <t>Slaboproudé rozvody</t>
  </si>
  <si>
    <t>6.1</t>
  </si>
  <si>
    <t>Datová zásuvka 2xRJ 45, kompletní vč. krabice, rámečku, masky, keystone cat. 6</t>
  </si>
  <si>
    <t>6.2</t>
  </si>
  <si>
    <t xml:space="preserve">datový kabel UTP cat6, 4p., vnitřní </t>
  </si>
  <si>
    <t>6.3</t>
  </si>
  <si>
    <t>Trubka ohebná PVC volně nebo pod omítkou pr.16 mm</t>
  </si>
  <si>
    <t>6.4</t>
  </si>
  <si>
    <t>Trubka ohebná PVC volně nebo pod omítkou pr.25 mm</t>
  </si>
  <si>
    <t>6.5</t>
  </si>
  <si>
    <t>Krabice odbočná KU 68-1902 s víčkem</t>
  </si>
  <si>
    <t>6.6</t>
  </si>
  <si>
    <t>Kabel SYKFY 2x2x0,5</t>
  </si>
  <si>
    <t>6.7</t>
  </si>
  <si>
    <t>Tlačítko zvonkové, provedení pod omítkou vč. krabice přístrojové</t>
  </si>
  <si>
    <t>6.8</t>
  </si>
  <si>
    <t>Zvonek nástěnný, 12V AC</t>
  </si>
  <si>
    <t xml:space="preserve"> Revizní zkoušky, měření, protokoly</t>
  </si>
  <si>
    <t>7.1</t>
  </si>
  <si>
    <t>Revizní technik silnoproudé elektroinstalace pro části NN, včetně vypracování revizních zpráv</t>
  </si>
  <si>
    <t>7.2</t>
  </si>
  <si>
    <t xml:space="preserve">Měření přechodných odporů propojení úložných konstrukcí (vyrovnání potenciálu) </t>
  </si>
  <si>
    <t>7.3</t>
  </si>
  <si>
    <t>Funkční zkoušky a uvedení do provozu</t>
  </si>
  <si>
    <t>7.4</t>
  </si>
  <si>
    <t>Spolupráce s údržbou při pracích ve stávajících částech instalace a koordinace s provozem</t>
  </si>
  <si>
    <t>h</t>
  </si>
  <si>
    <t>7.5</t>
  </si>
  <si>
    <t>Zaškolení obsluhy a pořízení písemného dokladu o zaškolení</t>
  </si>
  <si>
    <t>Podružný materiál 3%</t>
  </si>
  <si>
    <t xml:space="preserve">Soupis výkonů celkem </t>
  </si>
  <si>
    <t>02/2020</t>
  </si>
  <si>
    <t>pozice</t>
  </si>
  <si>
    <t>dod.</t>
  </si>
  <si>
    <t>popis zařízení</t>
  </si>
  <si>
    <t>m.j.</t>
  </si>
  <si>
    <t>počet</t>
  </si>
  <si>
    <t>Cena jednotková</t>
  </si>
  <si>
    <t>Cena celková</t>
  </si>
  <si>
    <t xml:space="preserve">      Hmotnost (kg)</t>
  </si>
  <si>
    <t>výrob.</t>
  </si>
  <si>
    <t>celkem</t>
  </si>
  <si>
    <t>Projektová dokumentace byla konzultována s výrobcem VZT jednotek a k ní náležejících MaR, firmou REMAK a.s.. Toto zařízení je použito v projektu z důvodů prostorové instalace a unifikace již instalovaných zařízení.</t>
  </si>
  <si>
    <t>V případě výběru zařízení od jiného výrobce, projektant VZT požaduje, aby parametry zařízení byly stejné popř.na vyšší kvalitativní úrovni než od uváděného výrobce REMAK a.s..</t>
  </si>
  <si>
    <t>Zařízení č.1 - Vzduchotechnika přípraven</t>
  </si>
  <si>
    <t>REMAK</t>
  </si>
  <si>
    <t xml:space="preserve">Vzduchotechnická jednotka v sestavě:                             přívod - ventilátor (5.200m3/hod), vodní ohřívač (23kW, topná voda 70/50°C), přímý chladič - (R410A-27kW - příprava) rekuperátor - ZZT 86%, filtr, klapka, odvod - filtr, tukový filtr, rekuperátor, ventilátor (5.200m3/hod), komory nad sebou, vnitřní provedení
          </t>
  </si>
  <si>
    <t>neobsazeno</t>
  </si>
  <si>
    <t>Regulační klapka 500/315, ruční ovládání, pozink plech.</t>
  </si>
  <si>
    <t>1.4</t>
  </si>
  <si>
    <t>Regulační klapka kruhová d280, ruční ovládání, pozink</t>
  </si>
  <si>
    <t>1.5</t>
  </si>
  <si>
    <t>Regulační klapka kruhová d225, ruční ovládání, pozink</t>
  </si>
  <si>
    <t>1.6</t>
  </si>
  <si>
    <t>Regulační klapka kruhová d160, ruční ovládání, pozink</t>
  </si>
  <si>
    <t>1.7</t>
  </si>
  <si>
    <t>Protidešťová žaluzie 710/450, pozink</t>
  </si>
  <si>
    <t>1.8</t>
  </si>
  <si>
    <t>1.9</t>
  </si>
  <si>
    <t>Mřížka do obdélníkového potrubí nastavitelná 325x225, přívod, dvouřadá, typ regulace R2, pozink. Plech</t>
  </si>
  <si>
    <t>1.10</t>
  </si>
  <si>
    <t>Mřížka do kruhového potrubí nastavitelná 425x75, přívod, dvouřadá, typ regulace R2, pozink plech</t>
  </si>
  <si>
    <t>1.11</t>
  </si>
  <si>
    <t>Mřížka do kruhového potrubí nastavitelná 325x75, přívod, dvouřadá, typ regulace R2, pozink plech</t>
  </si>
  <si>
    <t>1.12</t>
  </si>
  <si>
    <t>Mřížka do kruhového potrubí nastavitelná 825x75, odvod, jednořadá, typ regulace R1, pozink plech</t>
  </si>
  <si>
    <t>1.13</t>
  </si>
  <si>
    <t>Mřížka do kruhového potrubí nastavitelná 425x75, odvod, jednořadá, typ regulace R1, pozink plech</t>
  </si>
  <si>
    <t>1.14</t>
  </si>
  <si>
    <t>Mřížka do kruhového potrubí nastavitelná 325x75, odvod, jednořadá, typ regulace R1, pozink plech</t>
  </si>
  <si>
    <t>1.15</t>
  </si>
  <si>
    <t>1.16</t>
  </si>
  <si>
    <t>Kulisový tlumič hluku 710/450-1000 (tl. Ztráta do 30Pa, vložený útlum 10-15dB), pozink. plech, tlumící vata</t>
  </si>
  <si>
    <t>1.17</t>
  </si>
  <si>
    <t>Kulisový tlumič hluku 800/355-1000 (tl. Ztráta do 30Pa, vložený útlum 10-15dB), pozink. plech, tlumící vata</t>
  </si>
  <si>
    <t>1.18</t>
  </si>
  <si>
    <t>1.19</t>
  </si>
  <si>
    <t>Montáž pozice 1.1-1.17</t>
  </si>
  <si>
    <t>Zařízení č.1 - VZT komponenty celkem (bez DPH)</t>
  </si>
  <si>
    <t>VZDUCHOTECH.POTRUBÍ ČTYŘHRANNÉ SK.I, materiál: pozinkovaný plech tl.min.0,8</t>
  </si>
  <si>
    <t>1.20</t>
  </si>
  <si>
    <t>Potrubí průřezu přes 0,28 do 0,5 m2 (15%tvar), vč. Montáže a montážního materiálu</t>
  </si>
  <si>
    <t>bm</t>
  </si>
  <si>
    <t>1.21</t>
  </si>
  <si>
    <t>Potrubí průřezu přes 0,13 do 0,28 m2 (15%tvar), vč. montáže</t>
  </si>
  <si>
    <t>1.22</t>
  </si>
  <si>
    <t>Zařízení č.1 - Potrubí čtyřhranné celkem (bez DPH)</t>
  </si>
  <si>
    <t>VZDUCHOTECH.POTRUBÍ KRUHOVÉ SK.I, materiál: pozinkovaný plech tl.min.0,8 (např.SPIRO,..)</t>
  </si>
  <si>
    <t>1.23</t>
  </si>
  <si>
    <t>Potrubí kruhové bez příruby, spirálně vinuté, průměru přes 200 do 300mm, vč.montáže (KR280)</t>
  </si>
  <si>
    <t>1.24</t>
  </si>
  <si>
    <t>Potrubí kruhové bez příruby, spirálně vinuté, průměru přes 200 do 300mm, vč.montáže (KR225)</t>
  </si>
  <si>
    <t>1.25</t>
  </si>
  <si>
    <t>Potrubí kruhové bez příruby, spirálně vinuté, průměru přes 100 do 200mm, vč.montáže (KR160)</t>
  </si>
  <si>
    <t>1.26</t>
  </si>
  <si>
    <t>Potrubí flexi, průměru do 300, vč.montáže (KR280) a montážního materiálu</t>
  </si>
  <si>
    <t>1.27</t>
  </si>
  <si>
    <t>Potrubí flexi, průměru do 300, vč.montáže (KR225) a montážního materiálu</t>
  </si>
  <si>
    <t>1.28</t>
  </si>
  <si>
    <t>Zařízení č.1 - Potrubí kruhové celkem (bez DPH)</t>
  </si>
  <si>
    <t>Zařízení č.1 - Vzduchotechnika přípraven - CELKEM (bez DPH)</t>
  </si>
  <si>
    <t>Zařízení č.2 - Vzduchotechnika chlazeného skladu</t>
  </si>
  <si>
    <t>Ventilátor potrubní radiální KR250, 600m3/hod, Ex.tl. 250Pa, 230V, 50Hz, 400W</t>
  </si>
  <si>
    <t>Instalační manžety KR250 pro ventilátor 4.14</t>
  </si>
  <si>
    <t>Zpětná klapka KR250, pozink. Plech</t>
  </si>
  <si>
    <t>Protidešťová žaluzie na kruh 250, pozink. Plech</t>
  </si>
  <si>
    <t>Mřížka do kruhového potrubí nastavitelná 525x75, odvod, jednořadá, typ regulace R1, pozink. Plech</t>
  </si>
  <si>
    <t>Tlumič hluku potrubní na KR 250, délka 1000, pozink. plech, tlumící vata</t>
  </si>
  <si>
    <t>Dveřní mřížka oboustranná 400/75, plast</t>
  </si>
  <si>
    <t>Montáž pozice 2.1-2.8</t>
  </si>
  <si>
    <t>Zařízení č.2 - VZT komponenty celkem (bez DPH)</t>
  </si>
  <si>
    <t>Potrubí kruhové bez příruby, spirálně vinuté, průměru přes 200 do 300mm, vč.montáže (KR250)</t>
  </si>
  <si>
    <t>Zařízení č.2 - Potrubí kruhové celkem (bez DPH)</t>
  </si>
  <si>
    <t>Zařízení č.2 - Vzduchotechnika skladů kuchyně - CELKEM (bez DPH)</t>
  </si>
  <si>
    <t xml:space="preserve">Zařízení č.3 - Vzduchotechnika hygienického zázemí </t>
  </si>
  <si>
    <t>Mřížka do kruhového potrubí nastavitelná 325x75, odvod, jednořadá, typ regulace R1</t>
  </si>
  <si>
    <t>3.10</t>
  </si>
  <si>
    <t>Montáž pozice 3.1-3.8</t>
  </si>
  <si>
    <t>Zařízení č.3 - VZT komponenty celkem (bez DPH)</t>
  </si>
  <si>
    <t>3.11</t>
  </si>
  <si>
    <t>3.12</t>
  </si>
  <si>
    <t>Zařízení č.3 - Potrubí celkem (bez DPH)</t>
  </si>
  <si>
    <t>Zařízení č.3 - Vzduchotechnika hyg.zázemí - CELKEM (bez DPH)</t>
  </si>
  <si>
    <t>Měření a regulace VZT</t>
  </si>
  <si>
    <t>MaR 1</t>
  </si>
  <si>
    <t>REMAK + dodávka MaR</t>
  </si>
  <si>
    <t xml:space="preserve">kompletní MaR pro pol.č.1.1 - řídicí jednotka VCS, směšovací uzel topení, protimrazová ochrana, servopohony, snímače, chladící okruhy - příprava, vzdálený ovládač, napojení přepíncích klapek (4ks), kabeláž…. Prokabelování mezi MaR a VZT jednotkou - délka cca 3m. </t>
  </si>
  <si>
    <t>MaR 2</t>
  </si>
  <si>
    <t>Napojení ventilátoru 2.1 na termostat</t>
  </si>
  <si>
    <t>MaR 3</t>
  </si>
  <si>
    <t>Napojení ventilátoru 3.1 na světelný okruh místnosti, doběh 2min</t>
  </si>
  <si>
    <t>Měření a regulace VZT - celkem (bez DPH)</t>
  </si>
  <si>
    <t>Stavební část</t>
  </si>
  <si>
    <t>Průraz ve stěně 750/500 včetně finální úpravy (zapravení omítky, malba)</t>
  </si>
  <si>
    <t>Průraz ve stěně KR160-250 včetně finální úpravy (zapravení omítky, malba)</t>
  </si>
  <si>
    <t>Stavební část - celkem (bez DPH)</t>
  </si>
  <si>
    <t>Montážní, těsnící a spojovací materiál, OK</t>
  </si>
  <si>
    <t>Pomocné ocel.konstrukce</t>
  </si>
  <si>
    <t>Těsnící, spoj.materiál</t>
  </si>
  <si>
    <t>Montážní, těsnící a spoj. materiál - celkem (bez DPH)</t>
  </si>
  <si>
    <t>Izolace</t>
  </si>
  <si>
    <t xml:space="preserve">Izolace VZT potrubí tepelná (izol. desky tl 6cm včetně Al folie) - přívodní potrubí po VZT jednotku, kompletní přívodní potrubí zař. č. 1 po jednotku. </t>
  </si>
  <si>
    <t>Izolace VZT - celkem (bez DPH)</t>
  </si>
  <si>
    <t>Demontáže</t>
  </si>
  <si>
    <t>Demontáž stávajícího VZT potrubí v prostoru kuchyně</t>
  </si>
  <si>
    <t>Demontáže VZT - celkem (bez DPH)</t>
  </si>
  <si>
    <t>Komplexní vyzkoušení, zaregulování systémů</t>
  </si>
  <si>
    <t>HZS (hodinové zúčtovací sazby) - celkem (bez DPH)</t>
  </si>
  <si>
    <t>VZDUCHOTECHNIKA - CELKEM (bez DPH)</t>
  </si>
  <si>
    <t xml:space="preserve">Položkový rozpočet </t>
  </si>
  <si>
    <t>#TypZaznamu#</t>
  </si>
  <si>
    <t>S:</t>
  </si>
  <si>
    <t>BKB8-2020</t>
  </si>
  <si>
    <t>Modernizace kuchyně MŠ Mitušova 6</t>
  </si>
  <si>
    <t>STA</t>
  </si>
  <si>
    <t>O:</t>
  </si>
  <si>
    <t>01</t>
  </si>
  <si>
    <t>Architektonicko-stavební řešení</t>
  </si>
  <si>
    <t>OBJ</t>
  </si>
  <si>
    <t>R:</t>
  </si>
  <si>
    <t>Investiční náklady</t>
  </si>
  <si>
    <t>ROZ</t>
  </si>
  <si>
    <t>P.č.</t>
  </si>
  <si>
    <t>Číslo položky</t>
  </si>
  <si>
    <t>Název položky</t>
  </si>
  <si>
    <t>Cena / MJ</t>
  </si>
  <si>
    <t>Dodávka</t>
  </si>
  <si>
    <t>Dodávka celk.</t>
  </si>
  <si>
    <t>Montáž</t>
  </si>
  <si>
    <t>Montáž celk.</t>
  </si>
  <si>
    <t>Hmotnost / MJ</t>
  </si>
  <si>
    <t>Hmotnost celk.(t)</t>
  </si>
  <si>
    <t>Dem. hmotnost / MJ</t>
  </si>
  <si>
    <t>Dem. hmotnost celk.(t)</t>
  </si>
  <si>
    <t>Ceník</t>
  </si>
  <si>
    <t>Cen. soustava / platnost</t>
  </si>
  <si>
    <t>Cenová úroveň</t>
  </si>
  <si>
    <t>Nhod / MJ</t>
  </si>
  <si>
    <t>Nhod celk.</t>
  </si>
  <si>
    <t>Dodavatel</t>
  </si>
  <si>
    <t>Typ položky</t>
  </si>
  <si>
    <t>Díl:</t>
  </si>
  <si>
    <t>38-1</t>
  </si>
  <si>
    <t>Interiér</t>
  </si>
  <si>
    <t>DIL</t>
  </si>
  <si>
    <t>38-1-003.RXX</t>
  </si>
  <si>
    <t>soub</t>
  </si>
  <si>
    <t>Vlastní</t>
  </si>
  <si>
    <t>Indiv</t>
  </si>
  <si>
    <t>Práce</t>
  </si>
  <si>
    <t>POL1_</t>
  </si>
  <si>
    <t>Kompletní provedení vč. stavebních úprav v rozsahu PD.</t>
  </si>
  <si>
    <t>POP</t>
  </si>
  <si>
    <t>JÍDELNÍ VÝTAH:</t>
  </si>
  <si>
    <t xml:space="preserve"> nosnost 100kg, 2/2st, jmenovitá dopravní rychlost 0,4m/s, zdvih cca 3,05m, vnitřní rozměry zděné šachty 920/580mm, vnitřní užitné rozměry kabiny 600/400/800mm, kabina celokovová, neprokládací, nerezevá, pohon elektrický, trakční, šachetní dveře posuvné svislé bariéry, bez požární odolnosti, dvoudílné, nerez-brus, nosná kostra a ostatní železné komponenty z ocelových profilů v pozinku, příkon motoru 0,5kW,  strojovna  v horní části šachty pod stropem</t>
  </si>
  <si>
    <t>Řešeno dodavatelskou dokumentací vč. veškerých stavebních úprav a revizních zkoušek(oprava ostění, výmalba celé dotčené místnosti i výtahové šachty, nový nerezový parapet ve výšce 700mm, přívod el. proudu k místu hl. vypínače, jištění)</t>
  </si>
  <si>
    <t>Bourání konstrukcí</t>
  </si>
  <si>
    <t>96-001.RXX</t>
  </si>
  <si>
    <t>Demontáž jídelního výtahu vč. plechových dveří a technologie vč. likvidace</t>
  </si>
  <si>
    <t>varna .. 1 ks</t>
  </si>
  <si>
    <t>školka ... 3 ks</t>
  </si>
  <si>
    <t>SUM</t>
  </si>
  <si>
    <t>Poznámky uchazeče k zadání</t>
  </si>
  <si>
    <t>POPUZIV</t>
  </si>
  <si>
    <t>END</t>
  </si>
  <si>
    <t>Neinvestiční náklady</t>
  </si>
  <si>
    <t>Svislé a kompletní konstrukce</t>
  </si>
  <si>
    <t>311321312R00</t>
  </si>
  <si>
    <t>Železobeton nadzákladových zdí C 20/25</t>
  </si>
  <si>
    <t>RTS 20/ I</t>
  </si>
  <si>
    <t>betonový sokl pod TG : (1,97+0,63)*2*0,3*0,1</t>
  </si>
  <si>
    <t>(2,98+0,63)*2*0,3*0,1</t>
  </si>
  <si>
    <t>(2,285+0,63)*2*0,3*0,1*2</t>
  </si>
  <si>
    <t>(1,46+0,63)*2*0,3*0,1</t>
  </si>
  <si>
    <t>311351105R00</t>
  </si>
  <si>
    <t>Bednění nadzákladových zdí oboustranné - zřízení</t>
  </si>
  <si>
    <t>(2,17+0,63)*2*0,3+(1,97+0,4)*2*0,3</t>
  </si>
  <si>
    <t>(3,18+0,63)*2*0,3+(2,98+0,43)*2*0,3</t>
  </si>
  <si>
    <t>((2,625+0,63)*2*0,3+(2,285+0,4)*2*0,3)*2</t>
  </si>
  <si>
    <t>(1,66+0,63)*2*0,3+(1,46+0,43)*2*0,3</t>
  </si>
  <si>
    <t>311351106R00</t>
  </si>
  <si>
    <t>Bednění nadzákladových zdí oboustranné-odstranění</t>
  </si>
  <si>
    <t>311361821R00</t>
  </si>
  <si>
    <t>Výztuž nadzáklad. zdí z betonářské oceli 10505 (R)</t>
  </si>
  <si>
    <t>90 kg/m3 : 0,8478*0,09</t>
  </si>
  <si>
    <t>317145331R00</t>
  </si>
  <si>
    <t>Překlad pórobeton. plochý PSF IV/900 150x124x1300</t>
  </si>
  <si>
    <t>RTS 19/ I</t>
  </si>
  <si>
    <t>317147301R00</t>
  </si>
  <si>
    <t>Překlad nenosný z pórobetonu 100x250x1200</t>
  </si>
  <si>
    <t>317147302R00</t>
  </si>
  <si>
    <t>Překlad nenosný z pórobetonu 100x250x1500</t>
  </si>
  <si>
    <t>340236212RT2</t>
  </si>
  <si>
    <t>Zazdívka otvorů pl.0,09m2,cihlami tl.zdi nad 10 cm s použitím suché maltové směsi</t>
  </si>
  <si>
    <t>ZSK : 1</t>
  </si>
  <si>
    <t>342261211RS1</t>
  </si>
  <si>
    <t>Příčka sádrokarton. ocel.kce, 2x oplášť. tl.100 mm desky standard tl. 12,5 mm, izol. minerál tl. 4 cm</t>
  </si>
  <si>
    <t>ZO : 1,3*1,4*3</t>
  </si>
  <si>
    <t>ZO : 1,8*0,7*2</t>
  </si>
  <si>
    <t>1,83*3,2</t>
  </si>
  <si>
    <t>1,67*3,2-1,35*2</t>
  </si>
  <si>
    <t>1,46*3,2-1,35*2</t>
  </si>
  <si>
    <t>342263420R00</t>
  </si>
  <si>
    <t>Osazení revizních dvířek do SDK příček, do 0,50 m2</t>
  </si>
  <si>
    <t>Včetně vytvoření otvoru a osazení rámu s dvířky a prošroubování.</t>
  </si>
  <si>
    <t>2V : 1</t>
  </si>
  <si>
    <t>342255024R00</t>
  </si>
  <si>
    <t>vč. spon a zafoukání u stropu</t>
  </si>
  <si>
    <t>3,35*3,2</t>
  </si>
  <si>
    <t>1*2</t>
  </si>
  <si>
    <t>(0,85+1,1+0,85)*3,2</t>
  </si>
  <si>
    <t>1,9*3,2-0,9*2</t>
  </si>
  <si>
    <t>2,53*3,2</t>
  </si>
  <si>
    <t>1,35*3,2-0,9*2,1</t>
  </si>
  <si>
    <t>3,01*3,2</t>
  </si>
  <si>
    <t>1,835*3,2-1,1*2</t>
  </si>
  <si>
    <t>1,3*2,2*3-1,1*2*3</t>
  </si>
  <si>
    <t>0,9*2</t>
  </si>
  <si>
    <t>0,2*5</t>
  </si>
  <si>
    <t>342255028R00</t>
  </si>
  <si>
    <t>(5,7+4,075)*3,2-0,8*2</t>
  </si>
  <si>
    <t>2,9*1,3</t>
  </si>
  <si>
    <t>342255032R00</t>
  </si>
  <si>
    <t>(1,835+0,38+0,3)*3,2</t>
  </si>
  <si>
    <t>342264051RT3</t>
  </si>
  <si>
    <t>Podhled sádrokartonový na zavěšenou ocel. konstr. desky standard impreg. tl. 12,5 mm, bez izolace</t>
  </si>
  <si>
    <t>219 : 1,15*0,87</t>
  </si>
  <si>
    <t>100a : 0,85*0,9+0,9*1,2</t>
  </si>
  <si>
    <t>342264091R00</t>
  </si>
  <si>
    <t>Příplatek k podhledu sádrokart. za tl. desek 15 mm</t>
  </si>
  <si>
    <t>3-001.RXX</t>
  </si>
  <si>
    <t>D+M zadlažďovacího poklopu 600x600 mm vč. lemování, pozink vč. vyplnění betonem a obetonováním</t>
  </si>
  <si>
    <t>1V : 2</t>
  </si>
  <si>
    <t>317940911RAA</t>
  </si>
  <si>
    <t>Osazení válcovaných profilů dodatečně vysekání drážky, dodávka profilů, zabetonování</t>
  </si>
  <si>
    <t>Součtová</t>
  </si>
  <si>
    <t>Agregovaná položka</t>
  </si>
  <si>
    <t>POL2_</t>
  </si>
  <si>
    <t>I 140 vč. ocelového plechu : 1,35*3*14,3/1000*1,1</t>
  </si>
  <si>
    <t>I 140 vč. ocelového plechu : 1,35*1*14,3/1000*1,1</t>
  </si>
  <si>
    <t>59591093R</t>
  </si>
  <si>
    <t>Dvířka do sádrokartonu a pod obklad 600/600  skrytý rám pozink, výplň SDK</t>
  </si>
  <si>
    <t>SPCM</t>
  </si>
  <si>
    <t>RTS 14/ I</t>
  </si>
  <si>
    <t>Specifikace</t>
  </si>
  <si>
    <t>POL3_</t>
  </si>
  <si>
    <t>Kompletní konstrukce</t>
  </si>
  <si>
    <t>38-001.RXX</t>
  </si>
  <si>
    <t>Zdravotechnická instalace a elektro v 2NP</t>
  </si>
  <si>
    <t>Položka zahrnuje:</t>
  </si>
  <si>
    <t>- BZti - demontáž rozvodů prádelny (připojení 1 nového umyvadla vč. baterií, 2 stávajících praček), zaslepení nefunkčních vpustí</t>
  </si>
  <si>
    <t>- OPr - oprava rozvodů prádelny (připojení 1 nového umyvadla vč. baterií, 4 stav. praček, 2 stav. sušiček, materiál a montáž vč. uzemnění spotřebičů)</t>
  </si>
  <si>
    <t>- kopletní provedení vč. likvidace odpadů a zednické výpomoci</t>
  </si>
  <si>
    <t>BZti : 1</t>
  </si>
  <si>
    <t>38-1-001.RXX</t>
  </si>
  <si>
    <t>D+M šatní skříňky s předlavicí, plechové dvojité skříňky 500x600x2000 mm vč. integrované lavice</t>
  </si>
  <si>
    <t>3VI : 5</t>
  </si>
  <si>
    <t>38-1-002.RXX</t>
  </si>
  <si>
    <t>D+M kuchyňská linka laminátová dl. 1,6 m</t>
  </si>
  <si>
    <t>- vč. dřezu a betrie</t>
  </si>
  <si>
    <t>- prostor pro nízkou lednici</t>
  </si>
  <si>
    <t>- horní skříňky s integrovaným led osvětlením</t>
  </si>
  <si>
    <t>- spotřebiče nejsou dodávkou</t>
  </si>
  <si>
    <t>4VI : 1</t>
  </si>
  <si>
    <t>D+M obklad stěn na bázi plastu vč. ukončujících a rohových lišt</t>
  </si>
  <si>
    <t>POB : 20*1,4</t>
  </si>
  <si>
    <t>416093141R00</t>
  </si>
  <si>
    <t>Čelo podhledu SDK, v.do 1250 mm, 1xCD,1xRB 12,5 mm</t>
  </si>
  <si>
    <t>bez dodávky izolace</t>
  </si>
  <si>
    <t>ČP1+ČP2 : (7,85+0,7+1,8)*1</t>
  </si>
  <si>
    <t>1,5*1</t>
  </si>
  <si>
    <t>Úpravy povrchů vnitřní</t>
  </si>
  <si>
    <t>602011112RT1</t>
  </si>
  <si>
    <t>vyrovnání podkladu</t>
  </si>
  <si>
    <t>220 : (5,625+0,45+7,985+0,45)*2*2+0,45*4*2</t>
  </si>
  <si>
    <t>113 : (4,55+1,835)*2*1,5</t>
  </si>
  <si>
    <t>111b : 1,1*2*2</t>
  </si>
  <si>
    <t>111a : (1,68+1,835+1,18)*2-0,7*2</t>
  </si>
  <si>
    <t>101 : (8,8+8,8+6,2+0,2)*2+0,5*7*2</t>
  </si>
  <si>
    <t>602011141RT3</t>
  </si>
  <si>
    <t>111b : 1,835*1,1*2</t>
  </si>
  <si>
    <t>111a : (1,8356+0,5)*1,1</t>
  </si>
  <si>
    <t>110 : (3,24+1)*3,1</t>
  </si>
  <si>
    <t>109 : (3,5+1)*3,1</t>
  </si>
  <si>
    <t>107 : 1*1,1</t>
  </si>
  <si>
    <t>108 : (1+0,9)*3,1</t>
  </si>
  <si>
    <t>106 : (2,66+1,35+1,8)*1,1</t>
  </si>
  <si>
    <t>105 : (3,01+1,98)*3,1</t>
  </si>
  <si>
    <t>104 : (3,01+1,995+3,01)*3,1</t>
  </si>
  <si>
    <t>103 : (2,53+2,625+2,53)*3,1</t>
  </si>
  <si>
    <t>101 : (0,8+5,7+0,5)*1,6</t>
  </si>
  <si>
    <t>102 : (1,345*1,1)</t>
  </si>
  <si>
    <t>100 b : (1,6*3,1-0,9*2)</t>
  </si>
  <si>
    <t>100a+c : 2*1,9-0,9*2</t>
  </si>
  <si>
    <t>602031101R00</t>
  </si>
  <si>
    <t xml:space="preserve">Přilnavostní a penetrační nátěr stěn </t>
  </si>
  <si>
    <t>610991111R00</t>
  </si>
  <si>
    <t>Zakrývání výplní vnitřních otvorů</t>
  </si>
  <si>
    <t>1,585*1,8+1,04*2,775</t>
  </si>
  <si>
    <t>1,2*2</t>
  </si>
  <si>
    <t>2,625*1,8*4</t>
  </si>
  <si>
    <t>1,8*0,7*2</t>
  </si>
  <si>
    <t>0,9*1,4*4</t>
  </si>
  <si>
    <t>612425931RT2</t>
  </si>
  <si>
    <t>Omítka vápenná vnitřního ostění - štuková s použitím suché maltové směsi</t>
  </si>
  <si>
    <t>(0,9+1,4+1,4)*0,3*4</t>
  </si>
  <si>
    <t>(2+1,1+2)*0,3*3</t>
  </si>
  <si>
    <t>(1,3+1,4)*2*0,3*4</t>
  </si>
  <si>
    <t>612473185R00</t>
  </si>
  <si>
    <t>Příplatek za zabudované rohové lišty v ploše stěn</t>
  </si>
  <si>
    <t>148,185+170,90086</t>
  </si>
  <si>
    <t>612481211RT2</t>
  </si>
  <si>
    <t>111b : 1,835*3,1*2-1,1*2</t>
  </si>
  <si>
    <t>111a : (1,8356+0,5)*3,1</t>
  </si>
  <si>
    <t>107 : 1*3,1</t>
  </si>
  <si>
    <t>106 : (2,66+1,35+1,8)*3,1-0,9*2</t>
  </si>
  <si>
    <t>103 : (2,625+2,53+2,53)*3,1-0,8*2</t>
  </si>
  <si>
    <t>101 : (5,7+0,8+0,5)*3,1+(2,9+0,2)*2*1,2+2,9*0,2</t>
  </si>
  <si>
    <t>102 : (1,345*3,1)-0,9*2</t>
  </si>
  <si>
    <t>100a+c : 2*3,1-0,9*2</t>
  </si>
  <si>
    <t>Mezisoučet</t>
  </si>
  <si>
    <t>napojení starého a nového povrchu : 50</t>
  </si>
  <si>
    <t>776551000RT1</t>
  </si>
  <si>
    <t>Lepení obkladu z korkových rolí tl. 6 mm vč. lepidla pouze položení - korek ve specifikaci</t>
  </si>
  <si>
    <t>4,245*3,2</t>
  </si>
  <si>
    <t>61721387R</t>
  </si>
  <si>
    <t>Deska z korku v roli tl.6 mm</t>
  </si>
  <si>
    <t>13,584*1,15</t>
  </si>
  <si>
    <t>Podlahy a podlahové konstrukce</t>
  </si>
  <si>
    <t>631312621R00</t>
  </si>
  <si>
    <t>Mazanina betonová tl. 5 - 8 cm C 20/25</t>
  </si>
  <si>
    <t>Včetně vytvoření dilatačních spár, bez zaplnění.</t>
  </si>
  <si>
    <t>S6+ (219) : (1,5*1,5)*0,055</t>
  </si>
  <si>
    <t>631313621R00</t>
  </si>
  <si>
    <t>Mazanina betonová tl. 8 - 12 cm C 20/25</t>
  </si>
  <si>
    <t>S2b+ (101+102+107) : (37,82+4,09+9,72)*0,1</t>
  </si>
  <si>
    <t>631319171R00</t>
  </si>
  <si>
    <t>Příplatek za stržení povrchu mazaniny tl. 8 cm</t>
  </si>
  <si>
    <t>631319173R00</t>
  </si>
  <si>
    <t>Příplatek za stržení povrchu mazaniny tl. 12 cm</t>
  </si>
  <si>
    <t>631361921R00</t>
  </si>
  <si>
    <t>Výztuž mazanin svařovanou sítí</t>
  </si>
  <si>
    <t>S2b+ (101+102+107) : (37,82+4,09+9,72)*1,25*4,44/1000</t>
  </si>
  <si>
    <t>S6+ (219) : 1,5*1,5*1,25*4,44/1000</t>
  </si>
  <si>
    <t>631571004R00</t>
  </si>
  <si>
    <t>Násyp ze štěrkopísku 0 - 32, tř. I</t>
  </si>
  <si>
    <t>S2b+ (101+102+107) : (37,82+4,09+9,72)*0,15</t>
  </si>
  <si>
    <t>ZK : (1,7+0,7+1,5)*0,5</t>
  </si>
  <si>
    <t>632412130R00</t>
  </si>
  <si>
    <t>Potěr cementový, ruční zpracování, tl. 30 mm</t>
  </si>
  <si>
    <t>S2b+ (101+102+107) : (37,82+4,09+9,72)</t>
  </si>
  <si>
    <t>632415102RT2</t>
  </si>
  <si>
    <t>Potěr samonivelační ručně tl. 2 mm vč. penetrace vyrovnávací</t>
  </si>
  <si>
    <t>S3+ (108+110) : 9,03+7,48</t>
  </si>
  <si>
    <t>632415104RT2</t>
  </si>
  <si>
    <t>Potěr samonivelační ručně tl. 4 mm vč. penetrace vyrovnávací</t>
  </si>
  <si>
    <t>S6+ (219) : 1,5*1,5</t>
  </si>
  <si>
    <t>632415106RT2</t>
  </si>
  <si>
    <t>Potěr samonivelační ručně tl. 5 mm vč. penetrace vyrovnávací</t>
  </si>
  <si>
    <t>S2b+ (101+102) : (37,82+4,09)</t>
  </si>
  <si>
    <t>S2+ (104+105+106+107+109+111a+111b) : (6+5,96+3,54+9,72+10,35+3,07+2,01)</t>
  </si>
  <si>
    <t>632415115RT2</t>
  </si>
  <si>
    <t>Potěr samonivelační ručně tl. 15 mm vč. penetrace vyrovnávací</t>
  </si>
  <si>
    <t>S7+ (113) : 8,61</t>
  </si>
  <si>
    <t>632415120RT2</t>
  </si>
  <si>
    <t>Potěr samonivelační ručně tl. 20 mm vč. penetrace vyrovnávací</t>
  </si>
  <si>
    <t xml:space="preserve"> S3a+(103) : 7,7</t>
  </si>
  <si>
    <t>S5+ (220) : 43,93</t>
  </si>
  <si>
    <t>VPO : 1,3*0,2*4</t>
  </si>
  <si>
    <t>63-001.RXX</t>
  </si>
  <si>
    <t>Nová teracová podlaha, vyspravení povrchu po výkopu kanalizace vč. podkladních vrstev</t>
  </si>
  <si>
    <t>NTP : 1,2*1+1*1,2</t>
  </si>
  <si>
    <t>1*0,2*4</t>
  </si>
  <si>
    <t>63-002.RXX</t>
  </si>
  <si>
    <t>Výplň zadlažďovacího poklopu litým teracem</t>
  </si>
  <si>
    <t>63-003.RXX</t>
  </si>
  <si>
    <t>Obetonování nerezové technologické vpustě řídkým betonem vč. napojení na HI</t>
  </si>
  <si>
    <t>TgVP : 3</t>
  </si>
  <si>
    <t>Výplně otvorů</t>
  </si>
  <si>
    <t>648991113RT4</t>
  </si>
  <si>
    <t>Osazení parapet.desek plast. a lamin. š.nad 20cm včetně dodávky plastové parapetní desky š. 350 mm</t>
  </si>
  <si>
    <t>O1 : 0,9*4</t>
  </si>
  <si>
    <t>O2 : 1,8*2</t>
  </si>
  <si>
    <t>6V : 2,625</t>
  </si>
  <si>
    <t>7V : 1,6</t>
  </si>
  <si>
    <t>64-001.RXX</t>
  </si>
  <si>
    <t>D+M plastových výplní otvorů 900x1400 mm</t>
  </si>
  <si>
    <t>Kompletní provedení a dodávka dle výpisu prvků a PD.</t>
  </si>
  <si>
    <t>- výklopné, okenní rám bílý plast, jednosklo</t>
  </si>
  <si>
    <t>O1 : 4</t>
  </si>
  <si>
    <t>64-002.RXX</t>
  </si>
  <si>
    <t>D+M plastových výplní otvorů 1800x700 mm</t>
  </si>
  <si>
    <t>- otevíravé, okenní rám bílý plast, jednosklo</t>
  </si>
  <si>
    <t>O2 : 2</t>
  </si>
  <si>
    <t>8-001.RXX</t>
  </si>
  <si>
    <t>Oprava vpusti - čtvercová plastová 150x10 mm, vč. napojení na stávající rozvody a výměny potrubí</t>
  </si>
  <si>
    <t>OVP -220 : 1</t>
  </si>
  <si>
    <t>Lešení a stavební výtahy</t>
  </si>
  <si>
    <t>941955002R00</t>
  </si>
  <si>
    <t>Lešení lehké pomocné, výška podlahy do 1,9 m</t>
  </si>
  <si>
    <t>Dokončovací konstrukce na pozemních stavbách</t>
  </si>
  <si>
    <t>952901111R00</t>
  </si>
  <si>
    <t>Vyčištění budov o výšce podlaží do 4 m</t>
  </si>
  <si>
    <t>1NP : 227</t>
  </si>
  <si>
    <t>2NP : 68</t>
  </si>
  <si>
    <t>953981206R00</t>
  </si>
  <si>
    <t>Chemické kotvy, beton, hl.210 mm, M24, malta 2slož</t>
  </si>
  <si>
    <t>961044111R00</t>
  </si>
  <si>
    <t>Bourání základů z betonu prostého</t>
  </si>
  <si>
    <t>BTg - 1NP : 0,94*2,52*0,08</t>
  </si>
  <si>
    <t>BTg - 2NP : 0,9*0,9*0,2</t>
  </si>
  <si>
    <t>4,5*1,5*0,2</t>
  </si>
  <si>
    <t>962031124R00</t>
  </si>
  <si>
    <t>Bourání příček z cihel pálených děrovan. tl.115 mm</t>
  </si>
  <si>
    <t>(3,24+0,6+1,835+2,68+1,9+4,315+1,68+4,16+4,36+1,95+1,4+1,95)*3,15</t>
  </si>
  <si>
    <t>0,7*2</t>
  </si>
  <si>
    <t>-0,8*2</t>
  </si>
  <si>
    <t>-0,85*0,89</t>
  </si>
  <si>
    <t>-0,7*2</t>
  </si>
  <si>
    <t>1,89*1,1</t>
  </si>
  <si>
    <t>962031125R00</t>
  </si>
  <si>
    <t>Bourání příček z cihel pálených děrovan. tl.140 mm</t>
  </si>
  <si>
    <t>1NP : (0,615+1,15+0,615)*3,15</t>
  </si>
  <si>
    <t>2NP : (2,2+0,665+0,665)*3,15</t>
  </si>
  <si>
    <t>962032432R00</t>
  </si>
  <si>
    <t>Bourání zdiva z dutých cihel nebo tvárnic na MVC</t>
  </si>
  <si>
    <t>1,3*0,2*0,3*3</t>
  </si>
  <si>
    <t>0,3*2*0,3</t>
  </si>
  <si>
    <t>962081131R00</t>
  </si>
  <si>
    <t>Bourání příček ze skleněných tvárnic tl. 10 cm</t>
  </si>
  <si>
    <t>(1+0,8)*3,15</t>
  </si>
  <si>
    <t>963012510R00</t>
  </si>
  <si>
    <t>Bourání stropů z desek žb., tl. do 14 cm</t>
  </si>
  <si>
    <t>BBP : (1+2,5+2,3)*0,14</t>
  </si>
  <si>
    <t>964073221R00</t>
  </si>
  <si>
    <t>Vybourání nosníků ze zdi cihelné dl. 4 m, 20 kg/m</t>
  </si>
  <si>
    <t>BOk : 3,4*4*13,4/1000</t>
  </si>
  <si>
    <t>965042141R00</t>
  </si>
  <si>
    <t>Bourání mazanin betonových tl. 10 cm, nad 4 m2</t>
  </si>
  <si>
    <t>101 : 30,9*0,055</t>
  </si>
  <si>
    <t>101 : 30,9*0,1</t>
  </si>
  <si>
    <t>101a : 5,01*0,042</t>
  </si>
  <si>
    <t>101b : 4,08*0,042</t>
  </si>
  <si>
    <t>101c : 3,2*0,042</t>
  </si>
  <si>
    <t>101a : 5,01*0,1</t>
  </si>
  <si>
    <t>101b : 4,08*0,1</t>
  </si>
  <si>
    <t>101c : 3,2*0,1</t>
  </si>
  <si>
    <t>107 : 9,75*0,055+9,75*0,1</t>
  </si>
  <si>
    <t>965043321R00</t>
  </si>
  <si>
    <t>Bourání podkladů bet., potěr, tl, 10 cm, pl. 1 m2</t>
  </si>
  <si>
    <t>BBP : (1+2,5+2,3)*0,03</t>
  </si>
  <si>
    <t>965048515R00</t>
  </si>
  <si>
    <t>Broušení betonových povrchů do tl. 5 mm</t>
  </si>
  <si>
    <t>102 : 5,89</t>
  </si>
  <si>
    <t>103 : 5,9</t>
  </si>
  <si>
    <t>104 : 5,58</t>
  </si>
  <si>
    <t>105 : 1,24</t>
  </si>
  <si>
    <t>106 : 11,14</t>
  </si>
  <si>
    <t>108c : 3,37</t>
  </si>
  <si>
    <t>109 : 8,44</t>
  </si>
  <si>
    <t>111 : 5,02</t>
  </si>
  <si>
    <t>113a : 4,34</t>
  </si>
  <si>
    <t>113b : 3,76</t>
  </si>
  <si>
    <t>220 : 43,93</t>
  </si>
  <si>
    <t>233 : 0,72</t>
  </si>
  <si>
    <t>965048516R00</t>
  </si>
  <si>
    <t>Příplatek za každý další 1 mm broušení bet.povrchu</t>
  </si>
  <si>
    <t>99,33*7</t>
  </si>
  <si>
    <t>965049111R00</t>
  </si>
  <si>
    <t>Příplatek, bourání mazanin se svař. síťí tl. 10 cm</t>
  </si>
  <si>
    <t>107 : 9,75*0,1</t>
  </si>
  <si>
    <t>965081713R00</t>
  </si>
  <si>
    <t>Bourání dlažeb keramických tl.10 mm, nad 1 m2</t>
  </si>
  <si>
    <t>101 : 30,9</t>
  </si>
  <si>
    <t>101a : 5,01</t>
  </si>
  <si>
    <t>101b : 4,08</t>
  </si>
  <si>
    <t>101c : 3,2</t>
  </si>
  <si>
    <t>965081702R00</t>
  </si>
  <si>
    <t xml:space="preserve">Bourání soklíků z dlažeb keramických </t>
  </si>
  <si>
    <t>101a : (2,9+1,75)*2</t>
  </si>
  <si>
    <t>103 : (4,315+1,375)*2</t>
  </si>
  <si>
    <t>104 : (3,32+1,68)*2</t>
  </si>
  <si>
    <t>106 : (2,685+4,315)*2</t>
  </si>
  <si>
    <t>109 : (2,68+4,245)*2</t>
  </si>
  <si>
    <t>110 : (2,88+3,24)*2</t>
  </si>
  <si>
    <t>965082933R00</t>
  </si>
  <si>
    <t>Odstranění násypu tl. do 20 cm, plocha nad 2 m2</t>
  </si>
  <si>
    <t>101 : 30,9*0,2</t>
  </si>
  <si>
    <t>101a : 5,01*0,17</t>
  </si>
  <si>
    <t>101b : 4,08*0,17</t>
  </si>
  <si>
    <t>101c : 3,2*0,17</t>
  </si>
  <si>
    <t>107 : 9,75*0,15</t>
  </si>
  <si>
    <t>968061112R00</t>
  </si>
  <si>
    <t>Vyvěšení dřevěných okenních křídel pl. do 1,5 m2</t>
  </si>
  <si>
    <t>968061125R00</t>
  </si>
  <si>
    <t>Vyvěšení dřevěných dveřních křídel pl. do 2 m2</t>
  </si>
  <si>
    <t>1NP : 4+3+18</t>
  </si>
  <si>
    <t>2NP : 1</t>
  </si>
  <si>
    <t>968062354R00</t>
  </si>
  <si>
    <t>Vybourání dřevěných rámů oken dvojitých pl. 1 m2</t>
  </si>
  <si>
    <t>BN : 1,3*0,5*3</t>
  </si>
  <si>
    <t>0,85*0,89</t>
  </si>
  <si>
    <t>968062355R00</t>
  </si>
  <si>
    <t>Vybourání dřevěných rámů oken dvojitých pl. 2 m2</t>
  </si>
  <si>
    <t>968062356R00</t>
  </si>
  <si>
    <t>Vybourání dřevěných rámů oken dvojitých pl. 4 m2</t>
  </si>
  <si>
    <t>1,8*1,4*3</t>
  </si>
  <si>
    <t>968072455R00</t>
  </si>
  <si>
    <t>Vybourání kovových dveřních zárubní pl. do 2 m2</t>
  </si>
  <si>
    <t>1NP : 0,8*1,97*14</t>
  </si>
  <si>
    <t>0,7*1,97*1</t>
  </si>
  <si>
    <t>0,6*1,97</t>
  </si>
  <si>
    <t>2NP : 0,6*1,97</t>
  </si>
  <si>
    <t>968072456R00</t>
  </si>
  <si>
    <t>Vybourání kovových dveřních zárubní pl. nad 2 m2</t>
  </si>
  <si>
    <t>1,1*1,97*3</t>
  </si>
  <si>
    <t>1,46*2*2</t>
  </si>
  <si>
    <t>976085311R00</t>
  </si>
  <si>
    <t>Vybourání kanal.rámů a poklopů plochy do 0,6 m2 vč. lemování</t>
  </si>
  <si>
    <t>BŠ : 2</t>
  </si>
  <si>
    <t>978059531R00</t>
  </si>
  <si>
    <t>Odsekání vnitřních obkladů stěn nad 2 m2 vč. dočištění povrchu</t>
  </si>
  <si>
    <t>101 : (5,625+0,405+6,095+0,4)*2*2-1,4*2-0,7*2</t>
  </si>
  <si>
    <t>101b : (2,15+2,09)*2*1,5-0,8*1,5</t>
  </si>
  <si>
    <t>101c : (2,15+2,045)*2*1,5-0,8*1,5</t>
  </si>
  <si>
    <t>105 : (0,74+1,68)*2*1,5-0,6*1,5</t>
  </si>
  <si>
    <t>111 : (2,78+1*3)*1,5</t>
  </si>
  <si>
    <t>112a : (0,935+1,34)*2*1,2-0,6*1,2*2</t>
  </si>
  <si>
    <t>112b : (0,8+1,34)*2*1,2-0,6*1,2</t>
  </si>
  <si>
    <t>113a : (2,4+1,835+1)*2*1,2-0,8*1,2</t>
  </si>
  <si>
    <t>113b : (2,05+1,8365)*2*1,2</t>
  </si>
  <si>
    <t>220 : (5,625+0,43+8,05+0,405)*2*1,8+0,43*4*1,8</t>
  </si>
  <si>
    <t>771249111R00</t>
  </si>
  <si>
    <t>Řezání litého teraca</t>
  </si>
  <si>
    <t>Bourání litého teraca</t>
  </si>
  <si>
    <t>96-002.RXX</t>
  </si>
  <si>
    <t>Bourání teracové dlažby vč. podkladních vrstev pro kanalizaci hl. cca 1 m vč. výřezu</t>
  </si>
  <si>
    <t>BTP - 100a : 1,2*1*1</t>
  </si>
  <si>
    <t>1*1,2*1</t>
  </si>
  <si>
    <t>96-003.RXX</t>
  </si>
  <si>
    <t>Bourání sendvičové stěny (obklad heraklit + cihla) tl. 290 mm</t>
  </si>
  <si>
    <t>5,7*3,1</t>
  </si>
  <si>
    <t>96-004.RXX</t>
  </si>
  <si>
    <t>Bourání sendvičové stěny (obklad heraklit + cihla) tl. 130 mm</t>
  </si>
  <si>
    <t>2,595*3,1</t>
  </si>
  <si>
    <t>Staveništní přesun hmot</t>
  </si>
  <si>
    <t>999281105R00</t>
  </si>
  <si>
    <t>Přesun hmot pro opravy a údržbu do výšky 6 m</t>
  </si>
  <si>
    <t>POL7_</t>
  </si>
  <si>
    <t>711</t>
  </si>
  <si>
    <t>Izolace proti vodě</t>
  </si>
  <si>
    <t>S2b+ (101+102+107) : (37,82+4,09+9,72)*1,15</t>
  </si>
  <si>
    <t>711140102R00</t>
  </si>
  <si>
    <t>Odstr.izolace proti vlhk.vodor. pásy přitav.,2vrst</t>
  </si>
  <si>
    <t>107 : 9,75</t>
  </si>
  <si>
    <t>711210020RA0</t>
  </si>
  <si>
    <t>Stěrka hydroizolační těsnicí hmotou</t>
  </si>
  <si>
    <t>Nanesení hydroizolační stěrky ve dvou vrstvách. Vlepení těsnicí pásky do spoje podlaha-stěna, přitlačení a uhlazení, přetažení pásky další vrstvou izolační stěrky.</t>
  </si>
  <si>
    <t>S2b+ (101,102) : 37,82+4,09</t>
  </si>
  <si>
    <t>S2+ (106+107+111a+111b) : 3,54+9,72+3,07+2,01</t>
  </si>
  <si>
    <t>111a : (1,835+1,68)*2*2-0,7*2</t>
  </si>
  <si>
    <t>111b : (1,835+1,1)*2*2-1,1*2</t>
  </si>
  <si>
    <t>107 : (4,0+2,68+0,33)*2*2-0,8*2</t>
  </si>
  <si>
    <t>106 : (2,66+1,35)*2*2-0,9*2</t>
  </si>
  <si>
    <t>101 : (5,7+8,8+0,2+5,7)*2+0,4*4*2+(2,9+0,2)*2*1,2+2,9*0,2+2,625*1,15*3+0,5*8*2</t>
  </si>
  <si>
    <t>102 : (1,345+3,03)*2*2-0,9*2</t>
  </si>
  <si>
    <t>998711101R00</t>
  </si>
  <si>
    <t>Přesun hmot pro izolace proti vodě, výšky do 6 m</t>
  </si>
  <si>
    <t>713111121R00</t>
  </si>
  <si>
    <t>Izolace tepelné stropů rovných spodem</t>
  </si>
  <si>
    <t>713111221RO6</t>
  </si>
  <si>
    <t>včetně dodávky fólie a spojovacích prostředků.</t>
  </si>
  <si>
    <t>713102111R00</t>
  </si>
  <si>
    <t>Odstr.tep.izolace podlah,volně, EPS tl.do 100 mm</t>
  </si>
  <si>
    <t>713121111R00</t>
  </si>
  <si>
    <t>Izolace tepelná podlah na sucho, jednovrstvá</t>
  </si>
  <si>
    <t>713131131R00</t>
  </si>
  <si>
    <t>Izolace tepelná stěn lepením</t>
  </si>
  <si>
    <t>713191221R00</t>
  </si>
  <si>
    <t>Dilatační pásek podél stěn výšky 100 mm vč.dodávky</t>
  </si>
  <si>
    <t>101 : 40</t>
  </si>
  <si>
    <t>102 : 10</t>
  </si>
  <si>
    <t>107 : 15</t>
  </si>
  <si>
    <t>28375707R</t>
  </si>
  <si>
    <t>Deska izolační fasádní EPS 70F  1000 x 500 mm</t>
  </si>
  <si>
    <t>tl. 100 mm : 4,245*3,2*0,1*1,02</t>
  </si>
  <si>
    <t>63151374.AR</t>
  </si>
  <si>
    <t>219 : 1,15*0,87*1,02</t>
  </si>
  <si>
    <t>998713101R00</t>
  </si>
  <si>
    <t>Přesun hmot pro izolace tepelné, výšky do 6 m</t>
  </si>
  <si>
    <t>714</t>
  </si>
  <si>
    <t>Izolace akustické a protiotřesové</t>
  </si>
  <si>
    <t>714110801R00</t>
  </si>
  <si>
    <t>Demontáž plastového obkladů stěn vč. rohových a ukončujících lišt</t>
  </si>
  <si>
    <t>POB : (16,2+0,5+2)*1,4</t>
  </si>
  <si>
    <t>998714101R00</t>
  </si>
  <si>
    <t>Přesun hmot pro akustická opatření, výšky do 6 m</t>
  </si>
  <si>
    <t>Vnitřní vodovod</t>
  </si>
  <si>
    <t>722254110R00</t>
  </si>
  <si>
    <t>Demontáž hydrantových skříní</t>
  </si>
  <si>
    <t>BH - 100a : 1</t>
  </si>
  <si>
    <t>Zařizovací předměty</t>
  </si>
  <si>
    <t>725-001.RXX</t>
  </si>
  <si>
    <t>D+M soubor vybavení umyvadel</t>
  </si>
  <si>
    <t>- 2x nerezový háček</t>
  </si>
  <si>
    <t>- 1x zásobník na papírové útěrky</t>
  </si>
  <si>
    <t>- 1 x zrcadlo 600/1000 mm</t>
  </si>
  <si>
    <t>1VI : 3</t>
  </si>
  <si>
    <t>725-002.RXX</t>
  </si>
  <si>
    <t>D+M soubor vybavení wc</t>
  </si>
  <si>
    <t>- 1x zásobník na toaletní papír</t>
  </si>
  <si>
    <t>2VI : 1</t>
  </si>
  <si>
    <t>728</t>
  </si>
  <si>
    <t>Vzduchotechnika</t>
  </si>
  <si>
    <t>728415111R00</t>
  </si>
  <si>
    <t>Montáž mřížky větrací nebo ventilační do 0,04 m2</t>
  </si>
  <si>
    <t>3V : 4*2</t>
  </si>
  <si>
    <t>28349063R</t>
  </si>
  <si>
    <t>Mřížka větrací kulatá R 150 mm se síťkou bílá</t>
  </si>
  <si>
    <t>V : 8</t>
  </si>
  <si>
    <t>998728101R00</t>
  </si>
  <si>
    <t>Přesun hmot pro vzduchotechniku, výšky do 6 m</t>
  </si>
  <si>
    <t>766</t>
  </si>
  <si>
    <t>Konstrukce truhlářské</t>
  </si>
  <si>
    <t>766421811R00</t>
  </si>
  <si>
    <t>Demontáž obložení podhledů - umakart</t>
  </si>
  <si>
    <t>100a : 32,81</t>
  </si>
  <si>
    <t>766421822R00</t>
  </si>
  <si>
    <t>Demontáž podkladových roštů obložení podhledů</t>
  </si>
  <si>
    <t>766-001.RXX</t>
  </si>
  <si>
    <t>D+M vnitřních dveří CPL 600/1970 mm  bez zárubně</t>
  </si>
  <si>
    <t>Kompletní provedení a dodávka dle výisu prvků a PD.</t>
  </si>
  <si>
    <t>- dveřní křídlo střednětlaký laminát (CPL)</t>
  </si>
  <si>
    <t>- barva bílá</t>
  </si>
  <si>
    <t>- plné</t>
  </si>
  <si>
    <t>- výplň dutinková dřevotříska</t>
  </si>
  <si>
    <t>- kování rozetové klika - klika, nerez</t>
  </si>
  <si>
    <t>- zámek vložkový</t>
  </si>
  <si>
    <t>- práh</t>
  </si>
  <si>
    <t>- dveřní zarážka</t>
  </si>
  <si>
    <t>- větrací mřížka nerez 450x100 mm</t>
  </si>
  <si>
    <t>- okopový plech nerez v.500 mm</t>
  </si>
  <si>
    <t>- samozavírač</t>
  </si>
  <si>
    <t>D1 : 1</t>
  </si>
  <si>
    <t>766-002.RXX</t>
  </si>
  <si>
    <t>- zámek wc zámek</t>
  </si>
  <si>
    <t>D2 : 1</t>
  </si>
  <si>
    <t>766-003.RXX</t>
  </si>
  <si>
    <t>D+M vnitřních dveří CPL 800/1970 mm  vč. zárubně</t>
  </si>
  <si>
    <t>- zárubeň ocelová tl. 100 mm do zdiva barva bílá</t>
  </si>
  <si>
    <t>D4 : 1</t>
  </si>
  <si>
    <t>766-004.RXX</t>
  </si>
  <si>
    <t>D5 : 1</t>
  </si>
  <si>
    <t>766-005.RXX</t>
  </si>
  <si>
    <t>D+M vnitřních dveří CPL 900/1970 mm  vč. zárubně</t>
  </si>
  <si>
    <t>D7 : 1</t>
  </si>
  <si>
    <t>D8 : 1</t>
  </si>
  <si>
    <t>D9 : 1</t>
  </si>
  <si>
    <t>D10 : 1</t>
  </si>
  <si>
    <t>766-006.RXX</t>
  </si>
  <si>
    <t>D+M vnitřních dveří CPL 1100/1970 mm  vč. zárubně</t>
  </si>
  <si>
    <t>D11 : 1</t>
  </si>
  <si>
    <t>D12 : 1</t>
  </si>
  <si>
    <t>766-007.RXX</t>
  </si>
  <si>
    <t>D+M vnitřních dveří CPL 1100/1970 mm vč. zárubně</t>
  </si>
  <si>
    <t>- požární odolnost</t>
  </si>
  <si>
    <t>D13 : 1</t>
  </si>
  <si>
    <t>766-008.RXX</t>
  </si>
  <si>
    <t>- mřížka nerez 450x100 mm</t>
  </si>
  <si>
    <t>D14 : 1</t>
  </si>
  <si>
    <t>766-009.RXX</t>
  </si>
  <si>
    <t>D+M vnitřních dveří dvoukřídlých CPL 1350/1970 mm  vč. zárubně</t>
  </si>
  <si>
    <t>- bezpečnostní sklo v. mříže</t>
  </si>
  <si>
    <t>- masív rám</t>
  </si>
  <si>
    <t>- zárubeň ocelová tl. 100 mm do SDK barva bílá</t>
  </si>
  <si>
    <t>D15a : 1</t>
  </si>
  <si>
    <t>766-010.RXX</t>
  </si>
  <si>
    <t>D+M vnitřních dveří CPL 700/2020 mm, posuvné bez zárubně</t>
  </si>
  <si>
    <t>- kování nerez mušle</t>
  </si>
  <si>
    <t>D16 : 1</t>
  </si>
  <si>
    <t>766-011.RXX</t>
  </si>
  <si>
    <t>D+M vnitřních dveří CPL 800/2020 mm, posuvné bez zárubně</t>
  </si>
  <si>
    <t>D17 : 1</t>
  </si>
  <si>
    <t>766-012.RXX</t>
  </si>
  <si>
    <t>D+M vnitřních dveří CPL 1250/2020 mm, posuvné bez zárubně</t>
  </si>
  <si>
    <t>D18 : 1</t>
  </si>
  <si>
    <t>766-013.RXX</t>
  </si>
  <si>
    <t>- bezpečnostní sklo</t>
  </si>
  <si>
    <t>- okopvový plech nerez v.500 mm</t>
  </si>
  <si>
    <t>D15b : 1</t>
  </si>
  <si>
    <t>998766201R00</t>
  </si>
  <si>
    <t>Přesun hmot pro truhlářské konstr., výšky do 6 m</t>
  </si>
  <si>
    <t>767584502R00</t>
  </si>
  <si>
    <t>Montáž podhledů kazetových na ocel.konstr.60x60 cm</t>
  </si>
  <si>
    <t>NRP : 8,8*1+0,91*0,7</t>
  </si>
  <si>
    <t>767-001.RXX</t>
  </si>
  <si>
    <t>Podhled rastrový NRP</t>
  </si>
  <si>
    <t>Dodávka a montáž kazet.</t>
  </si>
  <si>
    <t>100a : 30,75</t>
  </si>
  <si>
    <t>767-002.RXX</t>
  </si>
  <si>
    <t>D+M nerezové hrany rohů stěn 35x35 mm na chemické lepidlo</t>
  </si>
  <si>
    <t>4V : 2*35</t>
  </si>
  <si>
    <t>5V : 1,5*16</t>
  </si>
  <si>
    <t>767-003.RXX</t>
  </si>
  <si>
    <t>D+M L 100/10 mmm dl. 0,9 m</t>
  </si>
  <si>
    <t>KP : 1</t>
  </si>
  <si>
    <t>767990010RAE</t>
  </si>
  <si>
    <t>Atypické ocelové konstrukce 100 - 250 kg/kus</t>
  </si>
  <si>
    <t>219 - plech tl.15 mm : 1,1*1,1*120</t>
  </si>
  <si>
    <t>595960014R</t>
  </si>
  <si>
    <t>Dodávka rastrovaný podhled z minerálních desek 600x600 mm</t>
  </si>
  <si>
    <t>9,437*1,1</t>
  </si>
  <si>
    <t>998767201R00</t>
  </si>
  <si>
    <t>Přesun hmot pro zámečnické konstr., výšky do 6 m</t>
  </si>
  <si>
    <t>771</t>
  </si>
  <si>
    <t>Podlahy z dlaždic a obklady</t>
  </si>
  <si>
    <t>771475014R00</t>
  </si>
  <si>
    <t>Obklad soklíků keram.rovných, tmel,výška 10 cm</t>
  </si>
  <si>
    <t>109 : (4,245+2,68)*2</t>
  </si>
  <si>
    <t>105 : (3,01+1,98)*2</t>
  </si>
  <si>
    <t>104 : (1,995+3,01)*2</t>
  </si>
  <si>
    <t>771479001R00</t>
  </si>
  <si>
    <t>Řezání dlaždic keramických pro soklíky</t>
  </si>
  <si>
    <t>771575109R00</t>
  </si>
  <si>
    <t>Montáž podlah keram.,hladké, tmel</t>
  </si>
  <si>
    <t>101 : 37,82</t>
  </si>
  <si>
    <t>102 : 4,09</t>
  </si>
  <si>
    <t>104 : 6</t>
  </si>
  <si>
    <t>105 : 5,96</t>
  </si>
  <si>
    <t>106 : 3,54</t>
  </si>
  <si>
    <t>107 : 9,72</t>
  </si>
  <si>
    <t>109 : 10,35</t>
  </si>
  <si>
    <t>111a : 3,07</t>
  </si>
  <si>
    <t>111b : 2,01</t>
  </si>
  <si>
    <t>771577133RS2</t>
  </si>
  <si>
    <t>Lišta nerezová přechodová</t>
  </si>
  <si>
    <t>0,9*4+1,1+0,7+0,8+1,25</t>
  </si>
  <si>
    <t>781491001R00</t>
  </si>
  <si>
    <t>Montáž lišt k obkladům</t>
  </si>
  <si>
    <t>283424153R</t>
  </si>
  <si>
    <t>Profil ukončovací obkladový plastový</t>
  </si>
  <si>
    <t>33,84*1,1</t>
  </si>
  <si>
    <t>597623141R</t>
  </si>
  <si>
    <t xml:space="preserve">Dlaždice </t>
  </si>
  <si>
    <t>111a : 3,07*1,12</t>
  </si>
  <si>
    <t>111b : 2,01*1,12</t>
  </si>
  <si>
    <t>597702046R</t>
  </si>
  <si>
    <t>Dlaždice protiskluzová R12</t>
  </si>
  <si>
    <t>101 : 37,82*1,12</t>
  </si>
  <si>
    <t>102 : 4,09*1,12</t>
  </si>
  <si>
    <t>107 : 9,72*1,12</t>
  </si>
  <si>
    <t>220 : 43,93*1,12</t>
  </si>
  <si>
    <t>597702046Ra</t>
  </si>
  <si>
    <t>Dlaždice protiskluzová R11</t>
  </si>
  <si>
    <t>106 : 3,54*1,12</t>
  </si>
  <si>
    <t>109 : 10,35*1,12+13,85*0,06*1,12</t>
  </si>
  <si>
    <t>597702046Rb</t>
  </si>
  <si>
    <t>Dlaždice protiskluzová R10</t>
  </si>
  <si>
    <t>104 : 6*1,12+10,01*0,06*1,12</t>
  </si>
  <si>
    <t>105 : 5,96*1,12+9,98*0,06*1,12</t>
  </si>
  <si>
    <t>998771101R00</t>
  </si>
  <si>
    <t>Přesun hmot pro podlahy z dlaždic, výšky do 6 m</t>
  </si>
  <si>
    <t>773</t>
  </si>
  <si>
    <t>Podlahy teracové</t>
  </si>
  <si>
    <t>773991001R00</t>
  </si>
  <si>
    <t>Broušení teracových podlah dvojnásobné</t>
  </si>
  <si>
    <t>100a, 100c : 30,75</t>
  </si>
  <si>
    <t>773540010RA0</t>
  </si>
  <si>
    <t>Podlaha z teraca z barevné drtě prostá, tl. 20 mm</t>
  </si>
  <si>
    <t>776</t>
  </si>
  <si>
    <t>Podlahy povlakové</t>
  </si>
  <si>
    <t>776401800R00</t>
  </si>
  <si>
    <t>Demontáž soklíků nebo lišt, pryžových nebo z PVC</t>
  </si>
  <si>
    <t>100a - v. 400 mm : (13,34+9,125)*2</t>
  </si>
  <si>
    <t>776511810R00</t>
  </si>
  <si>
    <t>Odstranění PVC a koberců lepených bez podložky vč. očištění povrchu</t>
  </si>
  <si>
    <t>108a : 4,02</t>
  </si>
  <si>
    <t>108b : 3,24</t>
  </si>
  <si>
    <t>110 : 9,33</t>
  </si>
  <si>
    <t>114 : 15,28</t>
  </si>
  <si>
    <t>219 : 22,17</t>
  </si>
  <si>
    <t>776520010RAB</t>
  </si>
  <si>
    <t>Podlaha povlaková z vinylu, soklík podlahovina tl. 2,0 mm</t>
  </si>
  <si>
    <t>bez vyrovnání podkladu</t>
  </si>
  <si>
    <t>S3a+ (103) : 7,7</t>
  </si>
  <si>
    <t>776570020RAB</t>
  </si>
  <si>
    <t>Podlaha povlaková textilní lepená, sokl (plastová kobercová lišta) koberec zátěžový</t>
  </si>
  <si>
    <t>114 : 15,13</t>
  </si>
  <si>
    <t>219 : 23,92</t>
  </si>
  <si>
    <t>781</t>
  </si>
  <si>
    <t>Obklady keramické</t>
  </si>
  <si>
    <t>781475116R00</t>
  </si>
  <si>
    <t>vč. D+M plastových rohových a ukončujících lišt</t>
  </si>
  <si>
    <t>103 : (0,65+2,625+0,65)*0,6</t>
  </si>
  <si>
    <t>100a+c : (13,3+9,1+1,67)*2*1,2-1,35*1,2-0,6*1,2-0,8*1,2*4-0,9*2*3-1,25*2-1,35*1,98*2+0,75*1,2*2+(0,31+1,49+0,31)*1,20</t>
  </si>
  <si>
    <t>781497131RS1</t>
  </si>
  <si>
    <t>Lišta nerezová ukončovacích k obkladům na chemické lepidlo</t>
  </si>
  <si>
    <t>OHP : 14</t>
  </si>
  <si>
    <t>597813633R</t>
  </si>
  <si>
    <t xml:space="preserve">Obkládačka </t>
  </si>
  <si>
    <t>254,32525*1,12</t>
  </si>
  <si>
    <t>998781101R00</t>
  </si>
  <si>
    <t>Přesun hmot pro obklady keramické, výšky do 6 m</t>
  </si>
  <si>
    <t>Nátěry</t>
  </si>
  <si>
    <t>783881260R00</t>
  </si>
  <si>
    <t>783950010RAA</t>
  </si>
  <si>
    <t>Oprava nátěrů kovových konstrukcí syntet. lakem zbroušení, odrezivění, 1x krycí + 1x email</t>
  </si>
  <si>
    <t>SZ : 1,5*2</t>
  </si>
  <si>
    <t>Malby</t>
  </si>
  <si>
    <t>784402801R00</t>
  </si>
  <si>
    <t>Odstranění malby oškrábáním v místnosti H do 3,8 m</t>
  </si>
  <si>
    <t>220 : (5,625+0,45+7,985+0,45)*2*1,3+0,45*4*1,3+43,93</t>
  </si>
  <si>
    <t>219 : (5,86+4,805)*2*3,1+0,375*4*3,1+23,92-0,6*2*2-0,8*2*4-1,36*2</t>
  </si>
  <si>
    <t>114 : 3,6*3,1</t>
  </si>
  <si>
    <t>113 : (4,55+1,835)*2*1,9+8,61</t>
  </si>
  <si>
    <t>111a : (1,835+1,68)*2*1,1+3,07</t>
  </si>
  <si>
    <t>111b : (1,835+1,1)*2*1,1+2,01</t>
  </si>
  <si>
    <t>112a : (0,935+1,34)*2*1,9+1,25</t>
  </si>
  <si>
    <t>112b : (0,8+1,34)*2*1,9+1,07</t>
  </si>
  <si>
    <t>110 : (3,24+2,31+2,31)*3,1-0,8*2-0,7*2+7,48</t>
  </si>
  <si>
    <t>109 : (2,37+4,245+1,68+0,9+0,3)*3,1+10,35</t>
  </si>
  <si>
    <t>107 : (4,02+2,68+0,33)*2*3,1+0,8*2+9,72</t>
  </si>
  <si>
    <t>108 : (3,685+2,68+3,195)*3,1-0,8*2+9,03</t>
  </si>
  <si>
    <t>115 : 3,67*3,1</t>
  </si>
  <si>
    <t>106 : (1,35+0,13+0,9)*3,1+3,54</t>
  </si>
  <si>
    <t>105 : (3,01+1,98)*3,1+5,96</t>
  </si>
  <si>
    <t>104 : 1,995*3,1+6</t>
  </si>
  <si>
    <t>103 : (2,625+0,41+0,41)*3,1+7,7</t>
  </si>
  <si>
    <t>101 : (8,8+8,8+6,2+0,2+0,2)*1,1+37,82</t>
  </si>
  <si>
    <t>102 : (3,03+3,03+1,345)*3,1+4,09</t>
  </si>
  <si>
    <t>100a+c : (13,3+9,1)*2*3,1</t>
  </si>
  <si>
    <t>100b : 35+100</t>
  </si>
  <si>
    <t>784191101R00</t>
  </si>
  <si>
    <t>784195212R00</t>
  </si>
  <si>
    <t>220 : (5,625+0,45+7,985+0,45)*2*1,1+0,45*4*1,1+43,93</t>
  </si>
  <si>
    <t>113 : (4,55+1,835)*2*1,6+8,61</t>
  </si>
  <si>
    <t>110 : (3,24+2,31)*2*1,6+7,48</t>
  </si>
  <si>
    <t>109 : (4,245+2,68)*2*1,6+10,35</t>
  </si>
  <si>
    <t>107 : (4,02+2,68+0,33)*2*1,1+9,72</t>
  </si>
  <si>
    <t>108 : (3,685+2,68)*2*3,1-0,8*2+9,03</t>
  </si>
  <si>
    <t>106 : (2,66+1,5)*2*3,1+3,54</t>
  </si>
  <si>
    <t>105 : (3,01+1,995)*2*1,6+5,96</t>
  </si>
  <si>
    <t>104 : (1,995+3,01)*2*1,6+6</t>
  </si>
  <si>
    <t>103 : (2,625+2,94)*2*1,6+7,7</t>
  </si>
  <si>
    <t>101 : (8,8+6,2+0,2)*2*1,1+37,82</t>
  </si>
  <si>
    <t>102 : (1,345+3,03)*2*1,1+4,09</t>
  </si>
  <si>
    <t>100b : 45+100</t>
  </si>
  <si>
    <t>100a+c : (13,3+9,1)*2*1,1</t>
  </si>
  <si>
    <t>784442002RT2</t>
  </si>
  <si>
    <t>Nátěr otěruvzdorný 1barevná, 2x nátěr, 1x penetrace</t>
  </si>
  <si>
    <t>110 : (3,24+2,31)*2*1,5</t>
  </si>
  <si>
    <t>109 : (4,245+2,68)*2*1,5</t>
  </si>
  <si>
    <t>105 : (3,01+1,98)*2*1,5</t>
  </si>
  <si>
    <t>104 : (1,995+3,01)*2*1,5</t>
  </si>
  <si>
    <t>103 : (2,625+2,94)*2*1,5</t>
  </si>
  <si>
    <t>784011222RT2</t>
  </si>
  <si>
    <t>Zakrytí podlah včetně papírové lepenky</t>
  </si>
  <si>
    <t>787</t>
  </si>
  <si>
    <t>Zasklívání</t>
  </si>
  <si>
    <t>787100801R00</t>
  </si>
  <si>
    <t>Vysklívání stěn - sklo ploché do 1 m2</t>
  </si>
  <si>
    <t>PVzt - prostup pro VZT : 0,9*0,5</t>
  </si>
  <si>
    <t>D96</t>
  </si>
  <si>
    <t>Přesuny suti a vybouraných hmot</t>
  </si>
  <si>
    <t>979990107R00</t>
  </si>
  <si>
    <t>Poplatek za skládku suti - směs betonu,cihel,dřeva, aj....</t>
  </si>
  <si>
    <t>99,61726-11,58</t>
  </si>
  <si>
    <t>979990201R00</t>
  </si>
  <si>
    <t>Poplatek za skládku suti - škvára</t>
  </si>
  <si>
    <t>979011211R00</t>
  </si>
  <si>
    <t>Svislá doprava suti a vybour. hmot za 2.NP nošením</t>
  </si>
  <si>
    <t>Přesun suti</t>
  </si>
  <si>
    <t>POL8_</t>
  </si>
  <si>
    <t>979086213R00</t>
  </si>
  <si>
    <t>Nakládání vybouraných hmot na dopravní prostředek</t>
  </si>
  <si>
    <t>979081111R00</t>
  </si>
  <si>
    <t>Odvoz suti a vybour. hmot na skládku do 1 km</t>
  </si>
  <si>
    <t>979081121R00</t>
  </si>
  <si>
    <t>Příplatek k odvozu za každý další 1 km</t>
  </si>
  <si>
    <t>979082111R00</t>
  </si>
  <si>
    <t>Vnitrostaveništní doprava suti do 10 m</t>
  </si>
  <si>
    <t>Dana Víchová</t>
  </si>
  <si>
    <t>Městský obvod Ostrava-Jih</t>
  </si>
  <si>
    <t>Objekt kuchyně</t>
  </si>
  <si>
    <t>Pozice</t>
  </si>
  <si>
    <t>Název místnosti/Popis</t>
  </si>
  <si>
    <t>Výrobce</t>
  </si>
  <si>
    <t>Elektrický příkon</t>
  </si>
  <si>
    <t>Rozměry
(ŠxHxV)</t>
  </si>
  <si>
    <t>Cena/ks bez DPH</t>
  </si>
  <si>
    <t>Cena celkem bez DPH</t>
  </si>
  <si>
    <t>100a chodba</t>
  </si>
  <si>
    <t>100a.1</t>
  </si>
  <si>
    <t xml:space="preserve">Můstková váha, podsvícený LCD displej, dvourozsahové vážení (do 30 kg s dílkem 10g a od 30 do 60 kg s dílkem 20 g), provoz z akumulátoru, komunikace RS-232, funkce: limitní vážení, počítání kusů, HOLD - vážení neklidné zátěže, sčítání vážených položek, procentní navažování, tárování a nulování. Rozměr vážní plochy min. 360 x 460 mm. Provedení: vážní plocha – nerez, konstrukce – ocel. Krytí proti vodě a prachu min. IP-54. ES ověření. Displej LCD. Napájení: AC 230V přes adaptér, alternativní napájení přes vestavěný akumulátor. </t>
  </si>
  <si>
    <t>0,4W/230V</t>
  </si>
  <si>
    <t>360x580x765</t>
  </si>
  <si>
    <t>101 Varna</t>
  </si>
  <si>
    <t>101.1</t>
  </si>
  <si>
    <t>Elektrický konvektomat 20GN 1/1. Provozní režimy pro: maso, drůbež, ryby, přílohy, vaječná jídla, pečivo, dokončovací operace. Technologie zaručující rovnoměrné rozdělení energie ve varném prostoru. Plnění smíšenými potravinami s individuálním monitorováním zásuvek a přizpůsobení doby pro každou zásuvku v závislosti na naplnění. Režim konvektomatu se třemi provozní režimy: pára 30–130 °C, horký vzduch 30–300 °C, kombinace páry a horkého vzduchu 30–300 °C. Měření, nastavování a regulace vlhkosti s přesností na procenta. Automatické procesy dokončovacích procesů pro bankety, bufety, à la carte atd. Režim Delta-T – šetrná příprava velkých kusů masa. Ovládací obrazovka. Barevný displej a dotyková obrazovka s intuitivními symboly zajišťujícími nejsnadnější ovládání. Systém automatického čištění a péče o varný prostor. Integrovaná ruční sprcha s automatickým navíjením. Servisní diagnostický systém s automatickým zobrazením servisních hlášení. Sonda teploty jádra se čtyřbodovým měřením. 350 libovolně volitelných programů až s 12 kroky. Rozšířená funkce napařování s nastavením hodnoty vlhkosti. Tři rychlosti vzduchu, programovatelné. Funkce zajišťující rychlé a bezpečné zchlazení varného prostoru. Automatická předvolba okamžiku spuštění. Digitální indikátory teploty. Zobrazení skutečných a požadovaných hodnot. Vysoce výkonný generátor čerstvé páry s automatickým plněním vodou. Přívod energie řízený na základě aktuální potřeby. Detekce vodního kamene a zavápnění. Podélná zásuvka vhodná pro gastronádoby GN 1/1, 1/2, 1/3, 2/3, 2/8. Rozhraní USB pro export dat HACCP na paměťový modul USB nebo pro snadnou aktualizaci softwaru. Povolená tolerance hodnot: +-10%, pokud není uvedeno minimum nebo maximum.</t>
  </si>
  <si>
    <t>36kW/400V</t>
  </si>
  <si>
    <t>880x900x1800</t>
  </si>
  <si>
    <t>101.2</t>
  </si>
  <si>
    <t>Multifunkční pánev. Užitná kapacita: min. 2x25 litrů. Varná plocha: min. 2x19 dm2.
Rozsah teplot: 30 – 250°C. Varná média: režim se sedmi procesními skupinami: maso, ryby, zelenina a přílohy, pokrmy z vajec, polévky a omáčky, mléčné a sladké pokrmy, finishing a servis; manuální režim se třemi provozními režimy: pečení masa, vaření, fritování; programovací režim. Doplňkové funkce: snímání teploty jádra se šesti měřícími body; současné vaření se dvěma různými varnými médii; automatické zdvihání a spouštění (koše k vaření těstovin a fritování); obrazovka á la carte k ideálnímu vaření, pečení a fritování jednotlivých porcí; datová paměť HACCP a export přes rozhraní USB; 350 pozic v paměti pro individuální procesy. Výbava: integrovaná ruční sprcha s automatickým zatahováním, integrovaná funkce uzavření vody a plynulé dávkování proudu; sonda teploty jádra se šesti mycími body; vyprazdňování varné, resp. mycí vody přímo nádobou; automatické plnicí zařízení pracující s přesností na litr; TFT displej dotyková obrazovka s jasnou symbolikou obsluhy; integrované tlačítko zapnutí/vypnutí; doplňkové funkce lze volit stiskem tlačítka; ukazatel s vysvětlujícími texty; volitelná řeč pro systémové informace; centrální nastavovací kolečko a snadno čistitelná tlačítka; indikátor provozu a výstrah, např. horký olej při fritování; digitální indikátory teploty; zobrazení požadovaných a skutečných hodnot; digitální spínací hodiny 0 -24hod s trvalým nastavením; bezpečnostní termostat; patentovaný topný systém; rozhraní USB. Vč. příslušenství: 2x rameno pro zdvih košů, 2xvarný koš, 1x scezovací síto, 1x vozík na vypouštění vařeného obsahu, 2xrošt na dno pánve, 1x čistící houbička</t>
  </si>
  <si>
    <t>28kW/400V</t>
  </si>
  <si>
    <t>1102x908x428</t>
  </si>
  <si>
    <t>101.2.1</t>
  </si>
  <si>
    <t xml:space="preserve">Nerezová podestavba pod multufunkční pánve (poz.101.2). V části pod multifunkční pánvi jsou 2x výsuvné police pro umístění GN 1/1 (slouží k vyprazďnování obsahu pámví) a dále pak prostor se zásuvy na GN 1/1. </t>
  </si>
  <si>
    <t>1100x867x655</t>
  </si>
  <si>
    <t>101.3</t>
  </si>
  <si>
    <t>Multifunkční elektrický stacionární kotel s hranatou nádobou. Využitelný objem nádoby pro vaření minimálně 100l (maximální kapacita nádoby 125l). Kapacita  při vaření v GN min. 2xGN 1/1-200. Ovládání pomocí dotykového displeje TFT. Stroj řízen microprocesorem. Vpichová potravinová sonda.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mini.v rozsahu 30 - 250°C. Automatické napouštění vody s přednastavením množství s přesností min. na 1l. Výpustný ventil 2" z nerezové oceli AISI 316 s pojistkou proti otevření, včetně EPDM těsnění, s plynulou regulací proudu vypouštěného obsahu zabraňující rozstřik vypouštěné tekutiny. Elektromechanické vypouštění odpadní vody z pánve přímo do odpadu - pevné napojení vany pánve na odpoadní potrubí. Instalace na regulovatelné nohy vysoké min. 150mm. Bezpečnostní přepad, odtok pevně napojen na odpad, při nepředpokládaném přetečení vany. Izolované dvouplášťové víko s těsněním. Celonerezová nesklopná vana z materiálu AISI 316 F1 včetně dna. Dno min. 10mm. Boční stěny varné vany o síle min. 3mm. Celonerezová rámová konstrukce. Nerezová vrchní deska AISI 304 s vevařenou varnou vanou bezespár o síle mini. 2,5mm.
Integrovaná elektrická zásuvka 230V s příkonem 0,5kW. Integrovaná navinovací sprcha pro čištění stroje. Asistent mytí s konečnou fází sušení. Elektrická energie 400V/ max. 28kW.Příslušenství: 2xděrované varné vložka se sklopnými držadly GN1/195, 2x rošt na dno kotle, Síto odpadního ventilu, Síto výpustného ventilu, Vozík na vyprazdňování kotle včetně GN1/1, Celonerezová lopatka plná, celonerezové lopatka perforovaná, stěrka na dno kotle, kartáč na čištění odpadního ventilu, kartáč na čištění výpustného ventilu, čistící houbička. Povolená tolerance hodnot: +-10%, pokud není uvedeno minimum nebo maximum.</t>
  </si>
  <si>
    <t>1100x890x1100</t>
  </si>
  <si>
    <t>101.4 + 101.7</t>
  </si>
  <si>
    <t>Indukční sporák, uzavřený ze tří stran, spodní police. Levá a pravá strana sporáku je dvoupláštová. Vč. elektrické 230V zásuvky pro napojení příslušenství (např. tyčový mixér). Indkuční plotny jsou umístěny tak, aby na ně bylo možné umístit hrnce o pr. min. 400mm. Ovládání ploten z čela sporáku. Síla pracovní desky min. 2mm. V desce je vylisovaný po celém obvodu odkapní žlábek pro případ vytečení tekutin. V odkapním žlábku je umístěn otvor, který je napojen na odpad. Napouštěcí rameno na studenou vodu. Otvor pro baterii vylisovaný směrem nahoru proti zamezení zatékání vody.  Provedení na stavební sokl 150mm.
Indukční plotna 3ks, příkon min. 3x 3,5kW, funkční od průměru hrnce 120mm, udržovací režim s nastavením teploty , varný režim nastavení minimálně 9 výkonových stupňů, zobrazení nastavených hodnot na displeji, kapacita: 10l z 25°C na 100°C za 20 minut. Ke každé indukční desce příprava pro napojení teplotní pokrmové sondy. 1x teplotní pokrmová sonda. Povolená tolerance hodnot: +-10%, pokud není uvedeno minimum nebo maximum.</t>
  </si>
  <si>
    <t>13,5kW/400V</t>
  </si>
  <si>
    <t>3200x700x700</t>
  </si>
  <si>
    <t>101.5</t>
  </si>
  <si>
    <t>Nástěnná horkovodní překapávací průtoková jednotka na přípravu teplých nápojů, programovatelné spínače jednotlivých velikostí termlosů s přesností na 1l, bez napojení na odpad, výkon 10l/10minut, sestava se skládá: z průtokové jednotky,
filtrační jednotky pro umístění například sáčku s čajem, usměrňovače proudu horké vody do filtrační jedotky, základny pro nástěnnou instalaci</t>
  </si>
  <si>
    <t>6,18kW/400V</t>
  </si>
  <si>
    <t>101.5.1</t>
  </si>
  <si>
    <t>Termos na horké a studené nápoje 10l, dvouplášťová plně izolovaná nádoba s víkem a nekapajícím kohoutkem, vodoznak, bez vyhřívání</t>
  </si>
  <si>
    <t>286x464</t>
  </si>
  <si>
    <t>101.6</t>
  </si>
  <si>
    <t xml:space="preserve">Banketový vozík vyhřívaný je vyroben z kvalitního nerezového materiálu. Dvouplášťové provedení vč. tepelné izolovaných dveří bez CFC. Křídlové otevírání dneří  v úhlu 270° s aretací, lze otevřít jednou rukou. Vložením topného modulu, který přesně zapadne do spodní části vozíku, dosáhnete teploty od 30 - 95°C. Dosažení maximální teploty do 25 minut.  Účinné konvenční vytápění s intergrovaným systémem horkého vzduchu, včetně zvlhčovací nádobky, postačující pro cca 3,5h  provozu.  Čtyři otočná kolečka (Ø120, 2x brzděná). Kapacita 20GN 1/1. </t>
  </si>
  <si>
    <t>1,6kW/230V</t>
  </si>
  <si>
    <t>640x775x1653</t>
  </si>
  <si>
    <t>101.8</t>
  </si>
  <si>
    <t>Nerezový stůl. Spodní police, zadní lem, blok 3 zásuvek, provedení na stavební sokl 150mm.</t>
  </si>
  <si>
    <t>1500x700x700</t>
  </si>
  <si>
    <t>101.9</t>
  </si>
  <si>
    <t>Nerezový stůl. Dřez 400x400x250. Spodní police, zadní lem, blok 3 zásuvek, provedení na stavební sokl 150mm.</t>
  </si>
  <si>
    <t>2210x700x700</t>
  </si>
  <si>
    <t>101.9.1</t>
  </si>
  <si>
    <t>Stojánková páková baterie - profi provedení</t>
  </si>
  <si>
    <t>101.10</t>
  </si>
  <si>
    <t>Nerezový stůl. Dřez 400x400x250. Spodní police, zadní lem, 1x zásuvka, provedení na stavební sokl 150mm.</t>
  </si>
  <si>
    <t>2500x700x700</t>
  </si>
  <si>
    <t>101.10.1</t>
  </si>
  <si>
    <t>101.12</t>
  </si>
  <si>
    <t>Umyvadlo nástěnné, nerezové, úchyty na zeď k umyvadlu, zakrytí sifonu</t>
  </si>
  <si>
    <t>450x450x400</t>
  </si>
  <si>
    <t>101.12.1</t>
  </si>
  <si>
    <t>Stojánková bezdotyková umyvadlová baterie s integrovanou elektronikou ve výtoku, elmag. ventilem, směšovačem, připojovacími hadicemi a filtry nečistot, na teplou a studenou vodu. Napájení z exter. zdroje 12 V~.</t>
  </si>
  <si>
    <t>101.12.2</t>
  </si>
  <si>
    <t>Dávkovač tekutého mýdla, objem nádržky min. 400ml, okénko na kontrolu hladiny mýdla, uzamykatelný na klíč, hrany jsou svařované a zabroušené, zámek je zapuštěný do stěny výrobku, schované závěsy krytu. Provedení: nerez mat.</t>
  </si>
  <si>
    <t>100x75x190</t>
  </si>
  <si>
    <t>101.12.3</t>
  </si>
  <si>
    <t>Zásobník na jednotlivé papírové ručníky, objem do 250 ks ručníků, okénko na kontrolu množství ručníků v zásobníku, uzamykatelný na klíček. Provedení: nerez mat.</t>
  </si>
  <si>
    <t>255x120x155</t>
  </si>
  <si>
    <t>101.12.4</t>
  </si>
  <si>
    <t xml:space="preserve">Odpadkový koš otevíraný nožním pedálem bílý, objem min.20 l, vybavený vyjímatelnou plastovou vložkou, možnost použití jednorázových sáčků na odpadky 35 l, odolný proti praskání. </t>
  </si>
  <si>
    <t>250x110x270</t>
  </si>
  <si>
    <t>101.13</t>
  </si>
  <si>
    <t>Nerezový stůl. Dřez 600x500x300. Spodní police, zadní lem, provedení na stavební sokl 150mm.</t>
  </si>
  <si>
    <t>101.13.1</t>
  </si>
  <si>
    <t>Stojánková tlaková sprcha s napouštěcím raménkem</t>
  </si>
  <si>
    <t>101.14</t>
  </si>
  <si>
    <t>Náhradní zavážecí vozík do konvektomatu 20GN 1/1</t>
  </si>
  <si>
    <t>101.15</t>
  </si>
  <si>
    <t>Pojízdný atážový vozík na 18GN 1/1</t>
  </si>
  <si>
    <t>381x550x1600</t>
  </si>
  <si>
    <t>101.16</t>
  </si>
  <si>
    <t>Vozík na vyprazdňování obsahu multufunkčního kotle. Kapacita 1GN 1/1, madlo, 4 otočná kolečka z toho dvě s brzdou</t>
  </si>
  <si>
    <t>360x728x900</t>
  </si>
  <si>
    <t>101.17</t>
  </si>
  <si>
    <t>Univerzální kuchyňský robot, kotlík 60l, metla, hák, míchač, nerezový zákryt, mechanické ovládání s časovačem, signalizací a STOP tlačítkem</t>
  </si>
  <si>
    <t>2,25kW/400V</t>
  </si>
  <si>
    <t>637x778x1316</t>
  </si>
  <si>
    <t>101.18</t>
  </si>
  <si>
    <t>Nerezový regál, 4 police</t>
  </si>
  <si>
    <t>960x440x1800</t>
  </si>
  <si>
    <t>101.19</t>
  </si>
  <si>
    <r>
      <t xml:space="preserve">Termoport - </t>
    </r>
    <r>
      <rPr>
        <b/>
        <sz val="11"/>
        <color theme="1"/>
        <rFont val="Calibri"/>
        <family val="2"/>
        <scheme val="minor"/>
      </rPr>
      <t>skladba viz. přepravní systém</t>
    </r>
  </si>
  <si>
    <t>101.20</t>
  </si>
  <si>
    <t>Nerezový stůl. Dřez 600x500x300. Spodní roštová police, zadní lem.</t>
  </si>
  <si>
    <t>900x700x850</t>
  </si>
  <si>
    <t>101.20.1</t>
  </si>
  <si>
    <t>101.21</t>
  </si>
  <si>
    <t>101.21.1</t>
  </si>
  <si>
    <t>Simplexový změkčovač v kabinetovém provedení  s objemovým řídícím ventilem bez elektrického napájení. Fáze regenerace max.do 15 minut. Objemové řízení s přesným nastavením vstupní tvrdosti vody. Filtr mechanických nečistot. Průtok min. 30l/min; množství katexu min. 7,4l; doba regenerace max. 15 min; spotřeba vody na regeneraci max. 29l; množství soli na regeneraci max. 0,25kg; elektronické připojení: žádné; teplota vstupní vody: 2 – 48° C</t>
  </si>
  <si>
    <t>530x240x590</t>
  </si>
  <si>
    <t>101.22</t>
  </si>
  <si>
    <t>Podlahová vpusť. Kompletně svařovaná konstrukce. Protiskluzový rošt. Svažující se dno. Vč.upevňovacích prvků do podlahy a odpadu/sifonu. Středový spodní odpad. Nerezové provedení AISI304.</t>
  </si>
  <si>
    <t>800x350x265</t>
  </si>
  <si>
    <t>101.23</t>
  </si>
  <si>
    <t>800x400x265</t>
  </si>
  <si>
    <t>101.24</t>
  </si>
  <si>
    <t>Kombinovaný robot - krouhač/kutr. Indukční motor asynchronní motor; nerezová hřídel; magnetický bezpečnostní systém, kovový motorový blok. Počet otáček min. 1500 /min. Pulsní tlačítko. Objem nádoby kutru min. 4,5l. Krouhací hlava odnímatelná, 1× velký otvor ve tvaru ledvinky o ploše 104 cm2, 1× trubicový otvor o průměru 58 mm. Výkon krouhače 20-40 kg/hod. Standardní vybavení: 1x nůž s rovným ostřím; 1x plátkovač 1 mm; 1x plátkovač 3 mm; 1x strouhač 1,5 mm; 1x nudličkovač 4×4 mm.</t>
  </si>
  <si>
    <t>0,7kW/400V</t>
  </si>
  <si>
    <t>320x304x570</t>
  </si>
  <si>
    <t>101.25</t>
  </si>
  <si>
    <t>Nástěná nerezová skříňka s posuvnými dvířky</t>
  </si>
  <si>
    <t>1000x350x600</t>
  </si>
  <si>
    <t>101.26</t>
  </si>
  <si>
    <t xml:space="preserve">Chladicí stůl pro GN 1/1, 4x šuplíky, využitelné výška šuplíku min. 160/216 mm,  vnitřní prostor bez výparníku s nuceným oběhem vzduchu, automatické odtávání a odpařování za použití horkého plynu. Objem min. 270l. Rozsah teplot 0/+12°C. Digitální temostat. </t>
  </si>
  <si>
    <t>0,38kW/230V</t>
  </si>
  <si>
    <t>1250x700x650</t>
  </si>
  <si>
    <t>101.27</t>
  </si>
  <si>
    <t>Kompaktní digitální váha. Váživosti 3/6kg, dílek 1/2g. Rozměr vážní plochy: 306 x 222mm. Certifikace: pro obchodní vážení - ES ověření. Displej LCD podsvícený.
 Napájení: AC adaptér DC 12V/1,2Ah nebo 12V/2Ah, alternativní napájení: vestavěný dobíjecí akumulátor. Komunikace: sériové rozhraní RS-232.</t>
  </si>
  <si>
    <t>0,36W/230V</t>
  </si>
  <si>
    <t>330x346x107</t>
  </si>
  <si>
    <t>102 Mytí termoportů</t>
  </si>
  <si>
    <t>102.1</t>
  </si>
  <si>
    <t>1350x350x260</t>
  </si>
  <si>
    <t>103 Oddech</t>
  </si>
  <si>
    <t>103.1</t>
  </si>
  <si>
    <r>
      <t xml:space="preserve">Dvojitá šatní skříňka - </t>
    </r>
    <r>
      <rPr>
        <b/>
        <sz val="11"/>
        <color theme="1"/>
        <rFont val="Calibri"/>
        <family val="2"/>
        <scheme val="minor"/>
      </rPr>
      <t>dodávka interiéru</t>
    </r>
  </si>
  <si>
    <t>104 Suchý sklad</t>
  </si>
  <si>
    <t>104.1</t>
  </si>
  <si>
    <t>105 Nepotravinový sklad</t>
  </si>
  <si>
    <t>105.1</t>
  </si>
  <si>
    <t>106 BIO ODPAD</t>
  </si>
  <si>
    <t>106.1</t>
  </si>
  <si>
    <t>Chladicí skříň 376l, rošty 530x420mm s nuceným oběhem vzduchu s automatickým odtáváním a odpaření kondenzátu horkým plynem, nastavitelný s digitálním displejem. Rozsah teplot +2/+12°C. Nerezové provedení vně i uvnitř. Hygienicky vnitřní prostor se zaoblenými hranami. Výparník umístěný vně chladicí komory. Jednotka ve formě monobloku v horní části přístroje. Výškově nastavitelné nohy. Chladivo R290. Tropikalizované provedení do +40°C.  Maximální rozměry: 650x590x1900mm</t>
  </si>
  <si>
    <t>0,26kW/230V</t>
  </si>
  <si>
    <t>650x590x1900</t>
  </si>
  <si>
    <t>106.2</t>
  </si>
  <si>
    <r>
      <t xml:space="preserve">Výlevka - </t>
    </r>
    <r>
      <rPr>
        <b/>
        <sz val="11"/>
        <color theme="1"/>
        <rFont val="Calibri"/>
        <family val="2"/>
        <scheme val="minor"/>
      </rPr>
      <t>dodávka ZTI</t>
    </r>
  </si>
  <si>
    <t>107 Hrubá přípravna zeleniny</t>
  </si>
  <si>
    <t>107.1</t>
  </si>
  <si>
    <t>107.1.1</t>
  </si>
  <si>
    <t>107.1.2</t>
  </si>
  <si>
    <t>107.1.3</t>
  </si>
  <si>
    <t>107.1.4</t>
  </si>
  <si>
    <t>107.2</t>
  </si>
  <si>
    <t>Vozík namáčecí - mobilní dřez, nerez</t>
  </si>
  <si>
    <t>750x630x600</t>
  </si>
  <si>
    <t>107.3 + 107.5</t>
  </si>
  <si>
    <t>Nerezový stůl. Dřez 800x500x300. Spodní roštová police, zadní lem.</t>
  </si>
  <si>
    <t>2240x700x850</t>
  </si>
  <si>
    <t>107.4</t>
  </si>
  <si>
    <t>107.6</t>
  </si>
  <si>
    <t>Škrabka brambor. Výkonnost stroje: min. 300 kg / hod Hmotnost 1 náplně: 20 kg. Doba 1 pracovního cyklu: 1,5 - 3 min. Vrstvou korundu je pokryt buben škrabky a dno. Celonerezové provedení. Vč. nerezového lapače slupek.</t>
  </si>
  <si>
    <t>0,75kW/400V</t>
  </si>
  <si>
    <t>800x750x950</t>
  </si>
  <si>
    <t>107.7</t>
  </si>
  <si>
    <t>300x300x265</t>
  </si>
  <si>
    <t>109 Studený sklad</t>
  </si>
  <si>
    <t>109.1</t>
  </si>
  <si>
    <t>Chladicí skříň 700l, GN 2/1 s nuceným oběhem vzduchu s automatickým odtáváním a odpaření kondenzátu horkým plynem, nastavitelný s digitálním displejem. LED osvětlení vnitřního prostoru. Rozsah teplot -2+12°C. Nerezové provedení vně i uvnitř. Hygienicky vnitřní prostor se zaoblenými hranami. Výparník umístěný vně chladicí komory. Jednotka ve formě monobloku v horní části přístroje. Výškově nastavitelné nohy. Chladivo R290. Energetická třída C. Tropikalizované provedení do +40°C.  Maximální rozměry: 695x810x2020.</t>
  </si>
  <si>
    <t>0,28kW/230V</t>
  </si>
  <si>
    <t>695x810x2020</t>
  </si>
  <si>
    <t>109.2</t>
  </si>
  <si>
    <t>Mrazící skříň 700l, GN 2/1 s nuceným oběhem vzduchu s automatickým odtáváním a odpaření kondenzátu horkým plynem, nastavitelný s digitálním displejem. LED osvětlení vnitřního prostoru. Rozsah teplot -15 -22°C. Nerezové provedení vně i uvnitř. Hygienicky vnitřní prostor se zaoblenými hranami. Výparník umístěný vně chladicí komory. Jednotka ve formě monobloku v horní části přístroje. Výškově nastavitelné nohy. Chladivo R290. Energetická třída D. Tropikalizované provedení do +40°C.  Maximální rozměry: 695x810x2020.</t>
  </si>
  <si>
    <t>0,45kW/230V</t>
  </si>
  <si>
    <t>Přepravní systém</t>
  </si>
  <si>
    <t>*</t>
  </si>
  <si>
    <t>Termoport s vrchním plněním. Kapacita 1 x GN 1/1-100. Dvouplášťový korpus a izolace z PUR pěny bez freonů. Teplota horkých pokrmů do 100°C. U teplých jídel (75°C) pokles teploty max. o 1,5 °C za hodinu. Možnost výměny spodních pojezdových lyžin. Nerezové panty.</t>
  </si>
  <si>
    <t>634x430x230</t>
  </si>
  <si>
    <t>Gastronádoba GN 1/2-100 se sklopnými držadly</t>
  </si>
  <si>
    <t>Gastronádoba GN 1/3-100 se sklopnými držadly</t>
  </si>
  <si>
    <t>Víko pro GN 1/2 s vlisovaným silikonovým těsněním a výřezy pro držadla</t>
  </si>
  <si>
    <t>Víko pro GN 1/3 s vlisovaným silikonovým těsněním a výřezy pro držadla</t>
  </si>
  <si>
    <t>Termoport s bočním plněním. Kapacita 2 x GN 1/1-150. Dvouplášťový korpus a izolace z PUR pěny bez freonů. Teplota horkých pokrmů do 100°C. U teplých jídel (75°C) pokles teploty max. o 1,5 °C za hodinu. Možnost výměny spodních pojezdových lyžin. Nerezové panty. Křídlová dvířka. 11 párů zásuvů. Rozteč zásuvů min. 39 mm. Úhel otevření dvěří 270°.</t>
  </si>
  <si>
    <t>663x445x470</t>
  </si>
  <si>
    <t>Gastronádoba GN 1/3-150 se sklopnými držadly</t>
  </si>
  <si>
    <t>Montáž, zaškolení</t>
  </si>
  <si>
    <t>Doprava</t>
  </si>
  <si>
    <t>DPH 21%</t>
  </si>
  <si>
    <t>Celkem vč. DPH</t>
  </si>
  <si>
    <t>Položkový rozpočet nezahrnuje drobné vybavení kuchyně (např. gastronádoby, hrnce, nože, krájecí desky apod.).</t>
  </si>
  <si>
    <t>Povolená tolerance exaktních hodnot, které nejsou dány rozpětím (min./max.) je +/- 10% za podmínky dodržení celkového dispozičního řešení dle nákresů.</t>
  </si>
  <si>
    <t>Transportní sadu, nacení uživatel dle specifikace a po instalaci výtahů, dojde k případné výměně za obaly rozměrů vyhovujících novým kabinám výtahů.</t>
  </si>
  <si>
    <t>{f1f1a01e-cb55-4736-af8f-f719c59b8f55}</t>
  </si>
  <si>
    <t>Modernizace kuchyně MŠ Mitušova 6 IO 01 - Kanalizační přípojka a lapák tuků</t>
  </si>
  <si>
    <t>Ostrava Jih</t>
  </si>
  <si>
    <t>Městský obvod Ostrava Jih</t>
  </si>
  <si>
    <t xml:space="preserve">      4 - Vodorovné konstrukce</t>
  </si>
  <si>
    <t xml:space="preserve">      8 - Trubní vedení</t>
  </si>
  <si>
    <t xml:space="preserve">      998 - Přesun hmot</t>
  </si>
  <si>
    <t>113107113</t>
  </si>
  <si>
    <t>Odstranění podkladu pl. do200 m2 z kameniva těženého tl. 300 mm</t>
  </si>
  <si>
    <t>-800453451</t>
  </si>
  <si>
    <t>113151114</t>
  </si>
  <si>
    <t>-258730339</t>
  </si>
  <si>
    <t>Odstranění živičného krytu frézováním pl. do 500 m2 tl. 50 mm</t>
  </si>
  <si>
    <t>119001405</t>
  </si>
  <si>
    <t>1003484052</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</si>
  <si>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</si>
  <si>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119001421</t>
  </si>
  <si>
    <t>-1375572928</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</si>
  <si>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</si>
  <si>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120001101</t>
  </si>
  <si>
    <t>-855102847</t>
  </si>
  <si>
    <t>Příplatek k cenám vykopávek za ztížení vykopávky v blízkosti podzemního vedení nebo výbušnin v horninách jakékoliv třídy</t>
  </si>
  <si>
    <t>131203101</t>
  </si>
  <si>
    <t>2068290367</t>
  </si>
  <si>
    <t>Hloubení zapažených i nezapažených jam ručním nebo pneumatickým nářadím s urovnáním dna do předepsaného profilu a spádu v horninách tř. 3 soudržných</t>
  </si>
  <si>
    <t>132201201</t>
  </si>
  <si>
    <t>1945557250</t>
  </si>
  <si>
    <t>Hloubení zapažených i nezapažených rýh šířky přes 600 do 2 000 mm s urovnáním dna do předepsaného profilu a spádu v hornině tř. 3 do 100 m3</t>
  </si>
  <si>
    <t>151101101</t>
  </si>
  <si>
    <t>772125184</t>
  </si>
  <si>
    <t>Zřízení pažení a rozepření stěn rýh pro podzemní vedení pro všechny šířky rýhy příložné pro jakoukoliv mezerovitost, hloubky do 2 m</t>
  </si>
  <si>
    <t>151101111</t>
  </si>
  <si>
    <t>2117247974</t>
  </si>
  <si>
    <t>Odstranění pažení a rozepření stěn rýh pro podzemní vedení s uložením materiálu na vzdálenost do 3 m od kraje výkopu příložné, hloubky do 2 m</t>
  </si>
  <si>
    <t>161101101</t>
  </si>
  <si>
    <t>-1509551831</t>
  </si>
  <si>
    <t>Svislé přemístění výkopku bez naložení do dopravní nádoby avšak s vyprázdněním dopravní nádoby na hromadu nebo do dopravního prostředku z horniny tř. 1 až 4, při hloubce výkopu přes 1 do 2,5 m</t>
  </si>
  <si>
    <t>162701105</t>
  </si>
  <si>
    <t>1394840159</t>
  </si>
  <si>
    <t>Vodorovné přemístění výkopku nebo sypaniny po suchu na obvyklém dopravním prostředku, bez naložení výkopku, avšak se složením bez rozhrnutí z horniny tř. 1 až 4 na vzdálenost přes 9 000 do 10 000 m</t>
  </si>
  <si>
    <t>171201201</t>
  </si>
  <si>
    <t>Uložení sypaniny na skládky</t>
  </si>
  <si>
    <t>-1189738261</t>
  </si>
  <si>
    <t>174101101</t>
  </si>
  <si>
    <t>1901246583</t>
  </si>
  <si>
    <t>Zásyp sypaninou z jakékoliv horniny s uložením výkopku ve vrstvách se zhutněním jam, šachet, rýh nebo kolem objektů v těchto vykopávkách</t>
  </si>
  <si>
    <t>33722026</t>
  </si>
  <si>
    <t>Obsypání potrubí ručně sypaninou z vhodných hornin tř. 1 až 4 nebo materiálem připraveným podél výkopu ve vzdálenosti do 3 m od jeho kraje, pro jakoukoliv hloubku výkopu a míru zhutnění bez prohození sypaniny</t>
  </si>
  <si>
    <t>583413480</t>
  </si>
  <si>
    <t>-694624029</t>
  </si>
  <si>
    <t>Kamenivo přírodní drcené hutné pro stavební účely PDK (drobné, hrubé a štěrkodrť) kamenivo drcené drobné D&lt;=2 mm (ČSN EN 13043 ) D&lt;=4 mm (ČSN EN 12620, ČSN EN 13139 ) d=0 mm, D&lt;=6,3 mm (ČSN EN 13242) frakce   0-4     horninová směs lom Zbraslav</t>
  </si>
  <si>
    <t>564731111</t>
  </si>
  <si>
    <t>Podklad z kameniva hrubého drceného vel. 32-63 mm tl. 100 mm</t>
  </si>
  <si>
    <t>886287192</t>
  </si>
  <si>
    <t>578131211</t>
  </si>
  <si>
    <t>-1089198390</t>
  </si>
  <si>
    <t>Litý asfalt pískový LAP tl. 30 mm š. do 3 m</t>
  </si>
  <si>
    <t>212442445</t>
  </si>
  <si>
    <t>Lože pod potrubí, stoky a drobné objekty v otevřeném výkopu z kameniva drobného těženého 0 až 4 mm</t>
  </si>
  <si>
    <t>452311131</t>
  </si>
  <si>
    <t>1520347614</t>
  </si>
  <si>
    <t>Podkladní a zajišťovací konstrukce z betonu prostého v otevřeném výkopu desky pod potrubí, stoky a drobné objekty z betonu tř. C 12/15</t>
  </si>
  <si>
    <t>452321151</t>
  </si>
  <si>
    <t>346406760</t>
  </si>
  <si>
    <t>Podkladní a zajišťovací konstrukce z betonu železového v otevřeném výkopu desky pod potrubí, stoky a drobné objekty z betonu tř. C 20/25</t>
  </si>
  <si>
    <t>837445121.1</t>
  </si>
  <si>
    <t>-1893804729</t>
  </si>
  <si>
    <t>Napojení přípjky PVC 160 do kameninového potrubí jádrovou navrtávkou.</t>
  </si>
  <si>
    <t>-1904020838</t>
  </si>
  <si>
    <t>Montáž kanalizačního potrubí z plastů z polypropylenu PP hladkého plnostěnného SN 10 DN 100</t>
  </si>
  <si>
    <t>-696636751</t>
  </si>
  <si>
    <t>Kanalizační potrubí z tvrdého PVC v otevřeném výkopu ve sklonu do 20 %, hladkého plnostěnného jednovrstvého, tuhost třídy SN 4 DN 110</t>
  </si>
  <si>
    <t>871315221</t>
  </si>
  <si>
    <t>-457584978</t>
  </si>
  <si>
    <t>Kanalizační potrubí z tvrdého PVC systém KG v otevřeném výkopu ve sklonu do 20 %, tuhost třídy SN 8 DN 150</t>
  </si>
  <si>
    <t>894812201</t>
  </si>
  <si>
    <t>1394891265</t>
  </si>
  <si>
    <t>Revizní a čistící šachta z polypropylenu PP pro hladké trouby (např. systém KG) DN 425 šachtové dno (DN šachty / DN trubního vedení) DN 425/150 průtočné</t>
  </si>
  <si>
    <t>894812202</t>
  </si>
  <si>
    <t>-2120480079</t>
  </si>
  <si>
    <t>Revizní a čistící šachta z polypropylenu PP pro hladké trouby (např. systém KG) DN 425 šachtové dno (DN šachty / DN trubního vedení) DN 425/110 průtočné 30 st.,60 st.,90 st.</t>
  </si>
  <si>
    <t>894812231</t>
  </si>
  <si>
    <t>1487004854</t>
  </si>
  <si>
    <t>Revizní a čistící šachta z polypropylenu PP pro hladké trouby (např. systém KG) DN 425 roura šachtová korugovaná bez hrdla, světlé hloubky 1500 mm</t>
  </si>
  <si>
    <t>894812249</t>
  </si>
  <si>
    <t>1165998819</t>
  </si>
  <si>
    <t>Revizní a čistící šachta z polypropylenu PP pro hladké trouby (např. systém KG) DN 425 roura šachtová korugovaná Příplatek k cenám 2231 - 2242 za uříznutí šachtové roury</t>
  </si>
  <si>
    <t>894812261</t>
  </si>
  <si>
    <t>254211440</t>
  </si>
  <si>
    <t>Revizní a čistící šachta z polypropylenu PP pro hladké trouby (např. systém KG) DN 425 poklop litinový (pro zatížení 1.5 t)</t>
  </si>
  <si>
    <t>895xxxx1</t>
  </si>
  <si>
    <t>Lapák tuku AS-FAKU 1ER/PPs</t>
  </si>
  <si>
    <t>86630060</t>
  </si>
  <si>
    <t>895xxxx2</t>
  </si>
  <si>
    <t>Nástavec 1000 mm k AS-FAKU 1ER/PPs včetně poklopu</t>
  </si>
  <si>
    <t>-867322730</t>
  </si>
  <si>
    <t>895xxxx3</t>
  </si>
  <si>
    <t>Montáž lapolu AS_FAKU 1ER/PPs</t>
  </si>
  <si>
    <t>1819960250</t>
  </si>
  <si>
    <t>998276101</t>
  </si>
  <si>
    <t>-720541895</t>
  </si>
  <si>
    <t>Přesun hmot pro trubní vedení hloubené z trub z plastických hmot nebo sklolaminátových pro vodovody nebo kanalizace v otevřeném výkopu dopravní vzdálenost do 15 m</t>
  </si>
  <si>
    <t>IO 01      Lapák tukových látek</t>
  </si>
  <si>
    <t>8.</t>
  </si>
  <si>
    <t>Uchazeč:</t>
  </si>
  <si>
    <t>Uchazeč</t>
  </si>
  <si>
    <t>Celkový slepý rozpočet a výkaz výměr</t>
  </si>
  <si>
    <t>310238211RT1</t>
  </si>
  <si>
    <t>Zazdívka otvorů plochy do 1 m2 cihlami na MVC s použitím suché maltové směsi</t>
  </si>
  <si>
    <t>otvor po rozvaděči RS1 : 0,63*0,76*0,3</t>
  </si>
  <si>
    <t>otvor po rozvaděči 630x1300 mm : 0,63*1,3*0,5</t>
  </si>
  <si>
    <t>0,6*3,2</t>
  </si>
  <si>
    <t>Příčky z desek Ytong tl. 10 cm</t>
  </si>
  <si>
    <t>Příčky z desek Ytong tl. 15 cm</t>
  </si>
  <si>
    <t>Příčky z desek Ytong tl. 20 cm</t>
  </si>
  <si>
    <t>317940012RAA</t>
  </si>
  <si>
    <t>Osazení válcovaných profilů do č.22 včetně dodávky ocelových prvků</t>
  </si>
  <si>
    <t>příprava pro rozvaděč RM1 - IPE 140 mm : 0,9*12,9/1000</t>
  </si>
  <si>
    <t>Omítka jádrová Cemix 082, ručně tloušťka vrstvy 10 mm</t>
  </si>
  <si>
    <t>Štuk na stěnách vnitřní Cemix 033, ručně tloušťka vrstvy 4 mm</t>
  </si>
  <si>
    <t>Montáž výztužné sítě(perlinky)do stěrky-vnit.stěny včetně výztužné sítě a stěrkového tmelu Baumit</t>
  </si>
  <si>
    <t>Úpravy povrchů vnější</t>
  </si>
  <si>
    <t>622311135RT3</t>
  </si>
  <si>
    <t>Zateplovací systém, fasáda, EPS F tl. do 160 mm s omítkou probarvenou</t>
  </si>
  <si>
    <t>průrazy pro VZT - zapravení : 1+0,5+0,5</t>
  </si>
  <si>
    <t>(1,1*1,835+1,68*1,835)*0,1</t>
  </si>
  <si>
    <t>(1,1*1,835+1,68*1,835)*1,25*4,44/1000</t>
  </si>
  <si>
    <t>S2b+ : (1,1*1,835+1,68*1,835)*0,5</t>
  </si>
  <si>
    <t>(1,1*1,835+1,68*1,835)</t>
  </si>
  <si>
    <t>S2b+ : (1,1*1,835+1,68*1,835)</t>
  </si>
  <si>
    <t>20,09+10,49-(1,2*1+1,2*2+0,95*0,4)</t>
  </si>
  <si>
    <t>Oprava stávající vpusti – demontáž stávající vpusti a instalace nové čtvercové plastové 150x10 mm, vč. napojení na stávající rozvody, nutná výměna navazujícího potrubí a hydroizolační stěrka okolo vpusti pod dlažbu (D+M)</t>
  </si>
  <si>
    <t>962032231R00</t>
  </si>
  <si>
    <t>Bourání zdiva z cihel pálených na MVC</t>
  </si>
  <si>
    <t>nika pro rozvaděč RM1 : 0,63*1,3*0,25</t>
  </si>
  <si>
    <t>971033431R00</t>
  </si>
  <si>
    <t>Vybourání otv. zeď cihel. pl.0,25 m2, tl.15cm, MVC</t>
  </si>
  <si>
    <t>Včetně pomocného lešení o výšce podlahy do 1900 mm a pro zatížení do 1,5 kPa  (150 kg/m2).</t>
  </si>
  <si>
    <t>pro VZT pr. 200 mm : 9</t>
  </si>
  <si>
    <t>pro VZT pr. 520x340 mm : 2</t>
  </si>
  <si>
    <t>971033451R00</t>
  </si>
  <si>
    <t>Vybourání otv. zeď cihel. pl.0,25 m2, tl.45cm, MVC</t>
  </si>
  <si>
    <t>pro VZT 730x340 mm : 1</t>
  </si>
  <si>
    <t>pro VZT pr. 140 mm : 1</t>
  </si>
  <si>
    <t>971033561R00</t>
  </si>
  <si>
    <t>Vybourání otv. zeď cihel. pl.1 m2, tl.60 cm, MVC</t>
  </si>
  <si>
    <t>pro VZT 820x340 mm : 1</t>
  </si>
  <si>
    <t>pro VZT 730x470 mm : 1</t>
  </si>
  <si>
    <t>pro VZT pr. 280 mm : 1</t>
  </si>
  <si>
    <t>978041116R00</t>
  </si>
  <si>
    <t>Odstranění KZS EPS F tl. do 160 mm s omítkou</t>
  </si>
  <si>
    <t>průrazy pro VZT : 1+0,5+0,5</t>
  </si>
  <si>
    <t>711151111RU1</t>
  </si>
  <si>
    <t>Izolace proti vlhk. vodorovná samolepicím pásem včetně pásu SBS modifikovaný se skleněnou nosnou vložkou</t>
  </si>
  <si>
    <t>S2b+ : (1,1*1,835+1,68*1,835)*1,15</t>
  </si>
  <si>
    <t>S2b+ : (1,1*1,835+1,68*1,835)*2*1,15</t>
  </si>
  <si>
    <t>Montáž parozábrany, zavěšené podhl., přelep. spojů DEKFOL N AL 170 speciál</t>
  </si>
  <si>
    <t>283754900R</t>
  </si>
  <si>
    <t xml:space="preserve">Deska polystyrenová XPS 300 tl. 30 mm </t>
  </si>
  <si>
    <t>S2b+ (101+102+107), tl. 30 mm : (37,82+4,09+9,72)*1,02</t>
  </si>
  <si>
    <t>S2b+, tl. 30 mm : (1,1*1,835+1,68*1,835)*1,02</t>
  </si>
  <si>
    <t>Deska z minerální plsti ORSIK tl. 1200x600x100 mm</t>
  </si>
  <si>
    <t>720</t>
  </si>
  <si>
    <t>Zdravotechnická instalace</t>
  </si>
  <si>
    <t>720-001.RXX</t>
  </si>
  <si>
    <t>Přeložka kanalizační litinové stoupačky m.č. 113, náhrada za PE potrubí DN 125 vč. dodávky a montáže</t>
  </si>
  <si>
    <t>Obklad vnitřní stěn keramický, do tmele, vč. dvousložkové spárovací hmoty  vytvoření fabiónu r.10 mm u podlahy</t>
  </si>
  <si>
    <t>Nátěr uzavírací betonových podlah Z+2, silikon akrylátový lak vč. vytažení na stěny v. 100 mm</t>
  </si>
  <si>
    <t>113 : 8,61*1,2</t>
  </si>
  <si>
    <t>VPO : 1,3*0,2*4*1,2</t>
  </si>
  <si>
    <t>Penetrace podkladu univerzální Primalex 1x</t>
  </si>
  <si>
    <t>Malba Primalex Plus, bílá, bez penetrace, 2 x</t>
  </si>
  <si>
    <t>M21</t>
  </si>
  <si>
    <t>Elektromontáže</t>
  </si>
  <si>
    <t>M21-001.RXX</t>
  </si>
  <si>
    <t>Demontáž stávajících rozvaděčů RS1 (630x760 mm)</t>
  </si>
  <si>
    <t>M21-002.RXX</t>
  </si>
  <si>
    <t>Demontáž stávajících rozvaděčů RS1 (630x1300 mm)</t>
  </si>
  <si>
    <t>Včetně naložení na dopravní prostředek a složení na skládku, bez poplatku za skládku.</t>
  </si>
  <si>
    <t>D+M jídelní výtah vč. stavebních úprav, revize výtahu a revize po dobu záruky</t>
  </si>
  <si>
    <t>PVC žlab 40x40mm, včetně koplen a spojek</t>
  </si>
  <si>
    <t>4.29</t>
  </si>
  <si>
    <t>Radiální potrubní ventilátor KR160- odvod 310m3/h, 230V/50Hz, 40W, 0,18A, ErP2018</t>
  </si>
  <si>
    <t>Spojovací manžeta KR160 pro pol. 3.1</t>
  </si>
  <si>
    <t>Zpětná klapka KR160</t>
  </si>
  <si>
    <t>Protidešťová žaluzie KR160, plast</t>
  </si>
  <si>
    <t>Průchozí univerzální myčka provozní nádobí pro 1 mycí koše 500x600mm nebo 2GN1/1 200. Mycí teplota 63st. C. Možnost zvýšení teploty mytí obsluhou na 71st.C. Přední a postranní panely, poklop, mycí nádrž a filtr nádrže, mycí a oplachová ramena vyrobeny z ušlechtilé nerez oceli AISI304. Poklop uzavřen ze všech stran s manuálním zdvihem.Permanentní filtrace mycí lázně umožňující mytí nádobí bez manuálního předmytí. Hrubé nečistoty jsou permanentně odstraňovány odčerpávány přes externí filtr – síta v nádobě mimo mycí stroj.  Spotřeba max.1,4 l vody/cyklus na konečný oplach. Hygienické provedení mycí komory bez trubek a hadic. Zabudovaný atmosférický bojler s oplachovým čerpadlem zaručují konstantní tlak a teplotu pro konečný oplach (84°C) nezávisle na tlaku vody v síti (min.0,5 baru); bezpečnostní zařízení spouští oplach až při dosažení správné oplachové teploty. Mycí čerpadla2x1,1kW spolu s horními a dolními rotačními nerezovými mycími rameny. Pomocí těchto dvou čerpadlem je možné umávat 2mi rozdílnými tlaky vody. Objem mycí nádrže minimálně 40l, 8 mycích programů s automatickým spuštěním při uzavření poklopu. Pozvolný náběh mycího čerpadla. Zpětný vzduchový ventil (třídy A). Elektronický ovládací panel s textovým ukazatelem. Autodiagnostický systém detekce závad. Samočistící cyklus. Hygienické samovypouštěcí mycí čerpadla. Dávkovač mycího a oplachového prostředku a odpadní čerpadlo. Příprava pro napojení na HACCP a systém kontroly odběrového maxima energie. Certifikace; v souladu s DIN 10512 normou.Možnost připojit na teplou i studenou vodu, libovolně přestavitelné, nakládací výška min. 440mm, parní oplach(vypinatelný),  parní mycí cyklus pro intenzivně znečištěné a zaschlé nádobí, 2 úrovně nastavitelné tlaky mytí. Standartní přednastavené mycí časy: 52\70\170\180s,Připojení pomocí USB,Povolená tolerance hodnot:+-10%, pokud není uvedeno minimum nebo maximum</t>
  </si>
  <si>
    <t>17kW/400V</t>
  </si>
  <si>
    <t>813x815x1510</t>
  </si>
  <si>
    <t>#RTSROZP#</t>
  </si>
  <si>
    <t>Položkový rozpočet stavby</t>
  </si>
  <si>
    <t>Rozpočet:</t>
  </si>
  <si>
    <t>C</t>
  </si>
  <si>
    <t>Vedlejší rozpočtové náklady</t>
  </si>
  <si>
    <t>IČO:</t>
  </si>
  <si>
    <t>Vypracoval:</t>
  </si>
  <si>
    <t>Rozpis ceny</t>
  </si>
  <si>
    <t>MON</t>
  </si>
  <si>
    <t>VN</t>
  </si>
  <si>
    <t>Vedlejší náklady</t>
  </si>
  <si>
    <t>ON</t>
  </si>
  <si>
    <t>Ostatní náklady</t>
  </si>
  <si>
    <t>Rekapitulace daní</t>
  </si>
  <si>
    <t>Základ pro sníženou DPH</t>
  </si>
  <si>
    <t xml:space="preserve">Snížená DPH </t>
  </si>
  <si>
    <t>Základ pro základní DPH</t>
  </si>
  <si>
    <t xml:space="preserve">Základní DPH </t>
  </si>
  <si>
    <t>Zaokrouhlení</t>
  </si>
  <si>
    <t>Cena celkem s DPH</t>
  </si>
  <si>
    <t>dne</t>
  </si>
  <si>
    <t>Za zhotovitele</t>
  </si>
  <si>
    <t>Za objednatele</t>
  </si>
  <si>
    <t>Rekapitulace dílčích částí</t>
  </si>
  <si>
    <t>#CASTI&gt;&gt;</t>
  </si>
  <si>
    <t>Číslo</t>
  </si>
  <si>
    <t>Název</t>
  </si>
  <si>
    <t>DPH celkem</t>
  </si>
  <si>
    <t>Cena celkem</t>
  </si>
  <si>
    <t>Stavba</t>
  </si>
  <si>
    <t>Celkem za stavbu</t>
  </si>
  <si>
    <t>Rekapitulace dílů</t>
  </si>
  <si>
    <t>Typ dílu</t>
  </si>
  <si>
    <t>005111021R</t>
  </si>
  <si>
    <t>Vytyčení inženýrských sítí</t>
  </si>
  <si>
    <t>Soubor</t>
  </si>
  <si>
    <t>POL99_8</t>
  </si>
  <si>
    <t>Zaměření a vytýčení stávajících inženýrských sítí v místě stavby z hlediska jejich ochrany při provádění stavby.</t>
  </si>
  <si>
    <t>005124010R</t>
  </si>
  <si>
    <t>Koordinační činnost</t>
  </si>
  <si>
    <t>Koordinace stavebních a technologických dodávek stavby.</t>
  </si>
  <si>
    <t>00523  R</t>
  </si>
  <si>
    <t>Zkoušky a revize</t>
  </si>
  <si>
    <t>Náklady zhotovitele, související s prováděním zkoušek a revizí předepsaných technickými normami nebo objednatelem a které jsou pro provedení díla nezbytné.</t>
  </si>
  <si>
    <t>005121 R</t>
  </si>
  <si>
    <t>Zařízení staveniště</t>
  </si>
  <si>
    <t>Veškeré náklady spojené s vybudováním, provozem a odstraněním zařízení staveniště.</t>
  </si>
  <si>
    <t>005241020R</t>
  </si>
  <si>
    <t xml:space="preserve">Geodetické zaměření skutečného provedení  </t>
  </si>
  <si>
    <t>Náklady na provedení skutečného zaměření stavby.</t>
  </si>
  <si>
    <t>005241010R</t>
  </si>
  <si>
    <t xml:space="preserve">Dokumentace skutečného provedení </t>
  </si>
  <si>
    <t>Náklady na vyhotovení dokumentace skutečného provedení stavby a její předání objednateli v požadované formě a požadovaném počtu.</t>
  </si>
  <si>
    <t>PSU</t>
  </si>
  <si>
    <t>BKB-SM-6592c</t>
  </si>
  <si>
    <t>Hloubení rýh šířky přes 800 do 2 000 mm ručně zapažených i nezapažených, s urovnáním dna do předepsaného profilu a spádu v hornině třídy těžitelnosti I skupiny 3 nesoudržných</t>
  </si>
  <si>
    <t>Vodorovné přemístění výkopku nebo sypaniny po suchu na obvyklém dopravním prostředku, bez naložení výkopku, avšak se složením bez rozhrnutí z horniny třídy těžitelnosti I skupiny 1 až 3 na vzdálenost přes 9 000 do 10 000 m</t>
  </si>
  <si>
    <t>Uložení sypaniny na skládky nebo meziskládky bez hutnění s upravením uložené sypaniny do předepsaného tvaru</t>
  </si>
  <si>
    <t>Podkladní a zajišťovací konstrukce z betonu prostého v otevřeném výkopu bloky pro potrubí z betonu tř. C 12/15</t>
  </si>
  <si>
    <t>Bednění podkladních a zajišťovacích konstrukcí v otevřeném výkopu bloků pro potrubí</t>
  </si>
  <si>
    <t>Výsek a montáž kameninové odbočné tvarovky na kameninovém potrubí  DN 200</t>
  </si>
  <si>
    <t>Kanalizační potrubí z tvrdého PVC v otevřeném výkopu ve sklonu do 20 %, hladkého plnostěnného jednovrstvého, tuhost třídy SN 4 DN 125</t>
  </si>
  <si>
    <t>Kanalizační potrubí z tvrdého PVC v otevřeném výkopu ve sklonu do 20 %, hladkého plnostěnného jednovrstvého, tuhost třídy SN 4 DN 160</t>
  </si>
  <si>
    <t>Tlakové zkoušky vodou na potrubí DN 100 nebo 125</t>
  </si>
  <si>
    <t>Tlakové zkoušky vodou na potrubí DN 150 nebo 200</t>
  </si>
  <si>
    <t>Demontáž potrubí z litinových trub  odpadních nebo dešťových do DN 100</t>
  </si>
  <si>
    <t>Opravy odpadního potrubí litinového  vsazení odbočky do potrubí DN 100</t>
  </si>
  <si>
    <t>Demontáž potrubí z novodurových trub odpadních nebo připojovacích do D 75</t>
  </si>
  <si>
    <t>Potrubí z plastových trub HT Systém (polypropylenové PPs) odpadní (svislé) DN 70</t>
  </si>
  <si>
    <t>Potrubí z plastových trub HT Systém (polypropylenové PPs) odpadní (svislé) DN 100</t>
  </si>
  <si>
    <t>Potrubí z plastových trub HT Systém (polypropylenové PPs) připojovací DN 40</t>
  </si>
  <si>
    <t>Potrubí z plastových trub HT Systém (polypropylenové PPs) připojovací DN 50</t>
  </si>
  <si>
    <t>Vyměření přípojek na potrubí vyvedení a upevnění odpadních výpustek DN 40</t>
  </si>
  <si>
    <t>Vyměření přípojek na potrubí vyvedení a upevnění odpadních výpustek DN 50</t>
  </si>
  <si>
    <t>Vyměření přípojek na potrubí vyvedení a upevnění odpadních výpustek DN 100</t>
  </si>
  <si>
    <t>Podlahové vpusti s vodorovným odtokem DN 50/75 s kulovým kloubem</t>
  </si>
  <si>
    <t>Podlahové vpusti se svislým odtokem DN 50/75/110 (HL 317) mřížka nerez 138x138</t>
  </si>
  <si>
    <t>Zkouška těsnosti kanalizace v objektech kouřem do DN 300</t>
  </si>
  <si>
    <t>Přesun hmot pro vnitřní kanalizace  stanovený procentní sazbou (%) z ceny vodorovná dopravní vzdálenost do 50 m v objektech výšky přes 6 do 12 m</t>
  </si>
  <si>
    <t>Potrubí z ocelových trubek pozinkovaných  závitových svařovaných běžných DN 25</t>
  </si>
  <si>
    <t>Demontáž potrubí z ocelových trubek pozinkovaných závitových do DN 25</t>
  </si>
  <si>
    <t>Opravy vodovodního potrubí z ocelových trubek pozinkovaných závitových vsazení odbočky do potrubí DN 15</t>
  </si>
  <si>
    <t>Opravy vodovodního potrubí z ocelových trubek pozinkovaných závitových vsazení odbočky do potrubí DN 20</t>
  </si>
  <si>
    <t>Opravy vodovodního potrubí z ocelových trubek pozinkovaných závitových vsazení odbočky do potrubí DN 25</t>
  </si>
  <si>
    <t>Opravy vodovodního potrubí z ocelových trubek pozinkovaných závitových propojení dosavadního potrubí DN 50</t>
  </si>
  <si>
    <t>Potrubí z plastových trubek z polypropylenu (PPR) svařovaných polyfuzně PN 16 (SDR 7,4) PP-RCT D 32 x 4,4 mm</t>
  </si>
  <si>
    <t xml:space="preserve">Potrubí z plastových trubek z polypropylenu (PPR) svařovaných polyfuzně PN 16 (SDR 7,4) Potrubí vodovodní plastové PP-RCT svar polyfuze </t>
  </si>
  <si>
    <t>Potrubí z plastových trubek z polypropylenu (PPR) svařovaných polyfuzně PN 16 (SDR 7,4) PP-RCT D 25 x 3,5 mm</t>
  </si>
  <si>
    <t>Potrubí z plastových trubek z polypropylenu (PPR) svařovaných polyfuzně PN 20 (SDR 6) D 20 x 3,4</t>
  </si>
  <si>
    <t>Potrubí z plastových trubek z polypropylenu (PPR) svařovaných polyfuzně PN 20 (SDR 6) D 25 x 4,2</t>
  </si>
  <si>
    <t>Potrubí z plastových trubek z polypropylenu (PPR) svařovaných polyfuzně PN 20 (SDR 6) D 32 x 5,4</t>
  </si>
  <si>
    <t>Ochrana potrubí tepelně izolačními trubicemi z pěnového polyetylenu PE přilepenými v příčných a podélných spojích, tloušťky izolace do 6 mm, vnitřního průměru izolace DN do 22 mm</t>
  </si>
  <si>
    <t>Ochrana potrubí tepelně izolačními trubicemi z pěnového polyetylenu PE přilepenými v příčných a podélných spojích, tloušťky izolace do 6 mm, vnitřního průměru izolace DN přes 22 do 32 mm</t>
  </si>
  <si>
    <t>Ochrana potrubí tepelně izolačními trubicemi z pěnového polyetylenu PE přilepenými v příčných a podélných spojích, tloušťky izolace přes 15 do 20 mm, vnitřního průměru izolace DN do 22 mm</t>
  </si>
  <si>
    <t>Ochrana potrubí  termoizolačními trubicemi z pěnového polyetylenu PE přilepenými v příčných a podélných spojích, tloušťky izolace přes 13 do 20 mm, vnitřního průměru izolace DN přes 22 do 45 mm</t>
  </si>
  <si>
    <t>Armatury s jedním závitem nástěnky pro výtokový ventil G 1/2</t>
  </si>
  <si>
    <t>Armatury s jedním závitem nástěnky pro baterii G 1/2</t>
  </si>
  <si>
    <t>Armatury se dvěma závity kulové kohouty PN 42 do 185  st.C přímé vnitřní závit (R 250 D Giacomini) G 1/2</t>
  </si>
  <si>
    <t>Armatury se dvěma závity kulové kohouty PN 42 do 185  st.C přímé vnitřní závit (R 250 D Giacomini) G 3/4</t>
  </si>
  <si>
    <t>Armatury se dvěma závity kulové kohouty PN 42 do 185  st.C přímé vnitřní závit (R 250 D Giacomini) G 1</t>
  </si>
  <si>
    <t>Armatury se dvěma závity kulové kohouty PN 42 do 185  st.C rohové plnoprůtokové vnější a vnitřní závit (R 780 Giacomini) G 1/2</t>
  </si>
  <si>
    <t>Armatury se dvěma závity kulové kohouty PN 42 do 185  st.C rohové plnoprůtokové 2x vnější (R 782 Giacomini) G 3/4</t>
  </si>
  <si>
    <t>Požární příslušenství a armatury  hydrantový systém s tvarově stálou hadicí celoplechový D 25 x 30 m</t>
  </si>
  <si>
    <t>Zkoušky, proplach a desinfekce vodovodního potrubí zkoušky těsnosti vodovodního potrubí závitového do DN 50</t>
  </si>
  <si>
    <t>Zkoušky, proplach a desinfekce vodovodního potrubí proplach a desinfekce vodovodního potrubí do DN 80</t>
  </si>
  <si>
    <t>Přesun hmot pro vnitřní vodovod  stanovený procentní sazbou (%) z ceny vodorovná dopravní vzdálenost do 50 m v objektech výšky přes 6 do 12 m</t>
  </si>
  <si>
    <t>Demontáž potrubí svařovaného z ocelových trubek závitových přes 25 do DN 50</t>
  </si>
  <si>
    <t>Opravy plynovodního potrubí  uzavření nebo otevření potrubí</t>
  </si>
  <si>
    <t>Opravy plynovodního potrubí  odvzdušnění a napuštění potrubí</t>
  </si>
  <si>
    <t>Opravy plynovodního potrubí  neúřední zkouška těsnosti dosavadního potrubí</t>
  </si>
  <si>
    <t>Přesun hmot pro vnitřní plynovod  stanovený procentní sazbou (%) z ceny vodorovná dopravní vzdálenost do 50 m v objektech výšky přes 6 do 12 m</t>
  </si>
  <si>
    <t>Zařízení záchodů splachovače nádržkové plastové vysokopoložené</t>
  </si>
  <si>
    <t>Zařízení záchodů kombi klozety s hlubokým splachováním odpad vodorovný, včetně sedátka</t>
  </si>
  <si>
    <t>Demontáž umyvadel bez výtokových armatur umyvadel</t>
  </si>
  <si>
    <t>Umyvadla keramická bez výtokových armatur se zápachovou uzávěrkou připevněná na stěnu šrouby bílá bez sloupu nebo krytu na sifon 550 mm</t>
  </si>
  <si>
    <t>Umyvadla keramická bílá bez výtokových armatur připevněná na stěnu šrouby malá (umývátka) stěnová 400 mm</t>
  </si>
  <si>
    <t>Sprchové vaničky akrylátové čtvercové 800x800 mm</t>
  </si>
  <si>
    <t>Sprchové dveře a zástěny zástěny sprchové rohové čtvercové/obdélníkové rámové se skleněnou výplní tl. 4 a 5 mm dveře posuvné dvoudílné, vstup z rohu, na vaničku 800x800 mm</t>
  </si>
  <si>
    <t>Demontáž dřezů jednodílných bez výtokových armatur vestavěných v kuchyňských sestavách</t>
  </si>
  <si>
    <t>Dřezy bez výtokových armatur montáž dřezů ostatních typů</t>
  </si>
  <si>
    <t>Demontáž výlevek bez výtokových armatur a bez nádrže a splachovacího potrubí diturvitových</t>
  </si>
  <si>
    <t>Výlevky bez výtokových armatur a splachovací nádrže keramické se sklopnou plastovou mřížkou 425 mm</t>
  </si>
  <si>
    <t>Ventily rohové bez připojovací trubičky nebo flexi hadičky G 1/2</t>
  </si>
  <si>
    <t>Demontáž baterií nástěnných do G 3/4</t>
  </si>
  <si>
    <t>Baterie dřezové stojánkové pákové s otáčivým ústím a délkou ramínka 265 mm s přpojovacími hadičkami</t>
  </si>
  <si>
    <t>Baterie umyvadlové stojánkové pákové s výpustí s připojovacími hadičkami</t>
  </si>
  <si>
    <t>Baterie sprchové nástěnné pákové</t>
  </si>
  <si>
    <t>Baterie sprchové podomítkové (zápustné) s přepínačem a pohyblivým držákem</t>
  </si>
  <si>
    <t>Přesun hmot pro zařizovací předměty  stanovený procentní sazbou (%) z ceny vodorovná dopravní vzdálenost do 50 m v objektech výšky přes 6 do 12 m</t>
  </si>
  <si>
    <t>Krycí nátěr (email) armatur a kovových potrubí potrubí přes DN 50 do DN 100 mm dvojnásobný syntetický standardní</t>
  </si>
  <si>
    <t>ING. DANA VÍCHOVÁ a kol.</t>
  </si>
  <si>
    <t xml:space="preserve"> </t>
  </si>
  <si>
    <t>CS ÚRS 2020 01</t>
  </si>
  <si>
    <t>P</t>
  </si>
  <si>
    <t>Poznámka k položce:
K1-K1´ 0,51x(0,575+0,825)/2)=0,357 m3
K3-K3´ 0,4x(1,015+1,035)/2)=0,41 m3
K5-K5´ 1,35x(0,99+1,125)/2)=1,428 m3
K7-K7´ 2,7x(2,035+2,305)/2)=5,859 m3
K8-K8´ 0,42x(2,125+2,145)/2)=0,897 m3
K11-K11´ 3,8x(1,775+2,155)/2)=7,467 m3
K12-K12´ 1,3x(1,87+1,18/2)=2,503 m3
K13-K13´ 1,9x(2,015+2,205)/2)=4,009m3
T1-T9´ 4,54x(0,81+1,05)/2)=4,222 m3
T9´-T1´ 0,685x(1,05+1,55)/2)+1,055x(1,55+1,6)/2=2,553 m3
T9-T9´ 1,18x(0,99+1,05)/2)=1,204 m3
T4-T4´ 4,36x(0,65+0,87/2)=3,314 m3
T5-T5´ 0,98x(0,67+0,72)/2)=0,681 m3
T7-T7´ 4,05x(0,45+0,78)/2)=2,491m3
T2-T2´ 1,62x(0,73+0,83)/2)=1,264 m3
Celkem 38,68 m3</t>
  </si>
  <si>
    <t>Poznámka k položce:
16,97 x 1,6 = 27,148 t</t>
  </si>
  <si>
    <t>CS ÚRS 2015 02</t>
  </si>
  <si>
    <t xml:space="preserve">Poznámka k položce:
30,85 m x 1 - 30,85 x 0,35 - 30,85 x 0,1 = 16,97 m3 </t>
  </si>
  <si>
    <t>Poznámka k položce:
30,85 x 1 x 0,1 = 3,085 m3</t>
  </si>
  <si>
    <t>Poznámka k položce:
14 x 0,5 x 0,5 x 0,3= 1,05 m3</t>
  </si>
  <si>
    <t>Poznámka k položce:
14 x 0,5 x 0,3 x 4 = 8,4 m2</t>
  </si>
  <si>
    <t>CS ÚRS 2016 01</t>
  </si>
  <si>
    <t>Poznámka k položce:
V ceně jsou zahrnuty veškeré tvarovky, instalační a montážní materiál nutný pro kompletní provedení díla, včetně materiálu pro upevnění potrubí do doby konečného zazdění,včetně typových závěsů potrubí pod stropy. Jedná se o potrubí, volně vedené pod stropem suterénu.</t>
  </si>
  <si>
    <t>Poznámka k položce:
V ceně jsou zahrnuty veškeré tvarovky, instalační a montážní materiál nutný pro kompletní provedení díla, včetně materiálu pro upevnění potrubí do doby konečného zazdění, včetně typových závěsů potrubí pod stropy. Jedná se o potrubí, volně vedené pod stropem suterénu.</t>
  </si>
  <si>
    <t>Poznámka k položce:
Pro ležaté potrubí v suterénu</t>
  </si>
  <si>
    <t>Poznámka k položce:
Komplet včetně montáže</t>
  </si>
  <si>
    <t>Poznámka k položce:
Včetně montáže</t>
  </si>
  <si>
    <t>Poznámka k položce:
10 x 1,2 m=12 m2</t>
  </si>
  <si>
    <t>Poznámka k položce:
10,38 x1,2 x (2,7+1,86)/2= 28,4 m3</t>
  </si>
  <si>
    <t>Poznámka k položce:
2064 x 2,3 x 1,82 = 11,05 m3</t>
  </si>
  <si>
    <t xml:space="preserve">Poznámka k položce:
NB2 - Š2 -  10,38 x 1,2 x (2,7+1,86)/2) = 28,4 m3
Š2 - Š1 - 3,64 x 1,2 x (1,86+1,71/2) - 2,64 x 1,2 x 1,8 = 2,1 m3
Š1 - NB1 - 3,77 x 1,2 x (1,71+1,6)/2 = 7,49 m3
Celkem: 37,99 m3 </t>
  </si>
  <si>
    <t xml:space="preserve">Poznámka k položce:
NB2 - Š2 -  10,38 x 1,0 x (2,7+1,86) =47,33 m2
Š2 - Š1 - 3,64 x 1,0 x (1,86+1,71)  = 13,0 m3
Š1 - NB1 - 3,77 x 1,0 x (1,71+1,6) = 12,48 m3
Celkem: 72,81 m3 </t>
  </si>
  <si>
    <t>Poznámka k položce:
11,05 + 3,99 = 49,04 m3</t>
  </si>
  <si>
    <t>Poznámka k položce:
49,04 - 1,974 - 8,18 -1,31 = 3,576 m3</t>
  </si>
  <si>
    <t>Poznámka k položce:
10,38 x 1,2 x 0,45 + 3,64 x 1,2 x 0,45 - 2,64 x 1,2 x 0,45 + 3,77x1,2 x 0,45 = 8,18 m3</t>
  </si>
  <si>
    <t>Poznámka k položce:
818 x 1,6 = 13,09 t</t>
  </si>
  <si>
    <t>Poznámka k položce:
10 x 1,2 m x 3=36 m2</t>
  </si>
  <si>
    <t>Poznámka k položce:
Plocha 10,5 x 6 m pro celý povrch vozovky ul Šubertové dle projektu</t>
  </si>
  <si>
    <t>Poznámka k položce:
(10,38+3,64+3,77-1,34) x 1,2 x 0,1 = 1,974 m3</t>
  </si>
  <si>
    <t>Poznámka k položce:
1,44x1,1x0,05 = 0,079 m3</t>
  </si>
  <si>
    <t>Poznámka k položce:
1,34x1x0,15 = 0,201 m3</t>
  </si>
  <si>
    <t>c</t>
  </si>
  <si>
    <t>úprava číslování stran, rozpis VRN, uprava položek ZTI, lapolu</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</si>
</sst>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č&quot;_-;\-* #,##0.00\ &quot;Kč&quot;_-;_-* &quot;-&quot;??\ &quot;Kč&quot;_-;_-@_-"/>
    <numFmt numFmtId="43" formatCode="_-* #,##0.00\ _K_č_-;\-* #,##0.00\ _K_č_-;_-* &quot;-&quot;??\ _K_č_-;_-@_-"/>
    <numFmt numFmtId="164" formatCode="0.0"/>
    <numFmt numFmtId="165" formatCode="#,##0.0\ &quot;Kč&quot;"/>
    <numFmt numFmtId="166" formatCode="dd\.mm\.yyyy"/>
    <numFmt numFmtId="167" formatCode="#,##0.00000"/>
    <numFmt numFmtId="168" formatCode="#,##0.00%"/>
    <numFmt numFmtId="169" formatCode="#,##0.000"/>
    <numFmt numFmtId="170" formatCode="_-* #,##0.00&quot; Kč&quot;_-;\-* #,##0.00&quot; Kč&quot;_-;_-* \-??&quot; Kč&quot;_-;_-@_-"/>
  </numFmts>
  <fonts count="102">
    <font>
      <sz val="10"/>
      <name val="Arial CE"/>
      <family val="2"/>
    </font>
    <font>
      <sz val="10"/>
      <name val="Arial"/>
      <family val="2"/>
    </font>
    <font>
      <sz val="11"/>
      <color theme="1"/>
      <name val="Calibri"/>
      <family val="2"/>
      <scheme val="minor"/>
    </font>
    <font>
      <b/>
      <sz val="10"/>
      <name val="Arial CE"/>
      <family val="2"/>
    </font>
    <font>
      <sz val="12"/>
      <name val="Arial CE"/>
      <family val="2"/>
    </font>
    <font>
      <b/>
      <sz val="12"/>
      <name val="Arial CE"/>
      <family val="2"/>
    </font>
    <font>
      <sz val="12"/>
      <name val="Mark 1"/>
      <family val="2"/>
    </font>
    <font>
      <b/>
      <sz val="20"/>
      <name val="Arial CE"/>
      <family val="2"/>
    </font>
    <font>
      <sz val="10"/>
      <color indexed="10"/>
      <name val="Arial CE"/>
      <family val="2"/>
    </font>
    <font>
      <sz val="6"/>
      <name val="Arial CE"/>
      <family val="2"/>
    </font>
    <font>
      <b/>
      <sz val="18"/>
      <name val="Arial CE"/>
      <family val="2"/>
    </font>
    <font>
      <sz val="8"/>
      <name val="Arial CE"/>
      <family val="2"/>
    </font>
    <font>
      <i/>
      <sz val="14"/>
      <color indexed="10"/>
      <name val="Impact"/>
      <family val="2"/>
    </font>
    <font>
      <b/>
      <sz val="8"/>
      <name val="Arial CE"/>
      <family val="2"/>
    </font>
    <font>
      <i/>
      <sz val="30"/>
      <color indexed="10"/>
      <name val="Impact"/>
      <family val="2"/>
    </font>
    <font>
      <sz val="12"/>
      <name val="Wingdings"/>
      <family val="2"/>
    </font>
    <font>
      <i/>
      <sz val="24"/>
      <color indexed="10"/>
      <name val="Impact"/>
      <family val="2"/>
    </font>
    <font>
      <sz val="12"/>
      <name val="Arial"/>
      <family val="2"/>
    </font>
    <font>
      <i/>
      <sz val="13"/>
      <color indexed="10"/>
      <name val="Impact"/>
      <family val="2"/>
    </font>
    <font>
      <b/>
      <sz val="8"/>
      <name val="Tahoma"/>
      <family val="2"/>
    </font>
    <font>
      <sz val="8"/>
      <name val="Tahoma"/>
      <family val="2"/>
    </font>
    <font>
      <b/>
      <sz val="8"/>
      <color indexed="14"/>
      <name val="Tahoma"/>
      <family val="2"/>
    </font>
    <font>
      <sz val="8"/>
      <name val="Trebuchet MS"/>
      <family val="2"/>
    </font>
    <font>
      <b/>
      <sz val="16"/>
      <name val="Trebuchet MS"/>
      <family val="2"/>
    </font>
    <font>
      <sz val="9"/>
      <name val="Trebuchet MS"/>
      <family val="2"/>
    </font>
    <font>
      <sz val="9"/>
      <color rgb="FF969696"/>
      <name val="Trebuchet MS"/>
      <family val="2"/>
    </font>
    <font>
      <b/>
      <sz val="12"/>
      <name val="Trebuchet MS"/>
      <family val="2"/>
    </font>
    <font>
      <b/>
      <sz val="9"/>
      <name val="Trebuchet MS"/>
      <family val="2"/>
    </font>
    <font>
      <sz val="12"/>
      <color rgb="FF969696"/>
      <name val="Trebuchet MS"/>
      <family val="2"/>
    </font>
    <font>
      <sz val="8"/>
      <color rgb="FF969696"/>
      <name val="Trebuchet MS"/>
      <family val="2"/>
    </font>
    <font>
      <b/>
      <sz val="12"/>
      <color rgb="FF960000"/>
      <name val="Trebuchet MS"/>
      <family val="2"/>
    </font>
    <font>
      <sz val="12"/>
      <name val="Trebuchet MS"/>
      <family val="2"/>
    </font>
    <font>
      <b/>
      <sz val="12"/>
      <color rgb="FFC00000"/>
      <name val="Trebuchet MS"/>
      <family val="2"/>
    </font>
    <font>
      <b/>
      <sz val="11"/>
      <color rgb="FFC00000"/>
      <name val="Trebuchet MS"/>
      <family val="2"/>
    </font>
    <font>
      <sz val="11"/>
      <name val="Trebuchet MS"/>
      <family val="2"/>
    </font>
    <font>
      <b/>
      <sz val="11"/>
      <color rgb="FF003366"/>
      <name val="Trebuchet MS"/>
      <family val="2"/>
    </font>
    <font>
      <sz val="11"/>
      <color rgb="FF003366"/>
      <name val="Trebuchet MS"/>
      <family val="2"/>
    </font>
    <font>
      <sz val="11"/>
      <color rgb="FF969696"/>
      <name val="Trebuchet MS"/>
      <family val="2"/>
    </font>
    <font>
      <u val="single"/>
      <sz val="11"/>
      <color theme="10"/>
      <name val="Calibri"/>
      <family val="2"/>
      <scheme val="minor"/>
    </font>
    <font>
      <sz val="18"/>
      <color theme="10"/>
      <name val="Wingdings 2"/>
      <family val="1"/>
    </font>
    <font>
      <b/>
      <sz val="14"/>
      <name val="Arial CE"/>
      <family val="2"/>
    </font>
    <font>
      <sz val="10"/>
      <color rgb="FF3366FF"/>
      <name val="Arial CE"/>
      <family val="2"/>
    </font>
    <font>
      <sz val="10"/>
      <color rgb="FF969696"/>
      <name val="Arial CE"/>
      <family val="2"/>
    </font>
    <font>
      <b/>
      <sz val="11"/>
      <name val="Arial CE"/>
      <family val="2"/>
    </font>
    <font>
      <b/>
      <sz val="12"/>
      <color rgb="FF960000"/>
      <name val="Arial CE"/>
      <family val="2"/>
    </font>
    <font>
      <sz val="8"/>
      <color rgb="FF969696"/>
      <name val="Arial CE"/>
      <family val="2"/>
    </font>
    <font>
      <b/>
      <sz val="10"/>
      <color rgb="FF464646"/>
      <name val="Arial CE"/>
      <family val="2"/>
    </font>
    <font>
      <sz val="9"/>
      <name val="Arial CE"/>
      <family val="2"/>
    </font>
    <font>
      <b/>
      <sz val="12"/>
      <color rgb="FF800000"/>
      <name val="Arial CE"/>
      <family val="2"/>
    </font>
    <font>
      <sz val="12"/>
      <color rgb="FF003366"/>
      <name val="Arial CE"/>
      <family val="2"/>
    </font>
    <font>
      <sz val="10"/>
      <color rgb="FF003366"/>
      <name val="Arial CE"/>
      <family val="2"/>
    </font>
    <font>
      <sz val="9"/>
      <color rgb="FF969696"/>
      <name val="Arial CE"/>
      <family val="2"/>
    </font>
    <font>
      <sz val="8"/>
      <color rgb="FF960000"/>
      <name val="Arial CE"/>
      <family val="2"/>
    </font>
    <font>
      <sz val="8"/>
      <color rgb="FF003366"/>
      <name val="Arial CE"/>
      <family val="2"/>
    </font>
    <font>
      <i/>
      <sz val="9"/>
      <color rgb="FF0000FF"/>
      <name val="Arial CE"/>
      <family val="2"/>
    </font>
    <font>
      <i/>
      <sz val="8"/>
      <color rgb="FF0000FF"/>
      <name val="Arial CE"/>
      <family val="2"/>
    </font>
    <font>
      <sz val="8"/>
      <color rgb="FF3366FF"/>
      <name val="Arial CE"/>
      <family val="2"/>
    </font>
    <font>
      <sz val="8"/>
      <color rgb="FF800080"/>
      <name val="Arial CE"/>
      <family val="2"/>
    </font>
    <font>
      <sz val="7"/>
      <color rgb="FF969696"/>
      <name val="Arial CE"/>
      <family val="2"/>
    </font>
    <font>
      <sz val="8"/>
      <color rgb="FF505050"/>
      <name val="Arial CE"/>
      <family val="2"/>
    </font>
    <font>
      <sz val="8"/>
      <color rgb="FFFF0000"/>
      <name val="Arial CE"/>
      <family val="2"/>
    </font>
    <font>
      <sz val="12"/>
      <name val="formata"/>
      <family val="2"/>
    </font>
    <font>
      <b/>
      <sz val="18"/>
      <name val="Arial Narrow"/>
      <family val="2"/>
    </font>
    <font>
      <sz val="12"/>
      <name val="Arial Narrow"/>
      <family val="2"/>
    </font>
    <font>
      <b/>
      <i/>
      <sz val="14"/>
      <name val="Arial Narrow"/>
      <family val="2"/>
    </font>
    <font>
      <b/>
      <sz val="14"/>
      <name val="Arial Narrow"/>
      <family val="2"/>
    </font>
    <font>
      <sz val="8"/>
      <name val="Arial Narrow"/>
      <family val="2"/>
    </font>
    <font>
      <sz val="10"/>
      <name val="Arial Narrow"/>
      <family val="2"/>
    </font>
    <font>
      <b/>
      <sz val="12"/>
      <name val="Arial Narrow"/>
      <family val="2"/>
    </font>
    <font>
      <b/>
      <i/>
      <sz val="12"/>
      <name val="Arial Narrow"/>
      <family val="2"/>
    </font>
    <font>
      <sz val="12"/>
      <name val="Arial Narrow CE"/>
      <family val="2"/>
    </font>
    <font>
      <sz val="12"/>
      <color rgb="FFFF0000"/>
      <name val="Arial Narrow"/>
      <family val="2"/>
    </font>
    <font>
      <i/>
      <sz val="12"/>
      <name val="Arial Narrow"/>
      <family val="2"/>
    </font>
    <font>
      <sz val="14"/>
      <name val="Arial Narrow"/>
      <family val="2"/>
    </font>
    <font>
      <i/>
      <sz val="14"/>
      <name val="Arial Narrow"/>
      <family val="2"/>
    </font>
    <font>
      <sz val="12"/>
      <color indexed="10"/>
      <name val="Arial Narrow"/>
      <family val="2"/>
    </font>
    <font>
      <b/>
      <sz val="16"/>
      <name val="Arial Narrow"/>
      <family val="2"/>
    </font>
    <font>
      <u val="single"/>
      <sz val="11"/>
      <color theme="10"/>
      <name val="Calibri"/>
      <family val="2"/>
    </font>
    <font>
      <sz val="11"/>
      <color rgb="FF000000"/>
      <name val="Calibri"/>
      <family val="2"/>
    </font>
    <font>
      <b/>
      <i/>
      <sz val="10"/>
      <color rgb="FF000000"/>
      <name val="Arial"/>
      <family val="2"/>
    </font>
    <font>
      <b/>
      <i/>
      <sz val="10"/>
      <name val="Arial CE"/>
      <family val="2"/>
    </font>
    <font>
      <sz val="10"/>
      <color indexed="8"/>
      <name val="Arial CE"/>
      <family val="2"/>
    </font>
    <font>
      <i/>
      <sz val="10"/>
      <name val="Arial CE"/>
      <family val="2"/>
    </font>
    <font>
      <i/>
      <u val="single"/>
      <sz val="10"/>
      <name val="Arial CE"/>
      <family val="2"/>
    </font>
    <font>
      <sz val="8"/>
      <color indexed="17"/>
      <name val="Arial CE"/>
      <family val="2"/>
    </font>
    <font>
      <sz val="8"/>
      <color indexed="9"/>
      <name val="Arial CE"/>
      <family val="2"/>
    </font>
    <font>
      <sz val="9"/>
      <name val="Tahoma"/>
      <family val="2"/>
    </font>
    <font>
      <sz val="8"/>
      <color indexed="12"/>
      <name val="Arial CE"/>
      <family val="2"/>
    </font>
    <font>
      <sz val="8"/>
      <color rgb="FFDF7000"/>
      <name val="Arial CE"/>
      <family val="2"/>
    </font>
    <font>
      <b/>
      <sz val="11"/>
      <color theme="1"/>
      <name val="Calibri"/>
      <family val="2"/>
      <scheme val="minor"/>
    </font>
    <font>
      <b/>
      <sz val="11"/>
      <name val="Calibri"/>
      <family val="2"/>
      <scheme val="minor"/>
    </font>
    <font>
      <sz val="11"/>
      <color indexed="8"/>
      <name val="Calibri"/>
      <family val="2"/>
      <scheme val="minor"/>
    </font>
    <font>
      <sz val="11"/>
      <name val="Calibri"/>
      <family val="2"/>
      <scheme val="minor"/>
    </font>
    <font>
      <sz val="11"/>
      <color indexed="8"/>
      <name val="Calibri"/>
      <family val="2"/>
    </font>
    <font>
      <sz val="11"/>
      <name val="Calibri"/>
      <family val="2"/>
    </font>
    <font>
      <sz val="11"/>
      <name val="Arial CE"/>
      <family val="2"/>
    </font>
    <font>
      <b/>
      <sz val="13"/>
      <name val="Arial CE"/>
      <family val="2"/>
    </font>
    <font>
      <sz val="7"/>
      <name val="Arial CE"/>
      <family val="2"/>
    </font>
    <font>
      <b/>
      <sz val="9"/>
      <name val="Arial CE"/>
      <family val="2"/>
    </font>
    <font>
      <i/>
      <sz val="7"/>
      <color rgb="FF969696"/>
      <name val="Arial CE"/>
      <family val="2"/>
    </font>
    <font>
      <b/>
      <sz val="14"/>
      <color rgb="FFFF0000"/>
      <name val="Arial"/>
      <family val="2"/>
    </font>
    <font>
      <sz val="14"/>
      <color rgb="FFFF0000"/>
      <name val="Times New Roman"/>
      <family val="2"/>
    </font>
  </fonts>
  <fills count="1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63"/>
        <bgColor indexed="64"/>
      </patternFill>
    </fill>
    <fill>
      <patternFill patternType="solid">
        <fgColor indexed="63"/>
        <bgColor indexed="64"/>
      </patternFill>
    </fill>
    <fill>
      <patternFill patternType="solid">
        <fgColor rgb="FFD2D2D2"/>
        <bgColor indexed="64"/>
      </patternFill>
    </fill>
    <fill>
      <patternFill patternType="solid">
        <fgColor rgb="FF99CCFF"/>
        <bgColor indexed="64"/>
      </patternFill>
    </fill>
    <fill>
      <patternFill patternType="solid">
        <fgColor rgb="FFFFFFCC"/>
        <bgColor indexed="64"/>
      </patternFill>
    </fill>
    <fill>
      <patternFill patternType="solid">
        <fgColor indexed="13"/>
        <bgColor indexed="64"/>
      </patternFill>
    </fill>
    <fill>
      <patternFill patternType="solid">
        <fgColor rgb="FFD6E1EE"/>
        <bgColor indexed="64"/>
      </patternFill>
    </fill>
    <fill>
      <patternFill patternType="solid">
        <fgColor rgb="FFDBDBDB"/>
        <bgColor indexed="64"/>
      </patternFill>
    </fill>
    <fill>
      <patternFill patternType="solid">
        <fgColor theme="0" tint="-0.1499900072813034"/>
        <bgColor indexed="64"/>
      </patternFill>
    </fill>
    <fill>
      <patternFill patternType="solid">
        <fgColor rgb="FFC0C0C0"/>
        <bgColor indexed="64"/>
      </patternFill>
    </fill>
  </fills>
  <borders count="141">
    <border>
      <left/>
      <right/>
      <top/>
      <bottom/>
      <diagonal/>
    </border>
    <border>
      <left style="thin"/>
      <right style="thin"/>
      <top/>
      <bottom/>
    </border>
    <border>
      <left style="hair"/>
      <right style="hair"/>
      <top style="hair"/>
      <bottom style="hair"/>
    </border>
    <border>
      <left/>
      <right/>
      <top/>
      <bottom style="double"/>
    </border>
    <border>
      <left style="thin"/>
      <right style="hair"/>
      <top/>
      <bottom style="thin"/>
    </border>
    <border>
      <left/>
      <right style="hair"/>
      <top/>
      <bottom style="thin"/>
    </border>
    <border>
      <left/>
      <right style="thin"/>
      <top/>
      <bottom style="thin"/>
    </border>
    <border>
      <left style="thin"/>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style="thin"/>
      <top style="hair"/>
      <bottom style="thin"/>
    </border>
    <border>
      <left style="hair"/>
      <right style="hair"/>
      <top/>
      <bottom style="double"/>
    </border>
    <border>
      <left/>
      <right style="hair"/>
      <top/>
      <bottom style="double"/>
    </border>
    <border>
      <left style="hair"/>
      <right/>
      <top style="hair"/>
      <bottom style="hair"/>
    </border>
    <border>
      <left style="thin"/>
      <right/>
      <top/>
      <bottom/>
    </border>
    <border>
      <left/>
      <right style="thin"/>
      <top/>
      <bottom/>
    </border>
    <border>
      <left style="hair"/>
      <right style="hair"/>
      <top style="thin"/>
      <bottom/>
    </border>
    <border>
      <left style="hair"/>
      <right/>
      <top style="thin"/>
      <bottom/>
    </border>
    <border>
      <left/>
      <right style="hair"/>
      <top style="thin"/>
      <bottom/>
    </border>
    <border>
      <left style="hair"/>
      <right/>
      <top/>
      <bottom style="double"/>
    </border>
    <border>
      <left style="thin"/>
      <right style="hair"/>
      <top style="thin"/>
      <bottom/>
    </border>
    <border>
      <left/>
      <right style="thin"/>
      <top style="thin"/>
      <bottom/>
    </border>
    <border>
      <left style="thin"/>
      <right style="hair"/>
      <top/>
      <bottom style="double"/>
    </border>
    <border>
      <left/>
      <right style="thin"/>
      <top/>
      <bottom style="double"/>
    </border>
    <border>
      <left/>
      <right style="hair"/>
      <top style="hair"/>
      <bottom style="hair"/>
    </border>
    <border>
      <left style="hair"/>
      <right style="hair"/>
      <top style="hair"/>
      <bottom/>
    </border>
    <border>
      <left style="thin"/>
      <right style="hair"/>
      <top style="thin"/>
      <bottom style="thin"/>
    </border>
    <border>
      <left style="hair"/>
      <right style="hair"/>
      <top style="thin"/>
      <bottom style="thin"/>
    </border>
    <border>
      <left style="hair"/>
      <right style="thin"/>
      <top style="thin"/>
      <bottom style="thin"/>
    </border>
    <border>
      <left style="hair"/>
      <right style="thin"/>
      <top/>
      <bottom style="hair"/>
    </border>
    <border>
      <left style="hair"/>
      <right style="thin"/>
      <top style="hair"/>
      <bottom style="hair"/>
    </border>
    <border>
      <left style="hair"/>
      <right style="thin"/>
      <top style="hair"/>
      <bottom/>
    </border>
    <border>
      <left style="hair"/>
      <right style="thin"/>
      <top style="thin"/>
      <bottom style="hair"/>
    </border>
    <border>
      <left style="hair"/>
      <right style="thin"/>
      <top style="hair"/>
      <bottom style="thin"/>
    </border>
    <border>
      <left style="thin">
        <color rgb="FF000000"/>
      </left>
      <right/>
      <top/>
      <bottom/>
    </border>
    <border>
      <left/>
      <right/>
      <top/>
      <bottom style="hair">
        <color rgb="FF969696"/>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style="hair">
        <color rgb="FF969696"/>
      </right>
      <top style="hair">
        <color rgb="FF969696"/>
      </top>
      <bottom style="hair">
        <color rgb="FF969696"/>
      </bottom>
    </border>
    <border>
      <left/>
      <right style="hair">
        <color rgb="FF969696"/>
      </right>
      <top/>
      <bottom style="hair">
        <color rgb="FF969696"/>
      </bottom>
    </border>
    <border>
      <left style="thin">
        <color indexed="23"/>
      </left>
      <right style="thin">
        <color indexed="23"/>
      </right>
      <top style="thin"/>
      <bottom style="thin"/>
    </border>
    <border>
      <left style="thin">
        <color indexed="23"/>
      </left>
      <right style="thin">
        <color indexed="23"/>
      </right>
      <top style="thin"/>
      <bottom/>
    </border>
    <border>
      <left/>
      <right/>
      <top style="hair">
        <color rgb="FF000000"/>
      </top>
      <bottom style="hair">
        <color rgb="FF000000"/>
      </bottom>
    </border>
    <border>
      <left/>
      <right/>
      <top style="hair">
        <color rgb="FF000000"/>
      </top>
      <bottom/>
    </border>
    <border>
      <left/>
      <right/>
      <top/>
      <bottom style="hair">
        <color rgb="FF000000"/>
      </bottom>
    </border>
    <border>
      <left style="hair">
        <color rgb="FF969696"/>
      </left>
      <right/>
      <top/>
      <bottom style="hair">
        <color rgb="FF969696"/>
      </bottom>
    </border>
    <border>
      <left style="medium"/>
      <right style="medium"/>
      <top style="medium"/>
      <bottom style="medium"/>
    </border>
    <border>
      <left style="medium"/>
      <right style="medium"/>
      <top/>
      <bottom style="hair"/>
    </border>
    <border>
      <left style="medium"/>
      <right style="medium"/>
      <top style="hair"/>
      <bottom style="hair"/>
    </border>
    <border>
      <left style="medium"/>
      <right style="medium"/>
      <top/>
      <bottom/>
    </border>
    <border>
      <left/>
      <right/>
      <top style="medium"/>
      <bottom style="medium"/>
    </border>
    <border>
      <left style="medium"/>
      <right/>
      <top style="medium"/>
      <bottom style="hair"/>
    </border>
    <border>
      <left style="medium"/>
      <right/>
      <top style="hair"/>
      <bottom style="medium"/>
    </border>
    <border>
      <left style="medium"/>
      <right/>
      <top style="hair"/>
      <bottom style="hair"/>
    </border>
    <border>
      <left style="medium"/>
      <right/>
      <top/>
      <bottom style="hair"/>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style="thin"/>
      <right style="thin">
        <color indexed="23"/>
      </right>
      <top style="thin"/>
      <bottom style="thin"/>
    </border>
    <border>
      <left style="thin">
        <color indexed="23"/>
      </left>
      <right style="thin"/>
      <top style="thin"/>
      <bottom style="thin"/>
    </border>
    <border>
      <left style="thin"/>
      <right style="thin">
        <color indexed="23"/>
      </right>
      <top style="thin"/>
      <bottom/>
    </border>
    <border>
      <left style="thin">
        <color indexed="23"/>
      </left>
      <right style="thin"/>
      <top style="thin"/>
      <bottom/>
    </border>
    <border>
      <left/>
      <right style="thin"/>
      <top style="thin"/>
      <bottom style="thin"/>
    </border>
    <border>
      <left style="medium"/>
      <right/>
      <top style="medium"/>
      <bottom/>
    </border>
    <border>
      <left style="medium"/>
      <right/>
      <top/>
      <bottom/>
    </border>
    <border>
      <left style="medium"/>
      <right/>
      <top/>
      <bottom style="thin"/>
    </border>
    <border>
      <left/>
      <right style="medium"/>
      <top/>
      <bottom/>
    </border>
    <border>
      <left/>
      <right style="medium"/>
      <top/>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thin"/>
      <right/>
      <top/>
      <bottom style="thin"/>
    </border>
    <border>
      <left style="medium"/>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style="thin"/>
      <top style="medium"/>
      <bottom style="thin"/>
    </border>
    <border>
      <left style="thin"/>
      <right style="thin"/>
      <top/>
      <bottom style="thin"/>
    </border>
    <border>
      <left style="thin"/>
      <right style="thin"/>
      <top style="thin"/>
      <bottom/>
    </border>
    <border>
      <left style="thin"/>
      <right style="thin"/>
      <top style="thin"/>
      <bottom style="medium"/>
    </border>
    <border>
      <left style="medium"/>
      <right style="thin"/>
      <top style="medium"/>
      <bottom style="thin"/>
    </border>
    <border>
      <left style="medium"/>
      <right style="thin"/>
      <top/>
      <bottom style="thin"/>
    </border>
    <border>
      <left style="medium"/>
      <right style="thin"/>
      <top style="thin"/>
      <bottom style="thin"/>
    </border>
    <border>
      <left style="thin">
        <color indexed="8"/>
      </left>
      <right style="thin">
        <color indexed="8"/>
      </right>
      <top style="thin">
        <color indexed="8"/>
      </top>
      <bottom style="thin">
        <color indexed="8"/>
      </bottom>
    </border>
    <border>
      <left style="medium"/>
      <right style="thin"/>
      <top style="thin"/>
      <bottom/>
    </border>
    <border>
      <left style="medium"/>
      <right style="thin"/>
      <top style="thin"/>
      <bottom style="medium"/>
    </border>
    <border>
      <left style="medium"/>
      <right style="medium"/>
      <top style="medium"/>
      <bottom style="thin"/>
    </border>
    <border>
      <left style="medium"/>
      <right style="medium"/>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hair"/>
      <bottom/>
    </border>
    <border>
      <left style="medium"/>
      <right style="medium"/>
      <top style="hair"/>
      <bottom style="medium"/>
    </border>
    <border>
      <left style="medium"/>
      <right style="medium"/>
      <top style="medium"/>
      <bottom style="hair"/>
    </border>
    <border>
      <left style="medium"/>
      <right style="medium"/>
      <top style="medium"/>
      <bottom/>
    </border>
    <border>
      <left style="medium"/>
      <right style="medium"/>
      <top/>
      <bottom style="medium"/>
    </border>
    <border>
      <left/>
      <right/>
      <top/>
      <bottom style="hair"/>
    </border>
    <border>
      <left/>
      <right/>
      <top style="hair"/>
      <bottom style="hair"/>
    </border>
    <border>
      <left/>
      <right style="medium"/>
      <top style="medium"/>
      <bottom style="hair"/>
    </border>
    <border>
      <left/>
      <right style="medium"/>
      <top style="hair"/>
      <bottom style="hair"/>
    </border>
    <border>
      <left/>
      <right style="medium"/>
      <top style="hair"/>
      <bottom style="medium"/>
    </border>
    <border>
      <left/>
      <right style="medium"/>
      <top style="medium"/>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right/>
      <top/>
      <bottom style="hair"/>
    </border>
    <border>
      <left style="thin"/>
      <right/>
      <top style="hair"/>
      <bottom/>
    </border>
    <border>
      <left/>
      <right/>
      <top style="hair"/>
      <bottom/>
    </border>
    <border>
      <left style="hair"/>
      <right/>
      <top style="hair"/>
      <bottom/>
    </border>
    <border>
      <left/>
      <right style="hair"/>
      <top style="hair"/>
      <bottom/>
    </border>
    <border>
      <left style="thin"/>
      <right style="hair"/>
      <top/>
      <bottom/>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style="hair"/>
      <right/>
      <top/>
      <bottom style="hair"/>
    </border>
    <border>
      <left/>
      <right style="hair"/>
      <top/>
      <bottom style="hair"/>
    </border>
    <border>
      <left style="medium"/>
      <right/>
      <top style="medium"/>
      <bottom style="thin"/>
    </border>
    <border>
      <left/>
      <right/>
      <top style="medium"/>
      <bottom style="thin"/>
    </border>
    <border>
      <left/>
      <right style="medium"/>
      <top style="medium"/>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2" fillId="0" borderId="0">
      <alignment/>
      <protection/>
    </xf>
    <xf numFmtId="0" fontId="38" fillId="0" borderId="0" applyNumberFormat="0" applyFill="0" applyBorder="0" applyAlignment="0" applyProtection="0"/>
    <xf numFmtId="0" fontId="11" fillId="0" borderId="0">
      <alignment/>
      <protection/>
    </xf>
    <xf numFmtId="0" fontId="0" fillId="0" borderId="0">
      <alignment/>
      <protection/>
    </xf>
    <xf numFmtId="0" fontId="61" fillId="0" borderId="0">
      <alignment/>
      <protection/>
    </xf>
    <xf numFmtId="0" fontId="77" fillId="0" borderId="0" applyNumberFormat="0" applyFill="0" applyBorder="0" applyAlignment="0" applyProtection="0"/>
    <xf numFmtId="170" fontId="78" fillId="0" borderId="0" applyBorder="0" applyProtection="0">
      <alignment/>
    </xf>
    <xf numFmtId="0" fontId="0" fillId="0" borderId="0">
      <alignment/>
      <protection/>
    </xf>
    <xf numFmtId="0" fontId="78" fillId="0" borderId="0">
      <alignment/>
      <protection/>
    </xf>
    <xf numFmtId="0" fontId="0" fillId="0" borderId="0">
      <alignment/>
      <protection/>
    </xf>
    <xf numFmtId="0" fontId="2" fillId="0" borderId="0">
      <alignment/>
      <protection/>
    </xf>
    <xf numFmtId="44" fontId="2" fillId="0" borderId="0" applyFont="0" applyFill="0" applyBorder="0" applyAlignment="0" applyProtection="0"/>
    <xf numFmtId="0" fontId="0" fillId="0" borderId="0">
      <alignment/>
      <protection/>
    </xf>
    <xf numFmtId="0" fontId="2" fillId="0" borderId="0">
      <alignment/>
      <protection/>
    </xf>
    <xf numFmtId="0" fontId="93" fillId="0" borderId="0">
      <alignment/>
      <protection/>
    </xf>
    <xf numFmtId="0" fontId="2" fillId="0" borderId="0">
      <alignment/>
      <protection/>
    </xf>
    <xf numFmtId="44" fontId="2" fillId="0" borderId="0" applyFont="0" applyFill="0" applyBorder="0" applyAlignment="0" applyProtection="0"/>
    <xf numFmtId="0" fontId="2" fillId="0" borderId="0">
      <alignment/>
      <protection/>
    </xf>
  </cellStyleXfs>
  <cellXfs count="1547">
    <xf numFmtId="0" fontId="0" fillId="0" borderId="0" xfId="0"/>
    <xf numFmtId="0" fontId="10" fillId="0" borderId="1" xfId="0" applyFont="1" applyBorder="1" applyAlignment="1">
      <alignment horizontal="center" vertical="center"/>
    </xf>
    <xf numFmtId="0" fontId="3" fillId="0" borderId="0" xfId="20">
      <alignment/>
      <protection/>
    </xf>
    <xf numFmtId="0" fontId="0" fillId="0" borderId="0" xfId="0"/>
    <xf numFmtId="0" fontId="0" fillId="0" borderId="0" xfId="0"/>
    <xf numFmtId="0" fontId="0" fillId="0" borderId="0" xfId="0" applyFont="1"/>
    <xf numFmtId="0" fontId="4" fillId="0" borderId="0" xfId="0" applyFont="1"/>
    <xf numFmtId="0" fontId="5" fillId="0" borderId="0" xfId="0" applyFont="1"/>
    <xf numFmtId="49" fontId="0" fillId="0" borderId="0" xfId="0" applyNumberFormat="1"/>
    <xf numFmtId="0" fontId="0" fillId="0" borderId="0" xfId="0" applyAlignment="1">
      <alignment horizontal="center"/>
    </xf>
    <xf numFmtId="164" fontId="0" fillId="0" borderId="0" xfId="0" applyNumberFormat="1"/>
    <xf numFmtId="0" fontId="6" fillId="0" borderId="0" xfId="0" applyFont="1" applyAlignment="1">
      <alignment horizontal="center"/>
    </xf>
    <xf numFmtId="0" fontId="7" fillId="0" borderId="0" xfId="0" applyFont="1" applyAlignment="1">
      <alignment horizontal="center"/>
    </xf>
    <xf numFmtId="0" fontId="4" fillId="0" borderId="0" xfId="0" applyFont="1"/>
    <xf numFmtId="0" fontId="5" fillId="0" borderId="0" xfId="0" applyFont="1"/>
    <xf numFmtId="0" fontId="3" fillId="0" borderId="0" xfId="20">
      <alignment/>
      <protection/>
    </xf>
    <xf numFmtId="164" fontId="0" fillId="0" borderId="2" xfId="0" applyNumberFormat="1" applyFont="1" applyBorder="1" applyAlignment="1">
      <alignment vertical="center"/>
    </xf>
    <xf numFmtId="0" fontId="0" fillId="0" borderId="2" xfId="0" applyFont="1" applyBorder="1" applyAlignment="1">
      <alignment horizontal="left" vertical="center"/>
    </xf>
    <xf numFmtId="164" fontId="0" fillId="2" borderId="2" xfId="20" applyNumberFormat="1" applyFont="1" applyFill="1" applyBorder="1" applyAlignment="1">
      <alignment horizontal="left" vertical="center"/>
      <protection/>
    </xf>
    <xf numFmtId="0" fontId="0" fillId="0" borderId="2" xfId="0" applyFont="1" applyBorder="1" applyAlignment="1">
      <alignment horizontal="right" vertical="center"/>
    </xf>
    <xf numFmtId="0" fontId="0" fillId="0" borderId="2" xfId="0" applyFont="1" applyBorder="1" applyAlignment="1">
      <alignment horizontal="center" vertical="center"/>
    </xf>
    <xf numFmtId="164" fontId="0" fillId="0" borderId="2" xfId="0" applyNumberFormat="1" applyFont="1" applyBorder="1" applyAlignment="1">
      <alignment horizontal="right" vertical="center"/>
    </xf>
    <xf numFmtId="165" fontId="0" fillId="3" borderId="2" xfId="0" applyNumberFormat="1" applyFont="1" applyFill="1" applyBorder="1" applyAlignment="1">
      <alignment horizontal="right" vertical="center"/>
    </xf>
    <xf numFmtId="0" fontId="13" fillId="2" borderId="3" xfId="20" applyFont="1" applyFill="1" applyBorder="1" applyAlignment="1">
      <alignment horizontal="center"/>
      <protection/>
    </xf>
    <xf numFmtId="0" fontId="13" fillId="4" borderId="4"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0" fontId="9" fillId="5" borderId="2" xfId="0" applyFont="1" applyFill="1" applyBorder="1"/>
    <xf numFmtId="0" fontId="9" fillId="5" borderId="2" xfId="0" applyFont="1" applyFill="1" applyBorder="1"/>
    <xf numFmtId="49" fontId="0" fillId="0" borderId="2" xfId="0" applyNumberFormat="1" applyFont="1" applyBorder="1" applyAlignment="1">
      <alignment horizontal="center"/>
    </xf>
    <xf numFmtId="49" fontId="11" fillId="0" borderId="2" xfId="0" applyNumberFormat="1" applyFont="1" applyBorder="1" applyAlignment="1">
      <alignment horizontal="left"/>
    </xf>
    <xf numFmtId="14" fontId="11" fillId="0" borderId="2" xfId="0" applyNumberFormat="1" applyFont="1" applyBorder="1" applyAlignment="1">
      <alignment horizontal="left"/>
    </xf>
    <xf numFmtId="49" fontId="13" fillId="0" borderId="2" xfId="0" applyNumberFormat="1" applyFont="1" applyBorder="1" applyAlignment="1">
      <alignment horizontal="left"/>
    </xf>
    <xf numFmtId="49" fontId="0" fillId="0" borderId="0" xfId="0" applyNumberFormat="1" applyFont="1" applyAlignment="1">
      <alignment horizontal="center"/>
    </xf>
    <xf numFmtId="49" fontId="11" fillId="0" borderId="0" xfId="0" applyNumberFormat="1" applyFont="1" applyAlignment="1">
      <alignment horizontal="left"/>
    </xf>
    <xf numFmtId="14" fontId="11" fillId="0" borderId="0" xfId="0" applyNumberFormat="1" applyFont="1" applyAlignment="1">
      <alignment horizontal="left"/>
    </xf>
    <xf numFmtId="49" fontId="13" fillId="0" borderId="0" xfId="0" applyNumberFormat="1" applyFont="1" applyAlignment="1">
      <alignment horizontal="left"/>
    </xf>
    <xf numFmtId="0" fontId="9" fillId="5" borderId="7" xfId="0" applyFont="1" applyFill="1" applyBorder="1"/>
    <xf numFmtId="0" fontId="11" fillId="0" borderId="8" xfId="0" applyFont="1" applyBorder="1" applyAlignment="1">
      <alignment horizontal="left"/>
    </xf>
    <xf numFmtId="0" fontId="9" fillId="5" borderId="9" xfId="0" applyFont="1" applyFill="1" applyBorder="1"/>
    <xf numFmtId="0" fontId="11" fillId="0" borderId="10" xfId="0" applyFont="1" applyBorder="1" applyAlignment="1">
      <alignment horizontal="left"/>
    </xf>
    <xf numFmtId="0" fontId="11" fillId="0" borderId="11" xfId="0" applyFont="1" applyBorder="1" applyAlignment="1">
      <alignment horizontal="left"/>
    </xf>
    <xf numFmtId="14" fontId="11" fillId="0" borderId="11" xfId="0" applyNumberFormat="1" applyFont="1" applyBorder="1" applyAlignment="1">
      <alignment horizontal="left"/>
    </xf>
    <xf numFmtId="0" fontId="9" fillId="5" borderId="12" xfId="0" applyFont="1" applyFill="1" applyBorder="1"/>
    <xf numFmtId="0" fontId="11" fillId="0" borderId="13" xfId="0" applyFont="1" applyBorder="1" applyAlignment="1">
      <alignment horizontal="left"/>
    </xf>
    <xf numFmtId="0" fontId="13" fillId="5" borderId="14" xfId="0" applyFont="1" applyFill="1" applyBorder="1" applyAlignment="1">
      <alignment horizontal="center"/>
    </xf>
    <xf numFmtId="0" fontId="13" fillId="5" borderId="15" xfId="0" applyFont="1" applyFill="1" applyBorder="1" applyAlignment="1">
      <alignment horizontal="center"/>
    </xf>
    <xf numFmtId="0" fontId="0" fillId="0" borderId="16" xfId="0" applyFont="1" applyBorder="1" applyAlignment="1">
      <alignment horizontal="left" vertical="center"/>
    </xf>
    <xf numFmtId="0" fontId="9" fillId="6" borderId="2" xfId="0" applyFont="1" applyFill="1" applyBorder="1"/>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13" fillId="5" borderId="19"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3" fillId="5" borderId="25" xfId="0" applyFont="1" applyFill="1" applyBorder="1" applyAlignment="1">
      <alignment horizontal="center"/>
    </xf>
    <xf numFmtId="0" fontId="13" fillId="5" borderId="26" xfId="0" applyFont="1" applyFill="1" applyBorder="1" applyAlignment="1">
      <alignment horizontal="center"/>
    </xf>
    <xf numFmtId="0" fontId="0" fillId="0" borderId="16" xfId="0" applyFont="1" applyBorder="1" applyAlignment="1">
      <alignment horizontal="right" vertical="center"/>
    </xf>
    <xf numFmtId="164" fontId="0" fillId="2" borderId="27" xfId="20" applyNumberFormat="1" applyFont="1" applyFill="1" applyBorder="1" applyAlignment="1">
      <alignment horizontal="left" vertical="center"/>
      <protection/>
    </xf>
    <xf numFmtId="164" fontId="0" fillId="0" borderId="28" xfId="0" applyNumberFormat="1" applyFont="1" applyBorder="1" applyAlignment="1">
      <alignment horizontal="right" vertical="center"/>
    </xf>
    <xf numFmtId="165" fontId="0" fillId="3" borderId="28" xfId="0" applyNumberFormat="1" applyFont="1" applyFill="1" applyBorder="1" applyAlignment="1">
      <alignment horizontal="right" vertical="center"/>
    </xf>
    <xf numFmtId="0" fontId="3" fillId="2" borderId="29" xfId="0" applyFont="1" applyFill="1" applyBorder="1" applyAlignment="1">
      <alignment horizontal="center" vertical="center"/>
    </xf>
    <xf numFmtId="165" fontId="3" fillId="2" borderId="30" xfId="0" applyNumberFormat="1" applyFont="1" applyFill="1" applyBorder="1" applyAlignment="1">
      <alignment horizontal="right" vertical="center"/>
    </xf>
    <xf numFmtId="165" fontId="3" fillId="2" borderId="31" xfId="0" applyNumberFormat="1" applyFont="1" applyFill="1" applyBorder="1" applyAlignment="1">
      <alignment horizontal="right" vertical="center"/>
    </xf>
    <xf numFmtId="165" fontId="0" fillId="2" borderId="32" xfId="0" applyNumberFormat="1" applyFont="1" applyFill="1" applyBorder="1" applyAlignment="1">
      <alignment horizontal="right" vertical="center"/>
    </xf>
    <xf numFmtId="165" fontId="0" fillId="2" borderId="33" xfId="0" applyNumberFormat="1" applyFont="1" applyFill="1" applyBorder="1" applyAlignment="1">
      <alignment horizontal="right" vertical="center"/>
    </xf>
    <xf numFmtId="165" fontId="3" fillId="2" borderId="34" xfId="0" applyNumberFormat="1" applyFont="1" applyFill="1" applyBorder="1" applyAlignment="1">
      <alignment horizontal="right" vertical="center"/>
    </xf>
    <xf numFmtId="165" fontId="0" fillId="2" borderId="35" xfId="0" applyNumberFormat="1" applyFont="1" applyFill="1" applyBorder="1" applyAlignment="1">
      <alignment horizontal="right" vertical="center"/>
    </xf>
    <xf numFmtId="165" fontId="3" fillId="2" borderId="36" xfId="0" applyNumberFormat="1" applyFont="1" applyFill="1" applyBorder="1" applyAlignment="1">
      <alignment horizontal="right" vertical="center"/>
    </xf>
    <xf numFmtId="0" fontId="0" fillId="0" borderId="0" xfId="0" applyAlignment="1">
      <alignment wrapText="1"/>
    </xf>
    <xf numFmtId="0" fontId="11" fillId="0" borderId="37" xfId="23" applyFont="1" applyBorder="1" applyAlignment="1" applyProtection="1">
      <alignment vertical="center"/>
      <protection/>
    </xf>
    <xf numFmtId="0" fontId="40" fillId="0" borderId="0" xfId="23" applyFont="1" applyAlignment="1" applyProtection="1">
      <alignment horizontal="left" vertical="center"/>
      <protection/>
    </xf>
    <xf numFmtId="0" fontId="42" fillId="0" borderId="0" xfId="23" applyFont="1" applyAlignment="1" applyProtection="1">
      <alignment horizontal="left" vertical="center"/>
      <protection/>
    </xf>
    <xf numFmtId="0" fontId="0" fillId="0" borderId="0" xfId="23" applyFont="1" applyAlignment="1" applyProtection="1">
      <alignment horizontal="left" vertical="center"/>
      <protection/>
    </xf>
    <xf numFmtId="166" fontId="0" fillId="0" borderId="0" xfId="23" applyNumberFormat="1" applyFont="1" applyAlignment="1" applyProtection="1">
      <alignment horizontal="left" vertical="center"/>
      <protection/>
    </xf>
    <xf numFmtId="0" fontId="0" fillId="0" borderId="0" xfId="23" applyFont="1" applyAlignment="1" applyProtection="1">
      <alignment horizontal="left" vertical="center" wrapText="1"/>
      <protection/>
    </xf>
    <xf numFmtId="0" fontId="47" fillId="7" borderId="0" xfId="23" applyFont="1" applyFill="1" applyAlignment="1" applyProtection="1">
      <alignment horizontal="left" vertical="center"/>
      <protection/>
    </xf>
    <xf numFmtId="0" fontId="11" fillId="7" borderId="0" xfId="23" applyFont="1" applyFill="1" applyAlignment="1" applyProtection="1">
      <alignment vertical="center"/>
      <protection/>
    </xf>
    <xf numFmtId="0" fontId="47" fillId="7" borderId="0" xfId="23" applyFont="1" applyFill="1" applyAlignment="1" applyProtection="1">
      <alignment horizontal="right" vertical="center"/>
      <protection/>
    </xf>
    <xf numFmtId="0" fontId="48" fillId="0" borderId="0" xfId="23" applyFont="1" applyAlignment="1" applyProtection="1">
      <alignment horizontal="left" vertical="center"/>
      <protection/>
    </xf>
    <xf numFmtId="4" fontId="44" fillId="0" borderId="0" xfId="23" applyNumberFormat="1" applyFont="1" applyAlignment="1" applyProtection="1">
      <alignment vertical="center"/>
      <protection/>
    </xf>
    <xf numFmtId="0" fontId="49" fillId="0" borderId="37" xfId="23" applyFont="1" applyBorder="1" applyAlignment="1" applyProtection="1">
      <alignment vertical="center"/>
      <protection/>
    </xf>
    <xf numFmtId="0" fontId="49" fillId="0" borderId="0" xfId="23" applyFont="1" applyAlignment="1" applyProtection="1">
      <alignment vertical="center"/>
      <protection/>
    </xf>
    <xf numFmtId="0" fontId="49" fillId="0" borderId="38" xfId="23" applyFont="1" applyBorder="1" applyAlignment="1" applyProtection="1">
      <alignment horizontal="left" vertical="center"/>
      <protection/>
    </xf>
    <xf numFmtId="0" fontId="49" fillId="0" borderId="38" xfId="23" applyFont="1" applyBorder="1" applyAlignment="1" applyProtection="1">
      <alignment vertical="center"/>
      <protection/>
    </xf>
    <xf numFmtId="4" fontId="49" fillId="0" borderId="38" xfId="23" applyNumberFormat="1" applyFont="1" applyBorder="1" applyAlignment="1" applyProtection="1">
      <alignment vertical="center"/>
      <protection/>
    </xf>
    <xf numFmtId="0" fontId="50" fillId="0" borderId="37" xfId="23" applyFont="1" applyBorder="1" applyAlignment="1" applyProtection="1">
      <alignment vertical="center"/>
      <protection/>
    </xf>
    <xf numFmtId="0" fontId="50" fillId="0" borderId="0" xfId="23" applyFont="1" applyAlignment="1" applyProtection="1">
      <alignment vertical="center"/>
      <protection/>
    </xf>
    <xf numFmtId="0" fontId="50" fillId="0" borderId="38" xfId="23" applyFont="1" applyBorder="1" applyAlignment="1" applyProtection="1">
      <alignment horizontal="left" vertical="center"/>
      <protection/>
    </xf>
    <xf numFmtId="0" fontId="50" fillId="0" borderId="38" xfId="23" applyFont="1" applyBorder="1" applyAlignment="1" applyProtection="1">
      <alignment vertical="center"/>
      <protection/>
    </xf>
    <xf numFmtId="4" fontId="50" fillId="0" borderId="38" xfId="23" applyNumberFormat="1" applyFont="1" applyBorder="1" applyAlignment="1" applyProtection="1">
      <alignment vertical="center"/>
      <protection/>
    </xf>
    <xf numFmtId="0" fontId="11" fillId="0" borderId="39" xfId="23" applyFont="1" applyBorder="1" applyAlignment="1" applyProtection="1">
      <alignment vertical="center"/>
      <protection/>
    </xf>
    <xf numFmtId="0" fontId="11" fillId="0" borderId="40" xfId="23" applyFont="1" applyBorder="1" applyAlignment="1" applyProtection="1">
      <alignment vertical="center"/>
      <protection/>
    </xf>
    <xf numFmtId="0" fontId="11" fillId="0" borderId="41" xfId="23" applyFont="1" applyBorder="1" applyAlignment="1" applyProtection="1">
      <alignment vertical="center"/>
      <protection/>
    </xf>
    <xf numFmtId="0" fontId="11" fillId="0" borderId="42" xfId="23" applyFont="1" applyBorder="1" applyAlignment="1" applyProtection="1">
      <alignment vertical="center"/>
      <protection/>
    </xf>
    <xf numFmtId="0" fontId="11" fillId="0" borderId="37" xfId="23" applyFont="1" applyBorder="1" applyAlignment="1" applyProtection="1">
      <alignment horizontal="center" vertical="center" wrapText="1"/>
      <protection/>
    </xf>
    <xf numFmtId="0" fontId="47" fillId="7" borderId="43" xfId="23" applyFont="1" applyFill="1" applyBorder="1" applyAlignment="1" applyProtection="1">
      <alignment horizontal="center" vertical="center" wrapText="1"/>
      <protection/>
    </xf>
    <xf numFmtId="0" fontId="47" fillId="7" borderId="44" xfId="23" applyFont="1" applyFill="1" applyBorder="1" applyAlignment="1" applyProtection="1">
      <alignment horizontal="center" vertical="center" wrapText="1"/>
      <protection/>
    </xf>
    <xf numFmtId="0" fontId="47" fillId="7" borderId="45" xfId="23" applyFont="1" applyFill="1" applyBorder="1" applyAlignment="1" applyProtection="1">
      <alignment horizontal="center" vertical="center" wrapText="1"/>
      <protection/>
    </xf>
    <xf numFmtId="0" fontId="51" fillId="0" borderId="43" xfId="23" applyFont="1" applyBorder="1" applyAlignment="1" applyProtection="1">
      <alignment horizontal="center" vertical="center" wrapText="1"/>
      <protection/>
    </xf>
    <xf numFmtId="0" fontId="51" fillId="0" borderId="44" xfId="23" applyFont="1" applyBorder="1" applyAlignment="1" applyProtection="1">
      <alignment horizontal="center" vertical="center" wrapText="1"/>
      <protection/>
    </xf>
    <xf numFmtId="0" fontId="51" fillId="0" borderId="45" xfId="23" applyFont="1" applyBorder="1" applyAlignment="1" applyProtection="1">
      <alignment horizontal="center" vertical="center" wrapText="1"/>
      <protection/>
    </xf>
    <xf numFmtId="0" fontId="44" fillId="0" borderId="0" xfId="23" applyFont="1" applyAlignment="1" applyProtection="1">
      <alignment horizontal="left" vertical="center"/>
      <protection/>
    </xf>
    <xf numFmtId="4" fontId="44" fillId="0" borderId="0" xfId="23" applyNumberFormat="1" applyFont="1" applyAlignment="1" applyProtection="1">
      <alignment/>
      <protection/>
    </xf>
    <xf numFmtId="0" fontId="11" fillId="0" borderId="46" xfId="23" applyFont="1" applyBorder="1" applyAlignment="1" applyProtection="1">
      <alignment vertical="center"/>
      <protection/>
    </xf>
    <xf numFmtId="0" fontId="11" fillId="0" borderId="47" xfId="23" applyBorder="1" applyAlignment="1" applyProtection="1">
      <alignment vertical="center"/>
      <protection/>
    </xf>
    <xf numFmtId="0" fontId="11" fillId="0" borderId="47" xfId="23" applyFont="1" applyBorder="1" applyAlignment="1" applyProtection="1">
      <alignment vertical="center"/>
      <protection/>
    </xf>
    <xf numFmtId="167" fontId="52" fillId="0" borderId="47" xfId="23" applyNumberFormat="1" applyFont="1" applyBorder="1" applyAlignment="1" applyProtection="1">
      <alignment/>
      <protection/>
    </xf>
    <xf numFmtId="167" fontId="52" fillId="0" borderId="48" xfId="23" applyNumberFormat="1" applyFont="1" applyBorder="1" applyAlignment="1" applyProtection="1">
      <alignment/>
      <protection/>
    </xf>
    <xf numFmtId="0" fontId="53" fillId="0" borderId="37" xfId="23" applyFont="1" applyBorder="1" applyAlignment="1" applyProtection="1">
      <alignment/>
      <protection/>
    </xf>
    <xf numFmtId="0" fontId="53" fillId="0" borderId="0" xfId="23" applyFont="1" applyAlignment="1" applyProtection="1">
      <alignment/>
      <protection/>
    </xf>
    <xf numFmtId="0" fontId="53" fillId="0" borderId="0" xfId="23" applyFont="1" applyAlignment="1" applyProtection="1">
      <alignment horizontal="left"/>
      <protection/>
    </xf>
    <xf numFmtId="0" fontId="49" fillId="0" borderId="0" xfId="23" applyFont="1" applyAlignment="1" applyProtection="1">
      <alignment horizontal="left"/>
      <protection/>
    </xf>
    <xf numFmtId="4" fontId="49" fillId="0" borderId="0" xfId="23" applyNumberFormat="1" applyFont="1" applyAlignment="1" applyProtection="1">
      <alignment/>
      <protection/>
    </xf>
    <xf numFmtId="0" fontId="53" fillId="0" borderId="49" xfId="23" applyFont="1" applyBorder="1" applyAlignment="1" applyProtection="1">
      <alignment/>
      <protection/>
    </xf>
    <xf numFmtId="0" fontId="53" fillId="0" borderId="0" xfId="23" applyFont="1" applyBorder="1" applyAlignment="1" applyProtection="1">
      <alignment/>
      <protection/>
    </xf>
    <xf numFmtId="167" fontId="53" fillId="0" borderId="0" xfId="23" applyNumberFormat="1" applyFont="1" applyBorder="1" applyAlignment="1" applyProtection="1">
      <alignment/>
      <protection/>
    </xf>
    <xf numFmtId="167" fontId="53" fillId="0" borderId="50" xfId="23" applyNumberFormat="1" applyFont="1" applyBorder="1" applyAlignment="1" applyProtection="1">
      <alignment/>
      <protection/>
    </xf>
    <xf numFmtId="0" fontId="50" fillId="0" borderId="0" xfId="23" applyFont="1" applyAlignment="1" applyProtection="1">
      <alignment horizontal="left"/>
      <protection/>
    </xf>
    <xf numFmtId="4" fontId="50" fillId="0" borderId="0" xfId="23" applyNumberFormat="1" applyFont="1" applyAlignment="1" applyProtection="1">
      <alignment/>
      <protection/>
    </xf>
    <xf numFmtId="0" fontId="47" fillId="0" borderId="51" xfId="23" applyFont="1" applyBorder="1" applyAlignment="1" applyProtection="1">
      <alignment horizontal="center" vertical="center"/>
      <protection/>
    </xf>
    <xf numFmtId="49" fontId="47" fillId="0" borderId="51" xfId="23" applyNumberFormat="1" applyFont="1" applyBorder="1" applyAlignment="1" applyProtection="1">
      <alignment horizontal="left" vertical="center" wrapText="1"/>
      <protection/>
    </xf>
    <xf numFmtId="0" fontId="47" fillId="0" borderId="51" xfId="23" applyFont="1" applyBorder="1" applyAlignment="1" applyProtection="1">
      <alignment horizontal="left" vertical="center" wrapText="1"/>
      <protection/>
    </xf>
    <xf numFmtId="0" fontId="47" fillId="0" borderId="51" xfId="23" applyFont="1" applyBorder="1" applyAlignment="1" applyProtection="1">
      <alignment horizontal="center" vertical="center" wrapText="1"/>
      <protection/>
    </xf>
    <xf numFmtId="4" fontId="47" fillId="0" borderId="51" xfId="23" applyNumberFormat="1" applyFont="1" applyBorder="1" applyAlignment="1" applyProtection="1">
      <alignment vertical="center"/>
      <protection/>
    </xf>
    <xf numFmtId="0" fontId="51" fillId="0" borderId="0" xfId="23" applyFont="1" applyBorder="1" applyAlignment="1" applyProtection="1">
      <alignment horizontal="center" vertical="center"/>
      <protection/>
    </xf>
    <xf numFmtId="167" fontId="51" fillId="0" borderId="0" xfId="23" applyNumberFormat="1" applyFont="1" applyBorder="1" applyAlignment="1" applyProtection="1">
      <alignment vertical="center"/>
      <protection/>
    </xf>
    <xf numFmtId="167" fontId="51" fillId="0" borderId="50" xfId="23" applyNumberFormat="1" applyFont="1" applyBorder="1" applyAlignment="1" applyProtection="1">
      <alignment vertical="center"/>
      <protection/>
    </xf>
    <xf numFmtId="0" fontId="54" fillId="0" borderId="51" xfId="23" applyFont="1" applyBorder="1" applyAlignment="1" applyProtection="1">
      <alignment horizontal="center" vertical="center"/>
      <protection/>
    </xf>
    <xf numFmtId="49" fontId="54" fillId="0" borderId="51" xfId="23" applyNumberFormat="1" applyFont="1" applyBorder="1" applyAlignment="1" applyProtection="1">
      <alignment horizontal="left" vertical="center" wrapText="1"/>
      <protection/>
    </xf>
    <xf numFmtId="0" fontId="54" fillId="0" borderId="51" xfId="23" applyFont="1" applyBorder="1" applyAlignment="1" applyProtection="1">
      <alignment horizontal="left" vertical="center" wrapText="1"/>
      <protection/>
    </xf>
    <xf numFmtId="0" fontId="54" fillId="0" borderId="51" xfId="23" applyFont="1" applyBorder="1" applyAlignment="1" applyProtection="1">
      <alignment horizontal="center" vertical="center" wrapText="1"/>
      <protection/>
    </xf>
    <xf numFmtId="4" fontId="54" fillId="0" borderId="51" xfId="23" applyNumberFormat="1" applyFont="1" applyBorder="1" applyAlignment="1" applyProtection="1">
      <alignment vertical="center"/>
      <protection/>
    </xf>
    <xf numFmtId="0" fontId="54" fillId="0" borderId="0" xfId="23" applyFont="1" applyBorder="1" applyAlignment="1" applyProtection="1">
      <alignment horizontal="center" vertical="center"/>
      <protection/>
    </xf>
    <xf numFmtId="0" fontId="51" fillId="0" borderId="38" xfId="23" applyFont="1" applyBorder="1" applyAlignment="1" applyProtection="1">
      <alignment horizontal="center" vertical="center"/>
      <protection/>
    </xf>
    <xf numFmtId="167" fontId="51" fillId="0" borderId="38" xfId="23" applyNumberFormat="1" applyFont="1" applyBorder="1" applyAlignment="1" applyProtection="1">
      <alignment vertical="center"/>
      <protection/>
    </xf>
    <xf numFmtId="167" fontId="51" fillId="0" borderId="52" xfId="23" applyNumberFormat="1" applyFont="1" applyBorder="1" applyAlignment="1" applyProtection="1">
      <alignment vertical="center"/>
      <protection/>
    </xf>
    <xf numFmtId="0" fontId="0" fillId="0" borderId="0" xfId="24" applyProtection="1">
      <alignment/>
      <protection/>
    </xf>
    <xf numFmtId="0" fontId="0" fillId="0" borderId="37" xfId="24" applyFont="1" applyBorder="1" applyAlignment="1" applyProtection="1">
      <alignment vertical="center"/>
      <protection locked="0"/>
    </xf>
    <xf numFmtId="4" fontId="47" fillId="0" borderId="51" xfId="24" applyNumberFormat="1" applyFont="1" applyBorder="1" applyAlignment="1" applyProtection="1">
      <alignment vertical="center"/>
      <protection locked="0"/>
    </xf>
    <xf numFmtId="0" fontId="0" fillId="0" borderId="51" xfId="24" applyFont="1" applyBorder="1" applyAlignment="1" applyProtection="1">
      <alignment vertical="center"/>
      <protection locked="0"/>
    </xf>
    <xf numFmtId="4" fontId="54" fillId="0" borderId="51" xfId="24" applyNumberFormat="1" applyFont="1" applyBorder="1" applyAlignment="1" applyProtection="1">
      <alignment vertical="center"/>
      <protection locked="0"/>
    </xf>
    <xf numFmtId="0" fontId="55" fillId="0" borderId="51" xfId="24" applyFont="1" applyBorder="1" applyAlignment="1" applyProtection="1">
      <alignment vertical="center"/>
      <protection locked="0"/>
    </xf>
    <xf numFmtId="1" fontId="0" fillId="0" borderId="0" xfId="30" applyNumberFormat="1" applyFont="1" applyFill="1" applyAlignment="1" applyProtection="1">
      <alignment vertical="top" wrapText="1"/>
      <protection/>
    </xf>
    <xf numFmtId="4" fontId="11" fillId="8" borderId="53" xfId="30" applyNumberFormat="1" applyFont="1" applyFill="1" applyBorder="1" applyAlignment="1" applyProtection="1">
      <alignment vertical="top" shrinkToFit="1"/>
      <protection locked="0"/>
    </xf>
    <xf numFmtId="4" fontId="11" fillId="8" borderId="0" xfId="30" applyNumberFormat="1" applyFont="1" applyFill="1" applyBorder="1" applyAlignment="1" applyProtection="1">
      <alignment vertical="top" shrinkToFit="1"/>
      <protection locked="0"/>
    </xf>
    <xf numFmtId="4" fontId="11" fillId="8" borderId="54" xfId="30" applyNumberFormat="1" applyFont="1" applyFill="1" applyBorder="1" applyAlignment="1" applyProtection="1">
      <alignment vertical="top" shrinkToFit="1"/>
      <protection locked="0"/>
    </xf>
    <xf numFmtId="0" fontId="11" fillId="0" borderId="0" xfId="23" applyFont="1" applyBorder="1" applyAlignment="1" applyProtection="1">
      <alignment vertical="center"/>
      <protection/>
    </xf>
    <xf numFmtId="0" fontId="11" fillId="0" borderId="38" xfId="23" applyFont="1" applyBorder="1" applyAlignment="1" applyProtection="1">
      <alignment vertical="center"/>
      <protection/>
    </xf>
    <xf numFmtId="0" fontId="11" fillId="0" borderId="0" xfId="23" applyProtection="1">
      <alignment/>
      <protection locked="0"/>
    </xf>
    <xf numFmtId="0" fontId="11" fillId="0" borderId="42" xfId="23" applyBorder="1" applyProtection="1">
      <alignment/>
      <protection locked="0"/>
    </xf>
    <xf numFmtId="0" fontId="11" fillId="0" borderId="0" xfId="23" applyFont="1" applyAlignment="1" applyProtection="1">
      <alignment vertical="center"/>
      <protection locked="0"/>
    </xf>
    <xf numFmtId="0" fontId="42" fillId="0" borderId="0" xfId="23" applyFont="1" applyAlignment="1" applyProtection="1">
      <alignment horizontal="left" vertical="center"/>
      <protection locked="0"/>
    </xf>
    <xf numFmtId="0" fontId="11" fillId="0" borderId="0" xfId="23" applyFont="1" applyAlignment="1" applyProtection="1">
      <alignment vertical="center" wrapText="1"/>
      <protection locked="0"/>
    </xf>
    <xf numFmtId="0" fontId="11" fillId="0" borderId="47" xfId="23" applyFont="1" applyBorder="1" applyAlignment="1" applyProtection="1">
      <alignment vertical="center"/>
      <protection locked="0"/>
    </xf>
    <xf numFmtId="0" fontId="42" fillId="0" borderId="0" xfId="23" applyFont="1" applyAlignment="1" applyProtection="1">
      <alignment horizontal="right" vertical="center"/>
      <protection locked="0"/>
    </xf>
    <xf numFmtId="168" fontId="42" fillId="0" borderId="0" xfId="23" applyNumberFormat="1" applyFont="1" applyAlignment="1" applyProtection="1">
      <alignment horizontal="right" vertical="center"/>
      <protection locked="0"/>
    </xf>
    <xf numFmtId="0" fontId="11" fillId="7" borderId="55" xfId="23" applyFont="1" applyFill="1" applyBorder="1" applyAlignment="1" applyProtection="1">
      <alignment vertical="center"/>
      <protection locked="0"/>
    </xf>
    <xf numFmtId="0" fontId="11" fillId="0" borderId="56" xfId="23" applyBorder="1" applyAlignment="1" applyProtection="1">
      <alignment vertical="center"/>
      <protection locked="0"/>
    </xf>
    <xf numFmtId="0" fontId="11" fillId="0" borderId="57" xfId="23" applyFont="1" applyBorder="1" applyAlignment="1" applyProtection="1">
      <alignment vertical="center"/>
      <protection locked="0"/>
    </xf>
    <xf numFmtId="0" fontId="11" fillId="0" borderId="56" xfId="23" applyFont="1" applyBorder="1" applyAlignment="1" applyProtection="1">
      <alignment vertical="center"/>
      <protection locked="0"/>
    </xf>
    <xf numFmtId="0" fontId="11" fillId="0" borderId="40" xfId="23" applyFont="1" applyBorder="1" applyAlignment="1" applyProtection="1">
      <alignment vertical="center"/>
      <protection locked="0"/>
    </xf>
    <xf numFmtId="0" fontId="11" fillId="0" borderId="42" xfId="23" applyFont="1" applyBorder="1" applyAlignment="1" applyProtection="1">
      <alignment vertical="center"/>
      <protection locked="0"/>
    </xf>
    <xf numFmtId="0" fontId="11" fillId="7" borderId="0" xfId="23" applyFont="1" applyFill="1" applyAlignment="1" applyProtection="1">
      <alignment vertical="center"/>
      <protection locked="0"/>
    </xf>
    <xf numFmtId="0" fontId="49" fillId="0" borderId="38" xfId="23" applyFont="1" applyBorder="1" applyAlignment="1" applyProtection="1">
      <alignment vertical="center"/>
      <protection locked="0"/>
    </xf>
    <xf numFmtId="0" fontId="50" fillId="0" borderId="38" xfId="23" applyFont="1" applyBorder="1" applyAlignment="1" applyProtection="1">
      <alignment vertical="center"/>
      <protection locked="0"/>
    </xf>
    <xf numFmtId="0" fontId="47" fillId="7" borderId="44" xfId="23" applyFont="1" applyFill="1" applyBorder="1" applyAlignment="1" applyProtection="1">
      <alignment horizontal="center" vertical="center" wrapText="1"/>
      <protection locked="0"/>
    </xf>
    <xf numFmtId="0" fontId="53" fillId="0" borderId="0" xfId="23" applyFont="1" applyAlignment="1" applyProtection="1">
      <alignment/>
      <protection locked="0"/>
    </xf>
    <xf numFmtId="4" fontId="47" fillId="9" borderId="51" xfId="23" applyNumberFormat="1" applyFont="1" applyFill="1" applyBorder="1" applyAlignment="1" applyProtection="1">
      <alignment vertical="center"/>
      <protection locked="0"/>
    </xf>
    <xf numFmtId="0" fontId="51" fillId="9" borderId="49" xfId="23" applyFont="1" applyFill="1" applyBorder="1" applyAlignment="1" applyProtection="1">
      <alignment horizontal="left" vertical="center"/>
      <protection locked="0"/>
    </xf>
    <xf numFmtId="4" fontId="54" fillId="9" borderId="51" xfId="23" applyNumberFormat="1" applyFont="1" applyFill="1" applyBorder="1" applyAlignment="1" applyProtection="1">
      <alignment vertical="center"/>
      <protection locked="0"/>
    </xf>
    <xf numFmtId="0" fontId="54" fillId="9" borderId="49" xfId="23" applyFont="1" applyFill="1" applyBorder="1" applyAlignment="1" applyProtection="1">
      <alignment horizontal="left" vertical="center"/>
      <protection locked="0"/>
    </xf>
    <xf numFmtId="0" fontId="51" fillId="9" borderId="58" xfId="23" applyFont="1" applyFill="1" applyBorder="1" applyAlignment="1" applyProtection="1">
      <alignment horizontal="left" vertical="center"/>
      <protection locked="0"/>
    </xf>
    <xf numFmtId="4" fontId="68" fillId="0" borderId="59" xfId="0" applyNumberFormat="1" applyFont="1" applyFill="1" applyBorder="1" applyAlignment="1" applyProtection="1">
      <alignment horizontal="center" vertical="center" wrapText="1"/>
      <protection locked="0"/>
    </xf>
    <xf numFmtId="4" fontId="70" fillId="4" borderId="60" xfId="0" applyNumberFormat="1" applyFont="1" applyFill="1" applyBorder="1" applyAlignment="1" applyProtection="1">
      <alignment horizontal="center" vertical="top" wrapText="1"/>
      <protection locked="0"/>
    </xf>
    <xf numFmtId="4" fontId="63" fillId="0" borderId="61" xfId="0" applyNumberFormat="1" applyFont="1" applyFill="1" applyBorder="1" applyAlignment="1" applyProtection="1">
      <alignment horizontal="center"/>
      <protection locked="0"/>
    </xf>
    <xf numFmtId="4" fontId="63" fillId="0" borderId="62" xfId="0" applyNumberFormat="1" applyFont="1" applyFill="1" applyBorder="1" applyAlignment="1" applyProtection="1">
      <alignment horizontal="center"/>
      <protection locked="0"/>
    </xf>
    <xf numFmtId="4" fontId="72" fillId="0" borderId="62" xfId="0" applyNumberFormat="1" applyFont="1" applyFill="1" applyBorder="1" applyAlignment="1" applyProtection="1">
      <alignment horizontal="center"/>
      <protection locked="0"/>
    </xf>
    <xf numFmtId="4" fontId="73" fillId="3" borderId="63" xfId="0" applyNumberFormat="1" applyFont="1" applyFill="1" applyBorder="1" applyAlignment="1" applyProtection="1">
      <alignment horizontal="center"/>
      <protection locked="0"/>
    </xf>
    <xf numFmtId="4" fontId="64" fillId="0" borderId="0" xfId="0" applyNumberFormat="1" applyFont="1" applyFill="1" applyBorder="1" applyAlignment="1" applyProtection="1">
      <alignment horizontal="center"/>
      <protection locked="0"/>
    </xf>
    <xf numFmtId="4" fontId="70" fillId="4" borderId="64" xfId="0" applyNumberFormat="1" applyFont="1" applyFill="1" applyBorder="1" applyAlignment="1" applyProtection="1">
      <alignment horizontal="center" wrapText="1"/>
      <protection locked="0"/>
    </xf>
    <xf numFmtId="4" fontId="72" fillId="0" borderId="65" xfId="0" applyNumberFormat="1" applyFont="1" applyBorder="1" applyAlignment="1" applyProtection="1">
      <alignment horizontal="center"/>
      <protection locked="0"/>
    </xf>
    <xf numFmtId="4" fontId="73" fillId="0" borderId="0" xfId="0" applyNumberFormat="1" applyFont="1" applyFill="1" applyBorder="1" applyAlignment="1" applyProtection="1">
      <alignment horizontal="center"/>
      <protection locked="0"/>
    </xf>
    <xf numFmtId="4" fontId="71" fillId="0" borderId="66" xfId="0" applyNumberFormat="1" applyFont="1" applyFill="1" applyBorder="1" applyAlignment="1" applyProtection="1">
      <alignment horizontal="center"/>
      <protection locked="0"/>
    </xf>
    <xf numFmtId="4" fontId="63" fillId="0" borderId="66" xfId="0" applyNumberFormat="1" applyFont="1" applyFill="1" applyBorder="1" applyAlignment="1" applyProtection="1">
      <alignment horizontal="center" vertical="center"/>
      <protection locked="0"/>
    </xf>
    <xf numFmtId="4" fontId="63" fillId="0" borderId="66" xfId="0" applyNumberFormat="1" applyFont="1" applyFill="1" applyBorder="1" applyAlignment="1" applyProtection="1">
      <alignment horizontal="center"/>
      <protection locked="0"/>
    </xf>
    <xf numFmtId="4" fontId="65" fillId="3" borderId="63" xfId="0" applyNumberFormat="1" applyFont="1" applyFill="1" applyBorder="1" applyAlignment="1" applyProtection="1">
      <alignment/>
      <protection locked="0"/>
    </xf>
    <xf numFmtId="4" fontId="63" fillId="0" borderId="0" xfId="0" applyNumberFormat="1" applyFont="1" applyBorder="1" applyAlignment="1" applyProtection="1">
      <alignment/>
      <protection locked="0"/>
    </xf>
    <xf numFmtId="4" fontId="63" fillId="0" borderId="66" xfId="0" applyNumberFormat="1" applyFont="1" applyBorder="1" applyAlignment="1" applyProtection="1">
      <alignment horizontal="center"/>
      <protection locked="0"/>
    </xf>
    <xf numFmtId="4" fontId="63" fillId="0" borderId="64" xfId="0" applyNumberFormat="1" applyFont="1" applyBorder="1" applyAlignment="1" applyProtection="1">
      <alignment horizontal="center" wrapText="1"/>
      <protection locked="0"/>
    </xf>
    <xf numFmtId="4" fontId="70" fillId="4" borderId="67" xfId="0" applyNumberFormat="1" applyFont="1" applyFill="1" applyBorder="1" applyAlignment="1" applyProtection="1">
      <alignment horizontal="center" wrapText="1"/>
      <protection locked="0"/>
    </xf>
    <xf numFmtId="4" fontId="72" fillId="0" borderId="65" xfId="0" applyNumberFormat="1" applyFont="1" applyFill="1" applyBorder="1" applyAlignment="1" applyProtection="1">
      <alignment horizontal="center"/>
      <protection locked="0"/>
    </xf>
    <xf numFmtId="4" fontId="65" fillId="0" borderId="0" xfId="0" applyNumberFormat="1" applyFont="1" applyFill="1" applyBorder="1" applyAlignment="1" applyProtection="1">
      <alignment/>
      <protection locked="0"/>
    </xf>
    <xf numFmtId="4" fontId="72" fillId="0" borderId="0" xfId="0" applyNumberFormat="1" applyFont="1" applyBorder="1" applyAlignment="1" applyProtection="1">
      <alignment/>
      <protection locked="0"/>
    </xf>
    <xf numFmtId="4" fontId="63" fillId="10" borderId="59" xfId="0" applyNumberFormat="1" applyFont="1" applyFill="1" applyBorder="1" applyAlignment="1" applyProtection="1">
      <alignment horizontal="center"/>
      <protection locked="0"/>
    </xf>
    <xf numFmtId="4" fontId="63" fillId="0" borderId="0" xfId="0" applyNumberFormat="1" applyFont="1" applyBorder="1" applyProtection="1">
      <protection locked="0"/>
    </xf>
    <xf numFmtId="4" fontId="63" fillId="0" borderId="0" xfId="0" applyNumberFormat="1" applyFont="1" applyProtection="1">
      <protection locked="0"/>
    </xf>
    <xf numFmtId="0" fontId="3" fillId="8" borderId="68" xfId="30" applyFont="1" applyFill="1" applyBorder="1" applyAlignment="1" applyProtection="1">
      <alignment horizontal="left" vertical="center" wrapText="1"/>
      <protection locked="0"/>
    </xf>
    <xf numFmtId="0" fontId="3" fillId="8" borderId="0" xfId="30" applyFont="1" applyFill="1" applyAlignment="1" applyProtection="1">
      <alignment horizontal="left" vertical="center"/>
      <protection locked="0"/>
    </xf>
    <xf numFmtId="0" fontId="0" fillId="0" borderId="0" xfId="30" applyProtection="1">
      <alignment/>
      <protection/>
    </xf>
    <xf numFmtId="0" fontId="0" fillId="0" borderId="69" xfId="30" applyFont="1" applyBorder="1" applyAlignment="1" applyProtection="1">
      <alignment vertical="center"/>
      <protection/>
    </xf>
    <xf numFmtId="49" fontId="0" fillId="0" borderId="70" xfId="30" applyNumberFormat="1" applyBorder="1" applyAlignment="1" applyProtection="1">
      <alignment vertical="center"/>
      <protection/>
    </xf>
    <xf numFmtId="49" fontId="0" fillId="0" borderId="0" xfId="30" applyNumberFormat="1" applyProtection="1">
      <alignment/>
      <protection/>
    </xf>
    <xf numFmtId="0" fontId="0" fillId="11" borderId="69" xfId="30" applyFont="1" applyFill="1" applyBorder="1" applyAlignment="1" applyProtection="1">
      <alignment vertical="center"/>
      <protection/>
    </xf>
    <xf numFmtId="49" fontId="0" fillId="11" borderId="70" xfId="30" applyNumberFormat="1" applyFill="1" applyBorder="1" applyAlignment="1" applyProtection="1">
      <alignment vertical="center"/>
      <protection/>
    </xf>
    <xf numFmtId="0" fontId="0" fillId="0" borderId="0" xfId="30" applyAlignment="1" applyProtection="1">
      <alignment horizontal="center"/>
      <protection/>
    </xf>
    <xf numFmtId="0" fontId="0" fillId="12" borderId="69" xfId="30" applyFill="1" applyBorder="1" applyProtection="1">
      <alignment/>
      <protection/>
    </xf>
    <xf numFmtId="49" fontId="0" fillId="12" borderId="69" xfId="30" applyNumberFormat="1" applyFill="1" applyBorder="1" applyProtection="1">
      <alignment/>
      <protection/>
    </xf>
    <xf numFmtId="0" fontId="0" fillId="12" borderId="69" xfId="30" applyFill="1" applyBorder="1" applyAlignment="1" applyProtection="1">
      <alignment horizontal="center"/>
      <protection/>
    </xf>
    <xf numFmtId="0" fontId="0" fillId="12" borderId="71" xfId="30" applyFill="1" applyBorder="1" applyProtection="1">
      <alignment/>
      <protection/>
    </xf>
    <xf numFmtId="0" fontId="0" fillId="0" borderId="0" xfId="30" applyAlignment="1" applyProtection="1">
      <alignment vertical="top"/>
      <protection/>
    </xf>
    <xf numFmtId="49" fontId="0" fillId="0" borderId="0" xfId="30" applyNumberFormat="1" applyAlignment="1" applyProtection="1">
      <alignment vertical="top"/>
      <protection/>
    </xf>
    <xf numFmtId="0" fontId="0" fillId="0" borderId="0" xfId="30" applyAlignment="1" applyProtection="1">
      <alignment horizontal="center" vertical="top"/>
      <protection/>
    </xf>
    <xf numFmtId="167" fontId="0" fillId="0" borderId="0" xfId="30" applyNumberFormat="1" applyAlignment="1" applyProtection="1">
      <alignment vertical="top"/>
      <protection/>
    </xf>
    <xf numFmtId="4" fontId="0" fillId="0" borderId="0" xfId="30" applyNumberFormat="1" applyAlignment="1" applyProtection="1">
      <alignment vertical="top"/>
      <protection/>
    </xf>
    <xf numFmtId="0" fontId="3" fillId="11" borderId="72" xfId="30" applyFont="1" applyFill="1" applyBorder="1" applyAlignment="1" applyProtection="1">
      <alignment vertical="top"/>
      <protection/>
    </xf>
    <xf numFmtId="49" fontId="3" fillId="11" borderId="73" xfId="30" applyNumberFormat="1" applyFont="1" applyFill="1" applyBorder="1" applyAlignment="1" applyProtection="1">
      <alignment vertical="top"/>
      <protection/>
    </xf>
    <xf numFmtId="49" fontId="3" fillId="11" borderId="73" xfId="30" applyNumberFormat="1" applyFont="1" applyFill="1" applyBorder="1" applyAlignment="1" applyProtection="1">
      <alignment horizontal="left" vertical="top" wrapText="1"/>
      <protection/>
    </xf>
    <xf numFmtId="0" fontId="3" fillId="11" borderId="73" xfId="30" applyFont="1" applyFill="1" applyBorder="1" applyAlignment="1" applyProtection="1">
      <alignment horizontal="center" vertical="top" shrinkToFit="1"/>
      <protection/>
    </xf>
    <xf numFmtId="167" fontId="3" fillId="11" borderId="73" xfId="30" applyNumberFormat="1" applyFont="1" applyFill="1" applyBorder="1" applyAlignment="1" applyProtection="1">
      <alignment vertical="top" shrinkToFit="1"/>
      <protection/>
    </xf>
    <xf numFmtId="4" fontId="3" fillId="11" borderId="73" xfId="30" applyNumberFormat="1" applyFont="1" applyFill="1" applyBorder="1" applyAlignment="1" applyProtection="1">
      <alignment vertical="top" shrinkToFit="1"/>
      <protection/>
    </xf>
    <xf numFmtId="4" fontId="3" fillId="11" borderId="24" xfId="30" applyNumberFormat="1" applyFont="1" applyFill="1" applyBorder="1" applyAlignment="1" applyProtection="1">
      <alignment vertical="top" shrinkToFit="1"/>
      <protection/>
    </xf>
    <xf numFmtId="0" fontId="11" fillId="0" borderId="74" xfId="30" applyFont="1" applyBorder="1" applyAlignment="1" applyProtection="1">
      <alignment vertical="top"/>
      <protection/>
    </xf>
    <xf numFmtId="49" fontId="11" fillId="0" borderId="53" xfId="30" applyNumberFormat="1" applyFont="1" applyBorder="1" applyAlignment="1" applyProtection="1">
      <alignment vertical="top"/>
      <protection/>
    </xf>
    <xf numFmtId="49" fontId="11" fillId="0" borderId="53" xfId="30" applyNumberFormat="1" applyFont="1" applyBorder="1" applyAlignment="1" applyProtection="1">
      <alignment horizontal="left" vertical="top" wrapText="1"/>
      <protection/>
    </xf>
    <xf numFmtId="0" fontId="11" fillId="0" borderId="53" xfId="30" applyFont="1" applyBorder="1" applyAlignment="1" applyProtection="1">
      <alignment horizontal="center" vertical="top" shrinkToFit="1"/>
      <protection/>
    </xf>
    <xf numFmtId="167" fontId="11" fillId="0" borderId="53" xfId="30" applyNumberFormat="1" applyFont="1" applyBorder="1" applyAlignment="1" applyProtection="1">
      <alignment vertical="top" shrinkToFit="1"/>
      <protection/>
    </xf>
    <xf numFmtId="4" fontId="11" fillId="0" borderId="75" xfId="30" applyNumberFormat="1" applyFont="1" applyBorder="1" applyAlignment="1" applyProtection="1">
      <alignment vertical="top" shrinkToFit="1"/>
      <protection/>
    </xf>
    <xf numFmtId="4" fontId="11" fillId="0" borderId="0" xfId="30" applyNumberFormat="1" applyFont="1" applyBorder="1" applyAlignment="1" applyProtection="1">
      <alignment vertical="top" shrinkToFit="1"/>
      <protection/>
    </xf>
    <xf numFmtId="0" fontId="11" fillId="0" borderId="0" xfId="30" applyFont="1" applyBorder="1" applyAlignment="1" applyProtection="1">
      <alignment vertical="top"/>
      <protection/>
    </xf>
    <xf numFmtId="49" fontId="11" fillId="0" borderId="0" xfId="30" applyNumberFormat="1" applyFont="1" applyBorder="1" applyAlignment="1" applyProtection="1">
      <alignment vertical="top"/>
      <protection/>
    </xf>
    <xf numFmtId="167" fontId="87" fillId="0" borderId="0" xfId="30" applyNumberFormat="1" applyFont="1" applyBorder="1" applyAlignment="1" applyProtection="1" quotePrefix="1">
      <alignment horizontal="left" vertical="top" wrapText="1"/>
      <protection/>
    </xf>
    <xf numFmtId="167" fontId="87" fillId="0" borderId="0" xfId="30" applyNumberFormat="1" applyFont="1" applyBorder="1" applyAlignment="1" applyProtection="1">
      <alignment horizontal="center" vertical="top" wrapText="1" shrinkToFit="1"/>
      <protection/>
    </xf>
    <xf numFmtId="167" fontId="87" fillId="0" borderId="0" xfId="30" applyNumberFormat="1" applyFont="1" applyBorder="1" applyAlignment="1" applyProtection="1">
      <alignment vertical="top" wrapText="1" shrinkToFit="1"/>
      <protection/>
    </xf>
    <xf numFmtId="0" fontId="11" fillId="0" borderId="76" xfId="30" applyFont="1" applyBorder="1" applyAlignment="1" applyProtection="1">
      <alignment vertical="top"/>
      <protection/>
    </xf>
    <xf numFmtId="49" fontId="11" fillId="0" borderId="54" xfId="30" applyNumberFormat="1" applyFont="1" applyBorder="1" applyAlignment="1" applyProtection="1">
      <alignment vertical="top"/>
      <protection/>
    </xf>
    <xf numFmtId="49" fontId="11" fillId="0" borderId="54" xfId="30" applyNumberFormat="1" applyFont="1" applyBorder="1" applyAlignment="1" applyProtection="1">
      <alignment horizontal="left" vertical="top" wrapText="1"/>
      <protection/>
    </xf>
    <xf numFmtId="0" fontId="11" fillId="0" borderId="54" xfId="30" applyFont="1" applyBorder="1" applyAlignment="1" applyProtection="1">
      <alignment horizontal="center" vertical="top" shrinkToFit="1"/>
      <protection/>
    </xf>
    <xf numFmtId="167" fontId="11" fillId="0" borderId="54" xfId="30" applyNumberFormat="1" applyFont="1" applyBorder="1" applyAlignment="1" applyProtection="1">
      <alignment vertical="top" shrinkToFit="1"/>
      <protection/>
    </xf>
    <xf numFmtId="4" fontId="11" fillId="0" borderId="77" xfId="30" applyNumberFormat="1" applyFont="1" applyBorder="1" applyAlignment="1" applyProtection="1">
      <alignment vertical="top" shrinkToFit="1"/>
      <protection/>
    </xf>
    <xf numFmtId="49" fontId="84" fillId="0" borderId="0" xfId="30" applyNumberFormat="1" applyFont="1" applyBorder="1" applyAlignment="1" applyProtection="1">
      <alignment horizontal="left" vertical="top" wrapText="1"/>
      <protection/>
    </xf>
    <xf numFmtId="0" fontId="84" fillId="0" borderId="0" xfId="30" applyFont="1" applyBorder="1" applyAlignment="1" applyProtection="1">
      <alignment horizontal="center" vertical="top" shrinkToFit="1"/>
      <protection/>
    </xf>
    <xf numFmtId="167" fontId="84" fillId="0" borderId="0" xfId="30" applyNumberFormat="1" applyFont="1" applyBorder="1" applyAlignment="1" applyProtection="1">
      <alignment vertical="top" shrinkToFit="1"/>
      <protection/>
    </xf>
    <xf numFmtId="4" fontId="84" fillId="0" borderId="0" xfId="30" applyNumberFormat="1" applyFont="1" applyBorder="1" applyAlignment="1" applyProtection="1">
      <alignment vertical="top" shrinkToFit="1"/>
      <protection/>
    </xf>
    <xf numFmtId="167" fontId="88" fillId="0" borderId="0" xfId="30" applyNumberFormat="1" applyFont="1" applyBorder="1" applyAlignment="1" applyProtection="1" quotePrefix="1">
      <alignment horizontal="left" vertical="top" wrapText="1"/>
      <protection/>
    </xf>
    <xf numFmtId="167" fontId="88" fillId="0" borderId="0" xfId="30" applyNumberFormat="1" applyFont="1" applyBorder="1" applyAlignment="1" applyProtection="1">
      <alignment horizontal="center" vertical="top" wrapText="1" shrinkToFit="1"/>
      <protection/>
    </xf>
    <xf numFmtId="167" fontId="88" fillId="0" borderId="0" xfId="30" applyNumberFormat="1" applyFont="1" applyBorder="1" applyAlignment="1" applyProtection="1">
      <alignment vertical="top" wrapText="1" shrinkToFit="1"/>
      <protection/>
    </xf>
    <xf numFmtId="49" fontId="11" fillId="0" borderId="0" xfId="30" applyNumberFormat="1" applyFont="1" applyBorder="1" applyAlignment="1" applyProtection="1">
      <alignment horizontal="left" vertical="top" wrapText="1"/>
      <protection/>
    </xf>
    <xf numFmtId="0" fontId="11" fillId="0" borderId="0" xfId="30" applyFont="1" applyBorder="1" applyAlignment="1" applyProtection="1">
      <alignment horizontal="center" vertical="top" shrinkToFit="1"/>
      <protection/>
    </xf>
    <xf numFmtId="49" fontId="0" fillId="0" borderId="0" xfId="30" applyNumberFormat="1" applyAlignment="1" applyProtection="1">
      <alignment horizontal="left" vertical="top" wrapText="1"/>
      <protection/>
    </xf>
    <xf numFmtId="0" fontId="3" fillId="11" borderId="71" xfId="30" applyFont="1" applyFill="1" applyBorder="1" applyAlignment="1" applyProtection="1">
      <alignment vertical="top"/>
      <protection/>
    </xf>
    <xf numFmtId="49" fontId="3" fillId="11" borderId="70" xfId="30" applyNumberFormat="1" applyFont="1" applyFill="1" applyBorder="1" applyAlignment="1" applyProtection="1">
      <alignment vertical="top"/>
      <protection/>
    </xf>
    <xf numFmtId="49" fontId="3" fillId="11" borderId="70" xfId="30" applyNumberFormat="1" applyFont="1" applyFill="1" applyBorder="1" applyAlignment="1" applyProtection="1">
      <alignment horizontal="left" vertical="top" wrapText="1"/>
      <protection/>
    </xf>
    <xf numFmtId="0" fontId="3" fillId="11" borderId="70" xfId="30" applyFont="1" applyFill="1" applyBorder="1" applyAlignment="1" applyProtection="1">
      <alignment horizontal="center" vertical="top"/>
      <protection/>
    </xf>
    <xf numFmtId="0" fontId="3" fillId="11" borderId="70" xfId="30" applyFont="1" applyFill="1" applyBorder="1" applyAlignment="1" applyProtection="1">
      <alignment vertical="top"/>
      <protection/>
    </xf>
    <xf numFmtId="4" fontId="3" fillId="11" borderId="78" xfId="30" applyNumberFormat="1" applyFont="1" applyFill="1" applyBorder="1" applyAlignment="1" applyProtection="1">
      <alignment vertical="top"/>
      <protection/>
    </xf>
    <xf numFmtId="0" fontId="0" fillId="0" borderId="0" xfId="30" applyProtection="1">
      <alignment/>
      <protection locked="0"/>
    </xf>
    <xf numFmtId="0" fontId="0" fillId="0" borderId="69" xfId="30" applyFont="1" applyBorder="1" applyAlignment="1" applyProtection="1">
      <alignment vertical="center"/>
      <protection locked="0"/>
    </xf>
    <xf numFmtId="49" fontId="0" fillId="0" borderId="70" xfId="30" applyNumberFormat="1" applyBorder="1" applyAlignment="1" applyProtection="1">
      <alignment vertical="center"/>
      <protection locked="0"/>
    </xf>
    <xf numFmtId="49" fontId="0" fillId="0" borderId="0" xfId="30" applyNumberFormat="1" applyProtection="1">
      <alignment/>
      <protection locked="0"/>
    </xf>
    <xf numFmtId="0" fontId="0" fillId="11" borderId="69" xfId="30" applyFont="1" applyFill="1" applyBorder="1" applyAlignment="1" applyProtection="1">
      <alignment vertical="center"/>
      <protection locked="0"/>
    </xf>
    <xf numFmtId="49" fontId="0" fillId="11" borderId="70" xfId="30" applyNumberFormat="1" applyFill="1" applyBorder="1" applyAlignment="1" applyProtection="1">
      <alignment vertical="center"/>
      <protection locked="0"/>
    </xf>
    <xf numFmtId="0" fontId="0" fillId="0" borderId="0" xfId="30" applyAlignment="1" applyProtection="1">
      <alignment horizontal="center"/>
      <protection locked="0"/>
    </xf>
    <xf numFmtId="0" fontId="0" fillId="12" borderId="69" xfId="30" applyFill="1" applyBorder="1" applyProtection="1">
      <alignment/>
      <protection locked="0"/>
    </xf>
    <xf numFmtId="49" fontId="0" fillId="12" borderId="69" xfId="30" applyNumberFormat="1" applyFill="1" applyBorder="1" applyProtection="1">
      <alignment/>
      <protection locked="0"/>
    </xf>
    <xf numFmtId="0" fontId="0" fillId="12" borderId="69" xfId="30" applyFill="1" applyBorder="1" applyAlignment="1" applyProtection="1">
      <alignment horizontal="center"/>
      <protection locked="0"/>
    </xf>
    <xf numFmtId="0" fontId="0" fillId="12" borderId="71" xfId="30" applyFill="1" applyBorder="1" applyProtection="1">
      <alignment/>
      <protection locked="0"/>
    </xf>
    <xf numFmtId="0" fontId="0" fillId="12" borderId="69" xfId="30" applyFill="1" applyBorder="1" applyAlignment="1" applyProtection="1">
      <alignment wrapText="1"/>
      <protection locked="0"/>
    </xf>
    <xf numFmtId="0" fontId="0" fillId="0" borderId="0" xfId="30" applyAlignment="1" applyProtection="1">
      <alignment vertical="top"/>
      <protection locked="0"/>
    </xf>
    <xf numFmtId="49" fontId="0" fillId="0" borderId="0" xfId="30" applyNumberFormat="1" applyAlignment="1" applyProtection="1">
      <alignment vertical="top"/>
      <protection locked="0"/>
    </xf>
    <xf numFmtId="0" fontId="0" fillId="0" borderId="0" xfId="30" applyAlignment="1" applyProtection="1">
      <alignment horizontal="center" vertical="top"/>
      <protection locked="0"/>
    </xf>
    <xf numFmtId="167" fontId="0" fillId="0" borderId="0" xfId="30" applyNumberFormat="1" applyAlignment="1" applyProtection="1">
      <alignment vertical="top"/>
      <protection locked="0"/>
    </xf>
    <xf numFmtId="4" fontId="0" fillId="0" borderId="0" xfId="30" applyNumberFormat="1" applyAlignment="1" applyProtection="1">
      <alignment vertical="top"/>
      <protection locked="0"/>
    </xf>
    <xf numFmtId="0" fontId="3" fillId="11" borderId="72" xfId="30" applyFont="1" applyFill="1" applyBorder="1" applyAlignment="1" applyProtection="1">
      <alignment vertical="top"/>
      <protection locked="0"/>
    </xf>
    <xf numFmtId="49" fontId="3" fillId="11" borderId="73" xfId="30" applyNumberFormat="1" applyFont="1" applyFill="1" applyBorder="1" applyAlignment="1" applyProtection="1">
      <alignment vertical="top"/>
      <protection locked="0"/>
    </xf>
    <xf numFmtId="49" fontId="3" fillId="11" borderId="73" xfId="30" applyNumberFormat="1" applyFont="1" applyFill="1" applyBorder="1" applyAlignment="1" applyProtection="1">
      <alignment horizontal="left" vertical="top" wrapText="1"/>
      <protection locked="0"/>
    </xf>
    <xf numFmtId="0" fontId="3" fillId="11" borderId="73" xfId="30" applyFont="1" applyFill="1" applyBorder="1" applyAlignment="1" applyProtection="1">
      <alignment horizontal="center" vertical="top" shrinkToFit="1"/>
      <protection locked="0"/>
    </xf>
    <xf numFmtId="167" fontId="3" fillId="11" borderId="73" xfId="30" applyNumberFormat="1" applyFont="1" applyFill="1" applyBorder="1" applyAlignment="1" applyProtection="1">
      <alignment vertical="top" shrinkToFit="1"/>
      <protection locked="0"/>
    </xf>
    <xf numFmtId="4" fontId="3" fillId="11" borderId="73" xfId="30" applyNumberFormat="1" applyFont="1" applyFill="1" applyBorder="1" applyAlignment="1" applyProtection="1">
      <alignment vertical="top" shrinkToFit="1"/>
      <protection locked="0"/>
    </xf>
    <xf numFmtId="4" fontId="3" fillId="11" borderId="0" xfId="30" applyNumberFormat="1" applyFont="1" applyFill="1" applyBorder="1" applyAlignment="1" applyProtection="1">
      <alignment vertical="top" shrinkToFit="1"/>
      <protection locked="0"/>
    </xf>
    <xf numFmtId="4" fontId="11" fillId="0" borderId="0" xfId="30" applyNumberFormat="1" applyFont="1" applyBorder="1" applyAlignment="1" applyProtection="1">
      <alignment vertical="top" shrinkToFit="1"/>
      <protection locked="0"/>
    </xf>
    <xf numFmtId="0" fontId="11" fillId="0" borderId="0" xfId="30" applyFont="1" applyProtection="1">
      <alignment/>
      <protection locked="0"/>
    </xf>
    <xf numFmtId="4" fontId="84" fillId="0" borderId="0" xfId="30" applyNumberFormat="1" applyFont="1" applyBorder="1" applyAlignment="1" applyProtection="1">
      <alignment vertical="top" shrinkToFit="1"/>
      <protection locked="0"/>
    </xf>
    <xf numFmtId="0" fontId="85" fillId="0" borderId="0" xfId="30" applyNumberFormat="1" applyFont="1" applyAlignment="1" applyProtection="1">
      <alignment wrapText="1"/>
      <protection locked="0"/>
    </xf>
    <xf numFmtId="49" fontId="0" fillId="0" borderId="0" xfId="30" applyNumberFormat="1" applyAlignment="1" applyProtection="1">
      <alignment horizontal="left" vertical="top" wrapText="1"/>
      <protection locked="0"/>
    </xf>
    <xf numFmtId="0" fontId="3" fillId="11" borderId="70" xfId="30" applyFont="1" applyFill="1" applyBorder="1" applyAlignment="1" applyProtection="1">
      <alignment vertical="top"/>
      <protection locked="0"/>
    </xf>
    <xf numFmtId="49" fontId="0" fillId="0" borderId="0" xfId="30" applyNumberFormat="1" applyAlignment="1" applyProtection="1">
      <alignment horizontal="left" wrapText="1"/>
      <protection locked="0"/>
    </xf>
    <xf numFmtId="0" fontId="84" fillId="0" borderId="70" xfId="30" applyNumberFormat="1" applyFont="1" applyBorder="1" applyAlignment="1" applyProtection="1">
      <alignment vertical="top" wrapText="1"/>
      <protection locked="0"/>
    </xf>
    <xf numFmtId="0" fontId="84" fillId="0" borderId="73" xfId="30" applyNumberFormat="1" applyFont="1" applyBorder="1" applyAlignment="1" applyProtection="1">
      <alignment vertical="top" wrapText="1"/>
      <protection locked="0"/>
    </xf>
    <xf numFmtId="0" fontId="84" fillId="0" borderId="70" xfId="30" applyNumberFormat="1" applyFont="1" applyBorder="1" applyAlignment="1" applyProtection="1">
      <alignment vertical="top" wrapText="1"/>
      <protection/>
    </xf>
    <xf numFmtId="0" fontId="84" fillId="0" borderId="73" xfId="30" applyNumberFormat="1" applyFont="1" applyBorder="1" applyAlignment="1" applyProtection="1">
      <alignment vertical="top" wrapText="1"/>
      <protection/>
    </xf>
    <xf numFmtId="0" fontId="0" fillId="0" borderId="79" xfId="30" applyBorder="1" applyProtection="1">
      <alignment/>
      <protection/>
    </xf>
    <xf numFmtId="0" fontId="0" fillId="0" borderId="80" xfId="30" applyBorder="1" applyProtection="1">
      <alignment/>
      <protection/>
    </xf>
    <xf numFmtId="0" fontId="4" fillId="11" borderId="80" xfId="30" applyFont="1" applyFill="1" applyBorder="1" applyAlignment="1" applyProtection="1">
      <alignment horizontal="left" vertical="center" indent="1"/>
      <protection/>
    </xf>
    <xf numFmtId="0" fontId="0" fillId="11" borderId="0" xfId="30" applyFill="1" applyAlignment="1" applyProtection="1">
      <alignment wrapText="1"/>
      <protection/>
    </xf>
    <xf numFmtId="49" fontId="5" fillId="11" borderId="0" xfId="30" applyNumberFormat="1" applyFont="1" applyFill="1" applyAlignment="1" applyProtection="1">
      <alignment horizontal="left" vertical="center" wrapText="1"/>
      <protection/>
    </xf>
    <xf numFmtId="14" fontId="47" fillId="0" borderId="0" xfId="30" applyNumberFormat="1" applyFont="1" applyAlignment="1" applyProtection="1">
      <alignment horizontal="left"/>
      <protection/>
    </xf>
    <xf numFmtId="0" fontId="0" fillId="11" borderId="80" xfId="30" applyFill="1" applyBorder="1" applyAlignment="1" applyProtection="1">
      <alignment horizontal="left" vertical="center" indent="1"/>
      <protection/>
    </xf>
    <xf numFmtId="49" fontId="3" fillId="11" borderId="0" xfId="30" applyNumberFormat="1" applyFont="1" applyFill="1" applyAlignment="1" applyProtection="1">
      <alignment horizontal="left" vertical="center" wrapText="1"/>
      <protection/>
    </xf>
    <xf numFmtId="4" fontId="0" fillId="0" borderId="80" xfId="30" applyNumberFormat="1" applyBorder="1" applyProtection="1">
      <alignment/>
      <protection/>
    </xf>
    <xf numFmtId="0" fontId="0" fillId="11" borderId="81" xfId="30" applyFill="1" applyBorder="1" applyAlignment="1" applyProtection="1">
      <alignment horizontal="left" vertical="center" indent="1"/>
      <protection/>
    </xf>
    <xf numFmtId="0" fontId="0" fillId="11" borderId="68" xfId="30" applyFill="1" applyBorder="1" applyAlignment="1" applyProtection="1">
      <alignment wrapText="1"/>
      <protection/>
    </xf>
    <xf numFmtId="49" fontId="3" fillId="11" borderId="68" xfId="30" applyNumberFormat="1" applyFont="1" applyFill="1" applyBorder="1" applyAlignment="1" applyProtection="1">
      <alignment horizontal="left" vertical="center" wrapText="1"/>
      <protection/>
    </xf>
    <xf numFmtId="0" fontId="0" fillId="0" borderId="80" xfId="30" applyBorder="1" applyAlignment="1" applyProtection="1">
      <alignment horizontal="left" vertical="center" indent="1"/>
      <protection/>
    </xf>
    <xf numFmtId="0" fontId="0" fillId="0" borderId="0" xfId="30" applyAlignment="1" applyProtection="1">
      <alignment wrapText="1"/>
      <protection/>
    </xf>
    <xf numFmtId="0" fontId="0" fillId="0" borderId="0" xfId="30" applyAlignment="1" applyProtection="1">
      <alignment horizontal="right" vertical="center"/>
      <protection/>
    </xf>
    <xf numFmtId="0" fontId="3" fillId="0" borderId="0" xfId="30" applyFont="1" applyAlignment="1" applyProtection="1">
      <alignment horizontal="left" vertical="center"/>
      <protection/>
    </xf>
    <xf numFmtId="0" fontId="0" fillId="0" borderId="82" xfId="30" applyBorder="1" applyProtection="1">
      <alignment/>
      <protection/>
    </xf>
    <xf numFmtId="0" fontId="3" fillId="0" borderId="80" xfId="30" applyFont="1" applyBorder="1" applyAlignment="1" applyProtection="1">
      <alignment horizontal="left" vertical="center" indent="1"/>
      <protection/>
    </xf>
    <xf numFmtId="0" fontId="3" fillId="0" borderId="0" xfId="30" applyFont="1" applyAlignment="1" applyProtection="1">
      <alignment vertical="center" wrapText="1"/>
      <protection/>
    </xf>
    <xf numFmtId="0" fontId="3" fillId="0" borderId="81" xfId="30" applyFont="1" applyBorder="1" applyAlignment="1" applyProtection="1">
      <alignment horizontal="left" vertical="center" indent="1"/>
      <protection/>
    </xf>
    <xf numFmtId="0" fontId="3" fillId="0" borderId="68" xfId="30" applyFont="1" applyBorder="1" applyAlignment="1" applyProtection="1">
      <alignment horizontal="right" vertical="center" wrapText="1"/>
      <protection/>
    </xf>
    <xf numFmtId="0" fontId="3" fillId="0" borderId="68" xfId="30" applyFont="1" applyBorder="1" applyAlignment="1" applyProtection="1">
      <alignment horizontal="left" vertical="center" wrapText="1"/>
      <protection/>
    </xf>
    <xf numFmtId="0" fontId="0" fillId="0" borderId="68" xfId="30" applyBorder="1" applyAlignment="1" applyProtection="1">
      <alignment vertical="center"/>
      <protection/>
    </xf>
    <xf numFmtId="0" fontId="3" fillId="0" borderId="68" xfId="30" applyFont="1" applyBorder="1" applyAlignment="1" applyProtection="1">
      <alignment vertical="center"/>
      <protection/>
    </xf>
    <xf numFmtId="0" fontId="0" fillId="0" borderId="83" xfId="30" applyBorder="1" applyProtection="1">
      <alignment/>
      <protection/>
    </xf>
    <xf numFmtId="0" fontId="3" fillId="0" borderId="0" xfId="30" applyFont="1" applyAlignment="1" applyProtection="1">
      <alignment horizontal="left" vertical="center" wrapText="1"/>
      <protection/>
    </xf>
    <xf numFmtId="0" fontId="0" fillId="0" borderId="81" xfId="30" applyBorder="1" applyAlignment="1" applyProtection="1">
      <alignment horizontal="left" indent="1"/>
      <protection/>
    </xf>
    <xf numFmtId="0" fontId="0" fillId="0" borderId="68" xfId="30" applyBorder="1" applyAlignment="1" applyProtection="1">
      <alignment vertical="center" wrapText="1"/>
      <protection/>
    </xf>
    <xf numFmtId="0" fontId="0" fillId="0" borderId="68" xfId="30" applyBorder="1" applyProtection="1">
      <alignment/>
      <protection/>
    </xf>
    <xf numFmtId="0" fontId="0" fillId="0" borderId="68" xfId="30" applyBorder="1" applyAlignment="1" applyProtection="1">
      <alignment horizontal="right"/>
      <protection/>
    </xf>
    <xf numFmtId="0" fontId="3" fillId="8" borderId="0" xfId="30" applyFont="1" applyFill="1" applyAlignment="1" applyProtection="1">
      <alignment horizontal="left" vertical="center"/>
      <protection/>
    </xf>
    <xf numFmtId="0" fontId="3" fillId="8" borderId="68" xfId="30" applyFont="1" applyFill="1" applyBorder="1" applyAlignment="1" applyProtection="1">
      <alignment horizontal="left" vertical="center" wrapText="1"/>
      <protection/>
    </xf>
    <xf numFmtId="0" fontId="0" fillId="0" borderId="68" xfId="30" applyBorder="1" applyAlignment="1" applyProtection="1">
      <alignment horizontal="right" vertical="center"/>
      <protection/>
    </xf>
    <xf numFmtId="0" fontId="0" fillId="0" borderId="84" xfId="30" applyBorder="1" applyAlignment="1" applyProtection="1">
      <alignment horizontal="left" vertical="top" indent="1"/>
      <protection/>
    </xf>
    <xf numFmtId="0" fontId="0" fillId="0" borderId="73" xfId="30" applyBorder="1" applyAlignment="1" applyProtection="1">
      <alignment vertical="top" wrapText="1"/>
      <protection/>
    </xf>
    <xf numFmtId="0" fontId="3" fillId="0" borderId="73" xfId="30" applyFont="1" applyBorder="1" applyAlignment="1" applyProtection="1">
      <alignment horizontal="left" vertical="top" wrapText="1"/>
      <protection/>
    </xf>
    <xf numFmtId="0" fontId="3" fillId="0" borderId="73" xfId="30" applyFont="1" applyBorder="1" applyAlignment="1" applyProtection="1">
      <alignment vertical="center" wrapText="1"/>
      <protection/>
    </xf>
    <xf numFmtId="0" fontId="3" fillId="0" borderId="73" xfId="30" applyFont="1" applyBorder="1" applyAlignment="1" applyProtection="1">
      <alignment vertical="center"/>
      <protection/>
    </xf>
    <xf numFmtId="0" fontId="0" fillId="0" borderId="73" xfId="30" applyBorder="1" applyAlignment="1" applyProtection="1">
      <alignment horizontal="right" vertical="center"/>
      <protection/>
    </xf>
    <xf numFmtId="0" fontId="0" fillId="0" borderId="85" xfId="30" applyBorder="1" applyProtection="1">
      <alignment/>
      <protection/>
    </xf>
    <xf numFmtId="0" fontId="0" fillId="0" borderId="68" xfId="30" applyBorder="1" applyAlignment="1" applyProtection="1">
      <alignment horizontal="left" wrapText="1"/>
      <protection/>
    </xf>
    <xf numFmtId="0" fontId="0" fillId="0" borderId="68" xfId="30" applyBorder="1" applyAlignment="1" applyProtection="1">
      <alignment wrapText="1"/>
      <protection/>
    </xf>
    <xf numFmtId="49" fontId="0" fillId="0" borderId="80" xfId="30" applyNumberFormat="1" applyBorder="1" applyProtection="1">
      <alignment/>
      <protection/>
    </xf>
    <xf numFmtId="0" fontId="0" fillId="0" borderId="86" xfId="30" applyBorder="1" applyAlignment="1" applyProtection="1">
      <alignment horizontal="left" vertical="center" indent="1"/>
      <protection/>
    </xf>
    <xf numFmtId="0" fontId="0" fillId="0" borderId="70" xfId="30" applyBorder="1" applyAlignment="1" applyProtection="1">
      <alignment horizontal="left" vertical="center" wrapText="1"/>
      <protection/>
    </xf>
    <xf numFmtId="0" fontId="0" fillId="0" borderId="70" xfId="30" applyBorder="1" applyAlignment="1" applyProtection="1">
      <alignment wrapText="1"/>
      <protection/>
    </xf>
    <xf numFmtId="0" fontId="3" fillId="0" borderId="86" xfId="30" applyFont="1" applyBorder="1" applyAlignment="1" applyProtection="1">
      <alignment horizontal="left" vertical="center" indent="1"/>
      <protection/>
    </xf>
    <xf numFmtId="0" fontId="3" fillId="0" borderId="70" xfId="30" applyFont="1" applyBorder="1" applyAlignment="1" applyProtection="1">
      <alignment horizontal="left" vertical="center" wrapText="1"/>
      <protection/>
    </xf>
    <xf numFmtId="0" fontId="3" fillId="0" borderId="70" xfId="30" applyFont="1" applyBorder="1" applyAlignment="1" applyProtection="1">
      <alignment wrapText="1"/>
      <protection/>
    </xf>
    <xf numFmtId="0" fontId="0" fillId="0" borderId="86" xfId="30" applyBorder="1" applyAlignment="1" applyProtection="1">
      <alignment horizontal="left" indent="1"/>
      <protection/>
    </xf>
    <xf numFmtId="1" fontId="3" fillId="0" borderId="70" xfId="30" applyNumberFormat="1" applyFont="1" applyBorder="1" applyAlignment="1" applyProtection="1">
      <alignment horizontal="right" vertical="center" wrapText="1"/>
      <protection/>
    </xf>
    <xf numFmtId="0" fontId="0" fillId="0" borderId="70" xfId="30" applyBorder="1" applyAlignment="1" applyProtection="1">
      <alignment horizontal="left" vertical="center" indent="1"/>
      <protection/>
    </xf>
    <xf numFmtId="0" fontId="3" fillId="0" borderId="70" xfId="30" applyFont="1" applyBorder="1" applyAlignment="1" applyProtection="1">
      <alignment vertical="center"/>
      <protection/>
    </xf>
    <xf numFmtId="49" fontId="0" fillId="0" borderId="87" xfId="30" applyNumberFormat="1" applyBorder="1" applyAlignment="1" applyProtection="1">
      <alignment horizontal="left" vertical="center"/>
      <protection/>
    </xf>
    <xf numFmtId="1" fontId="3" fillId="0" borderId="71" xfId="30" applyNumberFormat="1" applyFont="1" applyBorder="1" applyAlignment="1" applyProtection="1">
      <alignment horizontal="right" vertical="center" wrapText="1"/>
      <protection/>
    </xf>
    <xf numFmtId="0" fontId="0" fillId="0" borderId="81" xfId="30" applyBorder="1" applyAlignment="1" applyProtection="1">
      <alignment horizontal="left" vertical="center" indent="1"/>
      <protection/>
    </xf>
    <xf numFmtId="0" fontId="0" fillId="0" borderId="68" xfId="30" applyBorder="1" applyAlignment="1" applyProtection="1">
      <alignment horizontal="left" vertical="center" wrapText="1"/>
      <protection/>
    </xf>
    <xf numFmtId="1" fontId="3" fillId="0" borderId="88" xfId="30" applyNumberFormat="1" applyFont="1" applyBorder="1" applyAlignment="1" applyProtection="1">
      <alignment horizontal="right" vertical="center" wrapText="1"/>
      <protection/>
    </xf>
    <xf numFmtId="0" fontId="0" fillId="0" borderId="68" xfId="30" applyBorder="1" applyAlignment="1" applyProtection="1">
      <alignment horizontal="left" vertical="center" indent="1"/>
      <protection/>
    </xf>
    <xf numFmtId="49" fontId="0" fillId="0" borderId="83" xfId="30" applyNumberFormat="1" applyBorder="1" applyAlignment="1" applyProtection="1">
      <alignment horizontal="left" vertical="center"/>
      <protection/>
    </xf>
    <xf numFmtId="0" fontId="0" fillId="0" borderId="0" xfId="30" applyAlignment="1" applyProtection="1">
      <alignment horizontal="left" vertical="center" wrapText="1"/>
      <protection/>
    </xf>
    <xf numFmtId="1" fontId="0" fillId="0" borderId="0" xfId="30" applyNumberFormat="1" applyAlignment="1" applyProtection="1">
      <alignment horizontal="left" vertical="center" wrapText="1"/>
      <protection/>
    </xf>
    <xf numFmtId="4" fontId="0" fillId="0" borderId="0" xfId="30" applyNumberFormat="1" applyAlignment="1" applyProtection="1">
      <alignment horizontal="left" vertical="center"/>
      <protection/>
    </xf>
    <xf numFmtId="49" fontId="0" fillId="0" borderId="82" xfId="30" applyNumberFormat="1" applyBorder="1" applyAlignment="1" applyProtection="1">
      <alignment horizontal="left" vertical="center"/>
      <protection/>
    </xf>
    <xf numFmtId="0" fontId="5" fillId="11" borderId="89" xfId="30" applyFont="1" applyFill="1" applyBorder="1" applyAlignment="1" applyProtection="1">
      <alignment horizontal="left" vertical="center" indent="1"/>
      <protection/>
    </xf>
    <xf numFmtId="0" fontId="3" fillId="11" borderId="63" xfId="30" applyFont="1" applyFill="1" applyBorder="1" applyAlignment="1" applyProtection="1">
      <alignment horizontal="left" vertical="center" wrapText="1"/>
      <protection/>
    </xf>
    <xf numFmtId="0" fontId="0" fillId="11" borderId="63" xfId="30" applyFill="1" applyBorder="1" applyAlignment="1" applyProtection="1">
      <alignment horizontal="left" vertical="center" wrapText="1"/>
      <protection/>
    </xf>
    <xf numFmtId="4" fontId="5" fillId="11" borderId="63" xfId="30" applyNumberFormat="1" applyFont="1" applyFill="1" applyBorder="1" applyAlignment="1" applyProtection="1">
      <alignment horizontal="left" vertical="center"/>
      <protection/>
    </xf>
    <xf numFmtId="49" fontId="0" fillId="11" borderId="90" xfId="30" applyNumberFormat="1" applyFill="1" applyBorder="1" applyAlignment="1" applyProtection="1">
      <alignment horizontal="left" vertical="center"/>
      <protection/>
    </xf>
    <xf numFmtId="0" fontId="0" fillId="11" borderId="63" xfId="30" applyFill="1" applyBorder="1" applyAlignment="1" applyProtection="1">
      <alignment wrapText="1"/>
      <protection/>
    </xf>
    <xf numFmtId="0" fontId="0" fillId="11" borderId="63" xfId="30" applyFill="1" applyBorder="1" applyProtection="1">
      <alignment/>
      <protection/>
    </xf>
    <xf numFmtId="49" fontId="3" fillId="11" borderId="90" xfId="30" applyNumberFormat="1" applyFont="1" applyFill="1" applyBorder="1" applyAlignment="1" applyProtection="1">
      <alignment horizontal="left" vertical="center"/>
      <protection/>
    </xf>
    <xf numFmtId="0" fontId="0" fillId="0" borderId="82" xfId="30" applyBorder="1" applyAlignment="1" applyProtection="1">
      <alignment horizontal="right"/>
      <protection/>
    </xf>
    <xf numFmtId="0" fontId="0" fillId="0" borderId="80" xfId="30" applyBorder="1" applyAlignment="1" applyProtection="1">
      <alignment horizontal="right"/>
      <protection/>
    </xf>
    <xf numFmtId="0" fontId="0" fillId="0" borderId="0" xfId="30" applyAlignment="1" applyProtection="1">
      <alignment horizontal="center" vertical="center" wrapText="1"/>
      <protection/>
    </xf>
    <xf numFmtId="0" fontId="3" fillId="0" borderId="68" xfId="30" applyFont="1" applyBorder="1" applyAlignment="1" applyProtection="1">
      <alignment vertical="top" wrapText="1"/>
      <protection/>
    </xf>
    <xf numFmtId="0" fontId="0" fillId="0" borderId="0" xfId="30" applyAlignment="1" applyProtection="1">
      <alignment horizontal="center" vertical="center"/>
      <protection/>
    </xf>
    <xf numFmtId="0" fontId="3" fillId="0" borderId="68" xfId="30" applyFont="1" applyBorder="1" applyAlignment="1" applyProtection="1">
      <alignment vertical="top"/>
      <protection/>
    </xf>
    <xf numFmtId="14" fontId="3" fillId="0" borderId="68" xfId="30" applyNumberFormat="1" applyFont="1" applyBorder="1" applyAlignment="1" applyProtection="1">
      <alignment horizontal="center" vertical="top"/>
      <protection/>
    </xf>
    <xf numFmtId="0" fontId="3" fillId="0" borderId="80" xfId="30" applyFont="1" applyBorder="1" applyProtection="1">
      <alignment/>
      <protection/>
    </xf>
    <xf numFmtId="0" fontId="3" fillId="0" borderId="0" xfId="30" applyFont="1" applyAlignment="1" applyProtection="1">
      <alignment wrapText="1"/>
      <protection/>
    </xf>
    <xf numFmtId="0" fontId="3" fillId="0" borderId="0" xfId="30" applyFont="1" applyProtection="1">
      <alignment/>
      <protection/>
    </xf>
    <xf numFmtId="0" fontId="3" fillId="0" borderId="82" xfId="30" applyFont="1" applyBorder="1" applyAlignment="1" applyProtection="1">
      <alignment horizontal="right"/>
      <protection/>
    </xf>
    <xf numFmtId="0" fontId="0" fillId="0" borderId="91" xfId="30" applyBorder="1" applyProtection="1">
      <alignment/>
      <protection/>
    </xf>
    <xf numFmtId="0" fontId="0" fillId="0" borderId="92" xfId="30" applyBorder="1" applyAlignment="1" applyProtection="1">
      <alignment wrapText="1"/>
      <protection/>
    </xf>
    <xf numFmtId="0" fontId="0" fillId="0" borderId="92" xfId="30" applyBorder="1" applyProtection="1">
      <alignment/>
      <protection/>
    </xf>
    <xf numFmtId="0" fontId="0" fillId="0" borderId="93" xfId="30" applyBorder="1" applyAlignment="1" applyProtection="1">
      <alignment horizontal="right"/>
      <protection/>
    </xf>
    <xf numFmtId="0" fontId="5" fillId="0" borderId="0" xfId="30" applyFont="1" applyAlignment="1" applyProtection="1">
      <alignment horizontal="left" vertical="center"/>
      <protection/>
    </xf>
    <xf numFmtId="0" fontId="40" fillId="0" borderId="0" xfId="30" applyFont="1" applyAlignment="1" applyProtection="1">
      <alignment horizontal="center" vertical="center" wrapText="1"/>
      <protection/>
    </xf>
    <xf numFmtId="0" fontId="40" fillId="0" borderId="0" xfId="30" applyFont="1" applyAlignment="1" applyProtection="1">
      <alignment horizontal="center" vertical="center" shrinkToFit="1"/>
      <protection/>
    </xf>
    <xf numFmtId="0" fontId="40" fillId="0" borderId="0" xfId="30" applyFont="1" applyAlignment="1" applyProtection="1">
      <alignment horizontal="center" vertical="center"/>
      <protection/>
    </xf>
    <xf numFmtId="4" fontId="0" fillId="0" borderId="17" xfId="30" applyNumberFormat="1" applyBorder="1" applyProtection="1">
      <alignment/>
      <protection/>
    </xf>
    <xf numFmtId="4" fontId="47" fillId="12" borderId="71" xfId="30" applyNumberFormat="1" applyFont="1" applyFill="1" applyBorder="1" applyAlignment="1" applyProtection="1">
      <alignment vertical="center"/>
      <protection/>
    </xf>
    <xf numFmtId="4" fontId="47" fillId="12" borderId="70" xfId="30" applyNumberFormat="1" applyFont="1" applyFill="1" applyBorder="1" applyAlignment="1" applyProtection="1">
      <alignment vertical="center" wrapText="1"/>
      <protection/>
    </xf>
    <xf numFmtId="4" fontId="97" fillId="12" borderId="69" xfId="30" applyNumberFormat="1" applyFont="1" applyFill="1" applyBorder="1" applyAlignment="1" applyProtection="1">
      <alignment horizontal="center" vertical="center" wrapText="1" shrinkToFit="1"/>
      <protection/>
    </xf>
    <xf numFmtId="4" fontId="47" fillId="12" borderId="69" xfId="30" applyNumberFormat="1" applyFont="1" applyFill="1" applyBorder="1" applyAlignment="1" applyProtection="1">
      <alignment horizontal="center" vertical="center" wrapText="1" shrinkToFit="1"/>
      <protection/>
    </xf>
    <xf numFmtId="3" fontId="47" fillId="12" borderId="69" xfId="30" applyNumberFormat="1" applyFont="1" applyFill="1" applyBorder="1" applyAlignment="1" applyProtection="1">
      <alignment horizontal="center" vertical="center" wrapText="1"/>
      <protection/>
    </xf>
    <xf numFmtId="4" fontId="0" fillId="0" borderId="71" xfId="30" applyNumberFormat="1" applyBorder="1" applyAlignment="1" applyProtection="1">
      <alignment vertical="center"/>
      <protection/>
    </xf>
    <xf numFmtId="4" fontId="47" fillId="0" borderId="69" xfId="30" applyNumberFormat="1" applyFont="1" applyBorder="1" applyAlignment="1" applyProtection="1">
      <alignment horizontal="right" vertical="center" wrapText="1" shrinkToFit="1"/>
      <protection/>
    </xf>
    <xf numFmtId="4" fontId="47" fillId="0" borderId="69" xfId="30" applyNumberFormat="1" applyFont="1" applyBorder="1" applyAlignment="1" applyProtection="1">
      <alignment horizontal="right" vertical="center" shrinkToFit="1"/>
      <protection/>
    </xf>
    <xf numFmtId="4" fontId="0" fillId="0" borderId="69" xfId="30" applyNumberFormat="1" applyBorder="1" applyAlignment="1" applyProtection="1">
      <alignment vertical="center" shrinkToFit="1"/>
      <protection/>
    </xf>
    <xf numFmtId="3" fontId="0" fillId="0" borderId="69" xfId="30" applyNumberFormat="1" applyBorder="1" applyAlignment="1" applyProtection="1">
      <alignment vertical="center"/>
      <protection/>
    </xf>
    <xf numFmtId="4" fontId="3" fillId="0" borderId="71" xfId="30" applyNumberFormat="1" applyFont="1" applyBorder="1" applyAlignment="1" applyProtection="1">
      <alignment vertical="center"/>
      <protection/>
    </xf>
    <xf numFmtId="4" fontId="3" fillId="0" borderId="69" xfId="30" applyNumberFormat="1" applyFont="1" applyBorder="1" applyAlignment="1" applyProtection="1">
      <alignment vertical="center" wrapText="1" shrinkToFit="1"/>
      <protection/>
    </xf>
    <xf numFmtId="4" fontId="3" fillId="0" borderId="69" xfId="30" applyNumberFormat="1" applyFont="1" applyBorder="1" applyAlignment="1" applyProtection="1">
      <alignment vertical="center" shrinkToFit="1"/>
      <protection/>
    </xf>
    <xf numFmtId="3" fontId="3" fillId="0" borderId="69" xfId="30" applyNumberFormat="1" applyFont="1" applyBorder="1" applyAlignment="1" applyProtection="1">
      <alignment vertical="center"/>
      <protection/>
    </xf>
    <xf numFmtId="4" fontId="0" fillId="0" borderId="71" xfId="30" applyNumberFormat="1" applyBorder="1" applyAlignment="1" applyProtection="1">
      <alignment horizontal="left" vertical="center"/>
      <protection/>
    </xf>
    <xf numFmtId="4" fontId="0" fillId="0" borderId="69" xfId="30" applyNumberFormat="1" applyBorder="1" applyAlignment="1" applyProtection="1">
      <alignment vertical="center" wrapText="1" shrinkToFit="1"/>
      <protection/>
    </xf>
    <xf numFmtId="4" fontId="0" fillId="11" borderId="69" xfId="30" applyNumberFormat="1" applyFill="1" applyBorder="1" applyAlignment="1" applyProtection="1">
      <alignment vertical="center" wrapText="1" shrinkToFit="1"/>
      <protection/>
    </xf>
    <xf numFmtId="4" fontId="0" fillId="11" borderId="69" xfId="30" applyNumberFormat="1" applyFill="1" applyBorder="1" applyAlignment="1" applyProtection="1">
      <alignment vertical="center" shrinkToFit="1"/>
      <protection/>
    </xf>
    <xf numFmtId="3" fontId="0" fillId="11" borderId="69" xfId="30" applyNumberFormat="1" applyFill="1" applyBorder="1" applyAlignment="1" applyProtection="1">
      <alignment vertical="center"/>
      <protection/>
    </xf>
    <xf numFmtId="0" fontId="5" fillId="0" borderId="0" xfId="30" applyFont="1" applyProtection="1">
      <alignment/>
      <protection/>
    </xf>
    <xf numFmtId="0" fontId="98" fillId="0" borderId="17" xfId="30" applyFont="1" applyBorder="1" applyAlignment="1" applyProtection="1">
      <alignment horizontal="center" vertical="center" wrapText="1"/>
      <protection/>
    </xf>
    <xf numFmtId="0" fontId="98" fillId="12" borderId="71" xfId="30" applyFont="1" applyFill="1" applyBorder="1" applyAlignment="1" applyProtection="1">
      <alignment horizontal="center" vertical="center" wrapText="1"/>
      <protection/>
    </xf>
    <xf numFmtId="0" fontId="98" fillId="12" borderId="70" xfId="30" applyFont="1" applyFill="1" applyBorder="1" applyAlignment="1" applyProtection="1">
      <alignment horizontal="center" vertical="center" wrapText="1"/>
      <protection/>
    </xf>
    <xf numFmtId="0" fontId="98" fillId="12" borderId="69" xfId="30" applyFont="1" applyFill="1" applyBorder="1" applyAlignment="1" applyProtection="1">
      <alignment horizontal="center" vertical="center" wrapText="1"/>
      <protection/>
    </xf>
    <xf numFmtId="0" fontId="47" fillId="0" borderId="17" xfId="30" applyFont="1" applyBorder="1" applyAlignment="1" applyProtection="1">
      <alignment vertical="center"/>
      <protection/>
    </xf>
    <xf numFmtId="49" fontId="47" fillId="0" borderId="71" xfId="30" applyNumberFormat="1" applyFont="1" applyBorder="1" applyAlignment="1" applyProtection="1">
      <alignment vertical="center"/>
      <protection/>
    </xf>
    <xf numFmtId="4" fontId="47" fillId="0" borderId="69" xfId="30" applyNumberFormat="1" applyFont="1" applyBorder="1" applyAlignment="1" applyProtection="1">
      <alignment horizontal="center" vertical="center"/>
      <protection/>
    </xf>
    <xf numFmtId="4" fontId="47" fillId="0" borderId="69" xfId="30" applyNumberFormat="1" applyFont="1" applyBorder="1" applyAlignment="1" applyProtection="1">
      <alignment vertical="center"/>
      <protection/>
    </xf>
    <xf numFmtId="3" fontId="47" fillId="0" borderId="69" xfId="30" applyNumberFormat="1" applyFont="1" applyBorder="1" applyAlignment="1" applyProtection="1">
      <alignment vertical="center"/>
      <protection/>
    </xf>
    <xf numFmtId="0" fontId="47" fillId="0" borderId="17" xfId="30" applyFont="1" applyBorder="1" applyProtection="1">
      <alignment/>
      <protection/>
    </xf>
    <xf numFmtId="0" fontId="47" fillId="11" borderId="71" xfId="30" applyFont="1" applyFill="1" applyBorder="1" applyAlignment="1" applyProtection="1">
      <alignment vertical="center"/>
      <protection/>
    </xf>
    <xf numFmtId="0" fontId="47" fillId="11" borderId="71" xfId="30" applyFont="1" applyFill="1" applyBorder="1" applyAlignment="1" applyProtection="1">
      <alignment vertical="center" wrapText="1"/>
      <protection/>
    </xf>
    <xf numFmtId="0" fontId="47" fillId="11" borderId="70" xfId="30" applyFont="1" applyFill="1" applyBorder="1" applyAlignment="1" applyProtection="1">
      <alignment vertical="center" wrapText="1"/>
      <protection/>
    </xf>
    <xf numFmtId="4" fontId="47" fillId="11" borderId="69" xfId="30" applyNumberFormat="1" applyFont="1" applyFill="1" applyBorder="1" applyAlignment="1" applyProtection="1">
      <alignment horizontal="center" vertical="center"/>
      <protection/>
    </xf>
    <xf numFmtId="4" fontId="47" fillId="11" borderId="69" xfId="30" applyNumberFormat="1" applyFont="1" applyFill="1" applyBorder="1" applyAlignment="1" applyProtection="1">
      <alignment vertical="center"/>
      <protection/>
    </xf>
    <xf numFmtId="3" fontId="47" fillId="11" borderId="69" xfId="30" applyNumberFormat="1" applyFont="1" applyFill="1" applyBorder="1" applyAlignment="1" applyProtection="1">
      <alignment vertical="center"/>
      <protection/>
    </xf>
    <xf numFmtId="4" fontId="0" fillId="0" borderId="0" xfId="30" applyNumberFormat="1" applyProtection="1">
      <alignment/>
      <protection/>
    </xf>
    <xf numFmtId="3" fontId="0" fillId="0" borderId="0" xfId="30" applyNumberFormat="1" applyProtection="1">
      <alignment/>
      <protection/>
    </xf>
    <xf numFmtId="44" fontId="89" fillId="0" borderId="94" xfId="37" applyFont="1" applyBorder="1" applyAlignment="1" applyProtection="1">
      <alignment horizontal="center" wrapText="1"/>
      <protection locked="0"/>
    </xf>
    <xf numFmtId="0" fontId="2" fillId="0" borderId="0" xfId="36" applyFont="1" applyProtection="1">
      <alignment/>
      <protection locked="0"/>
    </xf>
    <xf numFmtId="44" fontId="89" fillId="0" borderId="95" xfId="37" applyFont="1" applyBorder="1" applyAlignment="1" applyProtection="1">
      <alignment horizontal="center" wrapText="1"/>
      <protection locked="0"/>
    </xf>
    <xf numFmtId="0" fontId="2" fillId="0" borderId="0" xfId="36" applyFont="1" applyFill="1" applyProtection="1">
      <alignment/>
      <protection locked="0"/>
    </xf>
    <xf numFmtId="44" fontId="90" fillId="0" borderId="69" xfId="37" applyFont="1" applyBorder="1" applyAlignment="1" applyProtection="1">
      <alignment horizontal="center" wrapText="1"/>
      <protection locked="0"/>
    </xf>
    <xf numFmtId="44" fontId="91" fillId="0" borderId="69" xfId="37" applyFont="1" applyBorder="1" applyAlignment="1" applyProtection="1">
      <alignment horizontal="center" wrapText="1"/>
      <protection locked="0"/>
    </xf>
    <xf numFmtId="44" fontId="0" fillId="0" borderId="69" xfId="37" applyFont="1" applyBorder="1" applyAlignment="1" applyProtection="1">
      <alignment horizontal="center" wrapText="1"/>
      <protection locked="0"/>
    </xf>
    <xf numFmtId="44" fontId="92" fillId="0" borderId="69" xfId="37" applyFont="1" applyFill="1" applyBorder="1" applyAlignment="1" applyProtection="1">
      <alignment horizontal="center" wrapText="1"/>
      <protection locked="0"/>
    </xf>
    <xf numFmtId="44" fontId="91" fillId="0" borderId="69" xfId="36" applyNumberFormat="1" applyFont="1" applyBorder="1" applyAlignment="1" applyProtection="1">
      <alignment horizontal="center"/>
      <protection locked="0"/>
    </xf>
    <xf numFmtId="44" fontId="2" fillId="0" borderId="69" xfId="36" applyNumberFormat="1" applyBorder="1" applyAlignment="1" applyProtection="1">
      <alignment horizontal="center"/>
      <protection locked="0"/>
    </xf>
    <xf numFmtId="44" fontId="0" fillId="0" borderId="69" xfId="37" applyFont="1" applyFill="1" applyBorder="1" applyAlignment="1" applyProtection="1">
      <alignment horizontal="center" wrapText="1"/>
      <protection locked="0"/>
    </xf>
    <xf numFmtId="44" fontId="0" fillId="0" borderId="69" xfId="37" applyFont="1" applyBorder="1" applyAlignment="1" applyProtection="1">
      <alignment horizontal="center"/>
      <protection locked="0"/>
    </xf>
    <xf numFmtId="44" fontId="89" fillId="0" borderId="69" xfId="37" applyFont="1" applyBorder="1" applyAlignment="1" applyProtection="1">
      <alignment horizontal="center"/>
      <protection locked="0"/>
    </xf>
    <xf numFmtId="44" fontId="0" fillId="0" borderId="69" xfId="37" applyFont="1" applyBorder="1" applyProtection="1">
      <protection locked="0"/>
    </xf>
    <xf numFmtId="44" fontId="92" fillId="0" borderId="69" xfId="37" applyFont="1" applyFill="1" applyBorder="1" applyProtection="1">
      <protection locked="0"/>
    </xf>
    <xf numFmtId="44" fontId="0" fillId="0" borderId="96" xfId="37" applyFont="1" applyBorder="1" applyProtection="1">
      <protection locked="0"/>
    </xf>
    <xf numFmtId="44" fontId="0" fillId="0" borderId="97" xfId="37" applyFont="1" applyBorder="1" applyAlignment="1" applyProtection="1">
      <alignment horizontal="center"/>
      <protection locked="0"/>
    </xf>
    <xf numFmtId="44" fontId="0" fillId="0" borderId="0" xfId="37" applyFont="1" applyAlignment="1" applyProtection="1">
      <alignment horizontal="center"/>
      <protection locked="0"/>
    </xf>
    <xf numFmtId="0" fontId="89" fillId="0" borderId="98" xfId="36" applyFont="1" applyBorder="1" applyAlignment="1" applyProtection="1">
      <alignment horizontal="center" wrapText="1"/>
      <protection/>
    </xf>
    <xf numFmtId="0" fontId="89" fillId="0" borderId="94" xfId="36" applyFont="1" applyBorder="1" applyAlignment="1" applyProtection="1">
      <alignment horizontal="left"/>
      <protection/>
    </xf>
    <xf numFmtId="0" fontId="89" fillId="0" borderId="94" xfId="36" applyFont="1" applyBorder="1" applyAlignment="1" applyProtection="1">
      <alignment horizontal="center"/>
      <protection/>
    </xf>
    <xf numFmtId="0" fontId="89" fillId="0" borderId="94" xfId="36" applyFont="1" applyBorder="1" applyAlignment="1" applyProtection="1">
      <alignment horizontal="center" wrapText="1"/>
      <protection/>
    </xf>
    <xf numFmtId="0" fontId="89" fillId="0" borderId="99" xfId="36" applyFont="1" applyBorder="1" applyAlignment="1" applyProtection="1">
      <alignment horizontal="center" wrapText="1"/>
      <protection/>
    </xf>
    <xf numFmtId="0" fontId="90" fillId="0" borderId="69" xfId="33" applyFont="1" applyBorder="1" applyAlignment="1" applyProtection="1">
      <alignment wrapText="1"/>
      <protection/>
    </xf>
    <xf numFmtId="0" fontId="89" fillId="0" borderId="95" xfId="36" applyFont="1" applyBorder="1" applyAlignment="1" applyProtection="1">
      <alignment horizontal="center"/>
      <protection/>
    </xf>
    <xf numFmtId="0" fontId="89" fillId="0" borderId="95" xfId="36" applyFont="1" applyBorder="1" applyAlignment="1" applyProtection="1">
      <alignment horizontal="center" wrapText="1"/>
      <protection/>
    </xf>
    <xf numFmtId="0" fontId="2" fillId="0" borderId="100" xfId="36" applyFill="1" applyBorder="1" applyAlignment="1" applyProtection="1">
      <alignment horizontal="center"/>
      <protection/>
    </xf>
    <xf numFmtId="0" fontId="2" fillId="0" borderId="69" xfId="38" applyFill="1" applyBorder="1" applyAlignment="1" applyProtection="1">
      <alignment wrapText="1"/>
      <protection/>
    </xf>
    <xf numFmtId="0" fontId="2" fillId="0" borderId="69" xfId="36" applyFill="1" applyBorder="1" applyAlignment="1" applyProtection="1">
      <alignment horizontal="center" wrapText="1"/>
      <protection/>
    </xf>
    <xf numFmtId="0" fontId="2" fillId="0" borderId="95" xfId="36" applyFont="1" applyFill="1" applyBorder="1" applyAlignment="1" applyProtection="1">
      <alignment horizontal="center" wrapText="1"/>
      <protection/>
    </xf>
    <xf numFmtId="0" fontId="2" fillId="0" borderId="100" xfId="36" applyFont="1" applyBorder="1" applyAlignment="1" applyProtection="1">
      <alignment horizontal="center"/>
      <protection/>
    </xf>
    <xf numFmtId="0" fontId="90" fillId="0" borderId="69" xfId="33" applyFont="1" applyBorder="1" applyAlignment="1" applyProtection="1">
      <alignment horizontal="center" wrapText="1"/>
      <protection/>
    </xf>
    <xf numFmtId="0" fontId="2" fillId="0" borderId="69" xfId="36" applyFont="1" applyBorder="1" applyAlignment="1" applyProtection="1">
      <alignment wrapText="1"/>
      <protection/>
    </xf>
    <xf numFmtId="0" fontId="2" fillId="0" borderId="69" xfId="36" applyFont="1" applyBorder="1" applyAlignment="1" applyProtection="1">
      <alignment horizontal="center"/>
      <protection/>
    </xf>
    <xf numFmtId="0" fontId="91" fillId="0" borderId="69" xfId="33" applyFont="1" applyBorder="1" applyAlignment="1" applyProtection="1">
      <alignment wrapText="1"/>
      <protection/>
    </xf>
    <xf numFmtId="0" fontId="91" fillId="0" borderId="69" xfId="33" applyFont="1" applyBorder="1" applyAlignment="1" applyProtection="1">
      <alignment horizontal="center" wrapText="1"/>
      <protection/>
    </xf>
    <xf numFmtId="0" fontId="2" fillId="0" borderId="69" xfId="36" applyFont="1" applyBorder="1" applyProtection="1">
      <alignment/>
      <protection/>
    </xf>
    <xf numFmtId="0" fontId="92" fillId="0" borderId="69" xfId="36" applyFont="1" applyBorder="1" applyAlignment="1" applyProtection="1">
      <alignment wrapText="1"/>
      <protection/>
    </xf>
    <xf numFmtId="0" fontId="92" fillId="0" borderId="69" xfId="36" applyFont="1" applyBorder="1" applyAlignment="1" applyProtection="1">
      <alignment horizontal="center" wrapText="1"/>
      <protection/>
    </xf>
    <xf numFmtId="49" fontId="2" fillId="0" borderId="69" xfId="36" applyNumberFormat="1" applyFont="1" applyBorder="1" applyAlignment="1" applyProtection="1">
      <alignment horizontal="center" wrapText="1"/>
      <protection/>
    </xf>
    <xf numFmtId="0" fontId="2" fillId="0" borderId="69" xfId="36" applyBorder="1" applyAlignment="1" applyProtection="1">
      <alignment wrapText="1"/>
      <protection/>
    </xf>
    <xf numFmtId="0" fontId="2" fillId="0" borderId="69" xfId="36" applyBorder="1" applyProtection="1">
      <alignment/>
      <protection/>
    </xf>
    <xf numFmtId="0" fontId="92" fillId="0" borderId="69" xfId="33" applyFont="1" applyFill="1" applyBorder="1" applyAlignment="1" applyProtection="1">
      <alignment horizontal="center" wrapText="1"/>
      <protection/>
    </xf>
    <xf numFmtId="0" fontId="92" fillId="0" borderId="69" xfId="36" applyFont="1" applyBorder="1" applyAlignment="1" applyProtection="1">
      <alignment horizontal="left" wrapText="1"/>
      <protection/>
    </xf>
    <xf numFmtId="0" fontId="2" fillId="0" borderId="69" xfId="36" applyBorder="1" applyAlignment="1" applyProtection="1">
      <alignment horizontal="center"/>
      <protection/>
    </xf>
    <xf numFmtId="0" fontId="2" fillId="0" borderId="69" xfId="36" applyFont="1" applyBorder="1" applyAlignment="1" applyProtection="1">
      <alignment horizontal="center" wrapText="1"/>
      <protection/>
    </xf>
    <xf numFmtId="0" fontId="92" fillId="0" borderId="69" xfId="36" applyFont="1" applyBorder="1" applyAlignment="1" applyProtection="1">
      <alignment horizontal="center"/>
      <protection/>
    </xf>
    <xf numFmtId="49" fontId="2" fillId="0" borderId="69" xfId="36" applyNumberFormat="1" applyFont="1" applyBorder="1" applyAlignment="1" applyProtection="1">
      <alignment wrapText="1"/>
      <protection/>
    </xf>
    <xf numFmtId="0" fontId="2" fillId="0" borderId="69" xfId="38" applyBorder="1" applyAlignment="1" applyProtection="1">
      <alignment wrapText="1"/>
      <protection/>
    </xf>
    <xf numFmtId="0" fontId="2" fillId="0" borderId="69" xfId="36" applyBorder="1" applyAlignment="1" applyProtection="1">
      <alignment horizontal="center" wrapText="1"/>
      <protection/>
    </xf>
    <xf numFmtId="49" fontId="2" fillId="0" borderId="69" xfId="36" applyNumberFormat="1" applyFont="1" applyFill="1" applyBorder="1" applyAlignment="1" applyProtection="1">
      <alignment wrapText="1"/>
      <protection/>
    </xf>
    <xf numFmtId="0" fontId="91" fillId="0" borderId="69" xfId="35" applyFont="1" applyBorder="1" applyAlignment="1" applyProtection="1">
      <alignment wrapText="1"/>
      <protection/>
    </xf>
    <xf numFmtId="0" fontId="91" fillId="0" borderId="69" xfId="35" applyFont="1" applyBorder="1" applyAlignment="1" applyProtection="1">
      <alignment horizontal="center"/>
      <protection/>
    </xf>
    <xf numFmtId="0" fontId="94" fillId="0" borderId="101" xfId="36" applyFont="1" applyFill="1" applyBorder="1" applyAlignment="1" applyProtection="1">
      <alignment wrapText="1"/>
      <protection/>
    </xf>
    <xf numFmtId="0" fontId="91" fillId="0" borderId="69" xfId="35" applyFont="1" applyFill="1" applyBorder="1" applyAlignment="1" applyProtection="1">
      <alignment horizontal="center"/>
      <protection/>
    </xf>
    <xf numFmtId="0" fontId="2" fillId="0" borderId="69" xfId="36" applyFill="1" applyBorder="1" applyAlignment="1" applyProtection="1">
      <alignment horizontal="center"/>
      <protection/>
    </xf>
    <xf numFmtId="0" fontId="2" fillId="0" borderId="69" xfId="36" applyFill="1" applyBorder="1" applyProtection="1">
      <alignment/>
      <protection/>
    </xf>
    <xf numFmtId="49" fontId="2" fillId="0" borderId="69" xfId="36" applyNumberFormat="1" applyFont="1" applyBorder="1" applyAlignment="1" applyProtection="1">
      <alignment/>
      <protection/>
    </xf>
    <xf numFmtId="49" fontId="2" fillId="0" borderId="69" xfId="36" applyNumberFormat="1" applyFont="1" applyBorder="1" applyAlignment="1" applyProtection="1">
      <alignment horizontal="center"/>
      <protection/>
    </xf>
    <xf numFmtId="49" fontId="89" fillId="0" borderId="69" xfId="36" applyNumberFormat="1" applyFont="1" applyBorder="1" applyAlignment="1" applyProtection="1">
      <alignment/>
      <protection/>
    </xf>
    <xf numFmtId="49" fontId="89" fillId="0" borderId="69" xfId="36" applyNumberFormat="1" applyFont="1" applyBorder="1" applyAlignment="1" applyProtection="1">
      <alignment horizontal="center"/>
      <protection/>
    </xf>
    <xf numFmtId="49" fontId="89" fillId="0" borderId="69" xfId="36" applyNumberFormat="1" applyFont="1" applyBorder="1" applyProtection="1">
      <alignment/>
      <protection/>
    </xf>
    <xf numFmtId="49" fontId="2" fillId="0" borderId="69" xfId="36" applyNumberFormat="1" applyFont="1" applyFill="1" applyBorder="1" applyProtection="1">
      <alignment/>
      <protection/>
    </xf>
    <xf numFmtId="49" fontId="2" fillId="0" borderId="69" xfId="36" applyNumberFormat="1" applyFont="1" applyBorder="1" applyProtection="1">
      <alignment/>
      <protection/>
    </xf>
    <xf numFmtId="0" fontId="2" fillId="0" borderId="102" xfId="36" applyFont="1" applyBorder="1" applyAlignment="1" applyProtection="1">
      <alignment horizontal="center"/>
      <protection/>
    </xf>
    <xf numFmtId="0" fontId="2" fillId="0" borderId="96" xfId="38" applyBorder="1" applyAlignment="1" applyProtection="1">
      <alignment wrapText="1"/>
      <protection/>
    </xf>
    <xf numFmtId="0" fontId="2" fillId="0" borderId="96" xfId="36" applyBorder="1" applyAlignment="1" applyProtection="1">
      <alignment horizontal="center" wrapText="1"/>
      <protection/>
    </xf>
    <xf numFmtId="0" fontId="2" fillId="0" borderId="96" xfId="36" applyBorder="1" applyAlignment="1" applyProtection="1">
      <alignment horizontal="center"/>
      <protection/>
    </xf>
    <xf numFmtId="0" fontId="89" fillId="0" borderId="96" xfId="38" applyFont="1" applyBorder="1" applyAlignment="1" applyProtection="1">
      <alignment wrapText="1"/>
      <protection/>
    </xf>
    <xf numFmtId="0" fontId="2" fillId="0" borderId="102" xfId="36" applyBorder="1" applyAlignment="1" applyProtection="1">
      <alignment horizontal="center"/>
      <protection/>
    </xf>
    <xf numFmtId="0" fontId="2" fillId="0" borderId="103" xfId="36" applyFont="1" applyBorder="1" applyAlignment="1" applyProtection="1">
      <alignment horizontal="center"/>
      <protection/>
    </xf>
    <xf numFmtId="49" fontId="2" fillId="0" borderId="97" xfId="36" applyNumberFormat="1" applyFont="1" applyBorder="1" applyProtection="1">
      <alignment/>
      <protection/>
    </xf>
    <xf numFmtId="49" fontId="2" fillId="0" borderId="97" xfId="36" applyNumberFormat="1" applyFont="1" applyBorder="1" applyAlignment="1" applyProtection="1">
      <alignment horizontal="center"/>
      <protection/>
    </xf>
    <xf numFmtId="0" fontId="2" fillId="0" borderId="0" xfId="36" applyFont="1" applyAlignment="1" applyProtection="1">
      <alignment horizontal="center"/>
      <protection/>
    </xf>
    <xf numFmtId="0" fontId="90" fillId="0" borderId="0" xfId="36" applyFont="1" applyAlignment="1" applyProtection="1">
      <alignment wrapText="1"/>
      <protection/>
    </xf>
    <xf numFmtId="0" fontId="92" fillId="0" borderId="0" xfId="36" applyFont="1" applyAlignment="1" applyProtection="1">
      <alignment wrapText="1"/>
      <protection/>
    </xf>
    <xf numFmtId="0" fontId="2" fillId="0" borderId="0" xfId="36" applyFont="1" applyProtection="1">
      <alignment/>
      <protection/>
    </xf>
    <xf numFmtId="0" fontId="89" fillId="0" borderId="0" xfId="36" applyFont="1" applyProtection="1">
      <alignment/>
      <protection/>
    </xf>
    <xf numFmtId="0" fontId="92" fillId="0" borderId="104" xfId="36" applyFont="1" applyBorder="1" applyAlignment="1" applyProtection="1">
      <alignment wrapText="1"/>
      <protection/>
    </xf>
    <xf numFmtId="0" fontId="92" fillId="0" borderId="105" xfId="36" applyFont="1" applyBorder="1" applyAlignment="1" applyProtection="1">
      <alignment wrapText="1"/>
      <protection/>
    </xf>
    <xf numFmtId="0" fontId="2" fillId="0" borderId="0" xfId="36" applyAlignment="1" applyProtection="1">
      <alignment horizontal="center"/>
      <protection/>
    </xf>
    <xf numFmtId="0" fontId="2" fillId="0" borderId="95" xfId="36" applyFont="1" applyFill="1" applyBorder="1" applyAlignment="1" applyProtection="1">
      <alignment horizontal="center"/>
      <protection/>
    </xf>
    <xf numFmtId="0" fontId="2" fillId="0" borderId="69" xfId="36" applyFont="1" applyFill="1" applyBorder="1" applyAlignment="1" applyProtection="1">
      <alignment horizontal="center"/>
      <protection/>
    </xf>
    <xf numFmtId="0" fontId="2" fillId="0" borderId="96" xfId="36" applyFont="1" applyBorder="1" applyAlignment="1" applyProtection="1">
      <alignment horizontal="center"/>
      <protection/>
    </xf>
    <xf numFmtId="0" fontId="2" fillId="0" borderId="97" xfId="36" applyFont="1" applyBorder="1" applyAlignment="1" applyProtection="1">
      <alignment horizontal="center"/>
      <protection/>
    </xf>
    <xf numFmtId="44" fontId="89" fillId="0" borderId="106" xfId="37" applyFont="1" applyBorder="1" applyAlignment="1" applyProtection="1">
      <alignment horizontal="center" wrapText="1"/>
      <protection/>
    </xf>
    <xf numFmtId="44" fontId="89" fillId="0" borderId="107" xfId="37" applyFont="1" applyBorder="1" applyAlignment="1" applyProtection="1">
      <alignment horizontal="center" wrapText="1"/>
      <protection/>
    </xf>
    <xf numFmtId="44" fontId="0" fillId="0" borderId="108" xfId="37" applyFont="1" applyFill="1" applyBorder="1" applyProtection="1">
      <protection/>
    </xf>
    <xf numFmtId="44" fontId="0" fillId="0" borderId="108" xfId="37" applyFont="1" applyBorder="1" applyProtection="1">
      <protection/>
    </xf>
    <xf numFmtId="44" fontId="0" fillId="0" borderId="109" xfId="37" applyFont="1" applyBorder="1" applyProtection="1">
      <protection/>
    </xf>
    <xf numFmtId="44" fontId="89" fillId="0" borderId="0" xfId="37" applyFont="1" applyProtection="1">
      <protection/>
    </xf>
    <xf numFmtId="44" fontId="0" fillId="0" borderId="0" xfId="37" applyFont="1" applyProtection="1">
      <protection/>
    </xf>
    <xf numFmtId="44" fontId="2" fillId="0" borderId="95" xfId="37" applyFont="1" applyFill="1" applyBorder="1" applyAlignment="1" applyProtection="1">
      <alignment horizontal="center" wrapText="1"/>
      <protection locked="0"/>
    </xf>
    <xf numFmtId="4" fontId="63" fillId="0" borderId="0" xfId="0" applyNumberFormat="1" applyFont="1" applyBorder="1" applyAlignment="1" applyProtection="1">
      <alignment horizontal="left" vertical="center"/>
      <protection locked="0"/>
    </xf>
    <xf numFmtId="0" fontId="63" fillId="0" borderId="0" xfId="0" applyFont="1" applyBorder="1" applyProtection="1">
      <protection locked="0"/>
    </xf>
    <xf numFmtId="4" fontId="66" fillId="0" borderId="0" xfId="0" applyNumberFormat="1" applyFont="1" applyBorder="1" applyAlignment="1" applyProtection="1">
      <alignment horizontal="left" vertical="center"/>
      <protection locked="0"/>
    </xf>
    <xf numFmtId="4" fontId="66" fillId="0" borderId="0" xfId="0" applyNumberFormat="1" applyFont="1" applyBorder="1" applyProtection="1">
      <protection locked="0"/>
    </xf>
    <xf numFmtId="0" fontId="66" fillId="0" borderId="0" xfId="0" applyFont="1" applyBorder="1" applyProtection="1">
      <protection locked="0"/>
    </xf>
    <xf numFmtId="4" fontId="63" fillId="4" borderId="62" xfId="0" applyNumberFormat="1" applyFont="1" applyFill="1" applyBorder="1" applyProtection="1">
      <protection locked="0"/>
    </xf>
    <xf numFmtId="0" fontId="63" fillId="0" borderId="0" xfId="0" applyFont="1" applyBorder="1" applyProtection="1">
      <protection locked="0"/>
    </xf>
    <xf numFmtId="49" fontId="63" fillId="0" borderId="61" xfId="0" applyNumberFormat="1" applyFont="1" applyFill="1" applyBorder="1" applyAlignment="1" applyProtection="1">
      <alignment horizontal="center" vertical="top"/>
      <protection locked="0"/>
    </xf>
    <xf numFmtId="4" fontId="63" fillId="0" borderId="61" xfId="0" applyNumberFormat="1" applyFont="1" applyBorder="1" applyAlignment="1" applyProtection="1">
      <alignment/>
      <protection locked="0"/>
    </xf>
    <xf numFmtId="0" fontId="71" fillId="0" borderId="0" xfId="0" applyFont="1" applyBorder="1" applyProtection="1">
      <protection locked="0"/>
    </xf>
    <xf numFmtId="4" fontId="63" fillId="0" borderId="110" xfId="0" applyNumberFormat="1" applyFont="1" applyBorder="1" applyAlignment="1" applyProtection="1">
      <alignment/>
      <protection locked="0"/>
    </xf>
    <xf numFmtId="4" fontId="72" fillId="0" borderId="111" xfId="0" applyNumberFormat="1" applyFont="1" applyBorder="1" applyAlignment="1" applyProtection="1">
      <alignment/>
      <protection locked="0"/>
    </xf>
    <xf numFmtId="0" fontId="73" fillId="3" borderId="89" xfId="0" applyFont="1" applyFill="1" applyBorder="1" applyAlignment="1" applyProtection="1">
      <alignment horizontal="center" vertical="center"/>
      <protection locked="0"/>
    </xf>
    <xf numFmtId="4" fontId="63" fillId="3" borderId="63" xfId="0" applyNumberFormat="1" applyFont="1" applyFill="1" applyBorder="1" applyAlignment="1" applyProtection="1">
      <alignment/>
      <protection locked="0"/>
    </xf>
    <xf numFmtId="4" fontId="73" fillId="0" borderId="0" xfId="0" applyNumberFormat="1" applyFont="1" applyBorder="1" applyAlignment="1" applyProtection="1">
      <alignment/>
      <protection locked="0"/>
    </xf>
    <xf numFmtId="0" fontId="73" fillId="0" borderId="0" xfId="0" applyFont="1" applyBorder="1" applyProtection="1">
      <protection locked="0"/>
    </xf>
    <xf numFmtId="4" fontId="63" fillId="4" borderId="112" xfId="0" applyNumberFormat="1" applyFont="1" applyFill="1" applyBorder="1" applyAlignment="1" applyProtection="1">
      <alignment/>
      <protection locked="0"/>
    </xf>
    <xf numFmtId="4" fontId="63" fillId="0" borderId="0" xfId="0" applyNumberFormat="1" applyFont="1" applyFill="1" applyBorder="1" applyAlignment="1" applyProtection="1">
      <alignment/>
      <protection locked="0"/>
    </xf>
    <xf numFmtId="4" fontId="71" fillId="0" borderId="61" xfId="0" applyNumberFormat="1" applyFont="1" applyFill="1" applyBorder="1" applyAlignment="1" applyProtection="1">
      <alignment/>
      <protection locked="0"/>
    </xf>
    <xf numFmtId="4" fontId="63" fillId="0" borderId="61" xfId="0" applyNumberFormat="1" applyFont="1" applyFill="1" applyBorder="1" applyAlignment="1" applyProtection="1">
      <alignment vertical="center"/>
      <protection locked="0"/>
    </xf>
    <xf numFmtId="4" fontId="63" fillId="0" borderId="61" xfId="0" applyNumberFormat="1" applyFont="1" applyFill="1" applyBorder="1" applyAlignment="1" applyProtection="1">
      <alignment/>
      <protection locked="0"/>
    </xf>
    <xf numFmtId="0" fontId="63" fillId="0" borderId="61" xfId="0" applyFont="1" applyFill="1" applyBorder="1" applyAlignment="1" applyProtection="1">
      <alignment wrapText="1"/>
      <protection locked="0"/>
    </xf>
    <xf numFmtId="0" fontId="71" fillId="0" borderId="0" xfId="0" applyFont="1" applyFill="1" applyBorder="1" applyAlignment="1" applyProtection="1">
      <alignment wrapText="1"/>
      <protection locked="0"/>
    </xf>
    <xf numFmtId="4" fontId="63" fillId="0" borderId="61" xfId="0" applyNumberFormat="1" applyFont="1" applyBorder="1" applyProtection="1">
      <protection locked="0"/>
    </xf>
    <xf numFmtId="4" fontId="63" fillId="0" borderId="110" xfId="0" applyNumberFormat="1" applyFont="1" applyFill="1" applyBorder="1" applyAlignment="1" applyProtection="1">
      <alignment/>
      <protection locked="0"/>
    </xf>
    <xf numFmtId="4" fontId="63" fillId="0" borderId="110" xfId="0" applyNumberFormat="1" applyFont="1" applyBorder="1" applyProtection="1">
      <protection locked="0"/>
    </xf>
    <xf numFmtId="4" fontId="63" fillId="0" borderId="111" xfId="0" applyNumberFormat="1" applyFont="1" applyFill="1" applyBorder="1" applyAlignment="1" applyProtection="1">
      <alignment/>
      <protection locked="0"/>
    </xf>
    <xf numFmtId="0" fontId="63" fillId="0" borderId="0" xfId="0" applyFont="1" applyBorder="1" applyAlignment="1" applyProtection="1">
      <alignment/>
      <protection locked="0"/>
    </xf>
    <xf numFmtId="0" fontId="75" fillId="0" borderId="0" xfId="0" applyNumberFormat="1" applyFont="1" applyBorder="1" applyAlignment="1" applyProtection="1">
      <alignment/>
      <protection locked="0"/>
    </xf>
    <xf numFmtId="4" fontId="63" fillId="0" borderId="113" xfId="0" applyNumberFormat="1" applyFont="1" applyBorder="1" applyAlignment="1" applyProtection="1">
      <alignment/>
      <protection locked="0"/>
    </xf>
    <xf numFmtId="4" fontId="63" fillId="4" borderId="62" xfId="0" applyNumberFormat="1" applyFont="1" applyFill="1" applyBorder="1" applyAlignment="1" applyProtection="1">
      <alignment/>
      <protection locked="0"/>
    </xf>
    <xf numFmtId="4" fontId="72" fillId="0" borderId="114" xfId="0" applyNumberFormat="1" applyFont="1" applyBorder="1" applyAlignment="1" applyProtection="1">
      <alignment/>
      <protection locked="0"/>
    </xf>
    <xf numFmtId="4" fontId="63" fillId="3" borderId="92" xfId="0" applyNumberFormat="1" applyFont="1" applyFill="1" applyBorder="1" applyAlignment="1" applyProtection="1">
      <alignment/>
      <protection locked="0"/>
    </xf>
    <xf numFmtId="0" fontId="73" fillId="3" borderId="59" xfId="0" applyFont="1" applyFill="1" applyBorder="1" applyAlignment="1" applyProtection="1">
      <alignment horizontal="center" vertical="center"/>
      <protection locked="0"/>
    </xf>
    <xf numFmtId="4" fontId="63" fillId="10" borderId="59" xfId="0" applyNumberFormat="1" applyFont="1" applyFill="1" applyBorder="1" applyAlignment="1" applyProtection="1">
      <alignment/>
      <protection locked="0"/>
    </xf>
    <xf numFmtId="0" fontId="62" fillId="0" borderId="0" xfId="0" applyFont="1" applyBorder="1" applyAlignment="1" applyProtection="1">
      <alignment horizontal="center" vertical="center"/>
      <protection/>
    </xf>
    <xf numFmtId="0" fontId="62" fillId="0" borderId="0" xfId="0" applyFont="1" applyBorder="1" applyAlignment="1" applyProtection="1">
      <alignment horizontal="left" vertical="center"/>
      <protection/>
    </xf>
    <xf numFmtId="0" fontId="63" fillId="0" borderId="0" xfId="0" applyFont="1" applyBorder="1" applyAlignment="1" applyProtection="1">
      <alignment horizontal="right" vertical="center" wrapText="1"/>
      <protection/>
    </xf>
    <xf numFmtId="0" fontId="63" fillId="0" borderId="0" xfId="0" applyFont="1" applyBorder="1" applyAlignment="1" applyProtection="1">
      <alignment horizontal="right" vertical="center"/>
      <protection/>
    </xf>
    <xf numFmtId="0" fontId="63" fillId="0" borderId="0" xfId="0" applyFont="1" applyBorder="1" applyAlignment="1" applyProtection="1">
      <alignment horizontal="center" vertical="center"/>
      <protection/>
    </xf>
    <xf numFmtId="0" fontId="65" fillId="0" borderId="0" xfId="0" applyFont="1" applyBorder="1" applyAlignment="1" applyProtection="1">
      <alignment horizontal="left" wrapText="1"/>
      <protection/>
    </xf>
    <xf numFmtId="0" fontId="63" fillId="0" borderId="0" xfId="0" applyFont="1" applyBorder="1" applyAlignment="1" applyProtection="1">
      <alignment horizontal="left"/>
      <protection/>
    </xf>
    <xf numFmtId="0" fontId="65" fillId="0" borderId="0" xfId="0" applyFont="1" applyBorder="1" applyAlignment="1" applyProtection="1">
      <alignment horizontal="left"/>
      <protection/>
    </xf>
    <xf numFmtId="0" fontId="66" fillId="0" borderId="0" xfId="0" applyFont="1" applyBorder="1" applyAlignment="1" applyProtection="1">
      <alignment horizontal="center" vertical="center"/>
      <protection/>
    </xf>
    <xf numFmtId="0" fontId="66" fillId="0" borderId="0" xfId="0" applyFont="1" applyBorder="1" applyAlignment="1" applyProtection="1">
      <alignment horizontal="left"/>
      <protection/>
    </xf>
    <xf numFmtId="0" fontId="67" fillId="0" borderId="0" xfId="0" applyFont="1" applyBorder="1" applyAlignment="1" applyProtection="1">
      <alignment horizontal="left"/>
      <protection/>
    </xf>
    <xf numFmtId="0" fontId="67" fillId="0" borderId="0" xfId="0" applyFont="1" applyBorder="1" applyProtection="1">
      <protection/>
    </xf>
    <xf numFmtId="0" fontId="68" fillId="0" borderId="59" xfId="0" applyFont="1" applyFill="1" applyBorder="1" applyAlignment="1" applyProtection="1">
      <alignment horizontal="center" vertical="center" wrapText="1"/>
      <protection/>
    </xf>
    <xf numFmtId="0" fontId="68" fillId="0" borderId="63" xfId="0" applyFont="1" applyFill="1" applyBorder="1" applyAlignment="1" applyProtection="1">
      <alignment horizontal="center" vertical="center" wrapText="1"/>
      <protection/>
    </xf>
    <xf numFmtId="4" fontId="68" fillId="0" borderId="63" xfId="0" applyNumberFormat="1" applyFont="1" applyFill="1" applyBorder="1" applyAlignment="1" applyProtection="1">
      <alignment horizontal="center" vertical="center" wrapText="1"/>
      <protection/>
    </xf>
    <xf numFmtId="0" fontId="68" fillId="4" borderId="60" xfId="0" applyFont="1" applyFill="1" applyBorder="1" applyAlignment="1" applyProtection="1">
      <alignment horizontal="center" vertical="center"/>
      <protection/>
    </xf>
    <xf numFmtId="0" fontId="69" fillId="4" borderId="115" xfId="0" applyFont="1" applyFill="1" applyBorder="1" applyAlignment="1" applyProtection="1">
      <alignment vertical="center" wrapText="1"/>
      <protection/>
    </xf>
    <xf numFmtId="0" fontId="69" fillId="4" borderId="60" xfId="0" applyFont="1" applyFill="1" applyBorder="1" applyAlignment="1" applyProtection="1">
      <alignment vertical="center" wrapText="1"/>
      <protection/>
    </xf>
    <xf numFmtId="49" fontId="63" fillId="0" borderId="61" xfId="0" applyNumberFormat="1" applyFont="1" applyFill="1" applyBorder="1" applyAlignment="1" applyProtection="1">
      <alignment horizontal="center" vertical="top"/>
      <protection/>
    </xf>
    <xf numFmtId="0" fontId="63" fillId="0" borderId="116" xfId="0" applyFont="1" applyFill="1" applyBorder="1" applyAlignment="1" applyProtection="1">
      <alignment wrapText="1"/>
      <protection/>
    </xf>
    <xf numFmtId="0" fontId="63" fillId="0" borderId="61" xfId="0" applyFont="1" applyFill="1" applyBorder="1" applyAlignment="1" applyProtection="1">
      <alignment horizontal="center"/>
      <protection/>
    </xf>
    <xf numFmtId="4" fontId="63" fillId="0" borderId="116" xfId="0" applyNumberFormat="1" applyFont="1" applyFill="1" applyBorder="1" applyAlignment="1" applyProtection="1">
      <alignment horizontal="center"/>
      <protection/>
    </xf>
    <xf numFmtId="0" fontId="63" fillId="0" borderId="62" xfId="0" applyFont="1" applyFill="1" applyBorder="1" applyAlignment="1" applyProtection="1">
      <alignment horizontal="center"/>
      <protection/>
    </xf>
    <xf numFmtId="4" fontId="63" fillId="0" borderId="0" xfId="0" applyNumberFormat="1" applyFont="1" applyFill="1" applyBorder="1" applyAlignment="1" applyProtection="1">
      <alignment horizontal="center"/>
      <protection/>
    </xf>
    <xf numFmtId="49" fontId="72" fillId="0" borderId="114" xfId="0" applyNumberFormat="1" applyFont="1" applyFill="1" applyBorder="1" applyAlignment="1" applyProtection="1">
      <alignment horizontal="center" vertical="top"/>
      <protection/>
    </xf>
    <xf numFmtId="0" fontId="72" fillId="0" borderId="0" xfId="0" applyFont="1" applyFill="1" applyBorder="1" applyAlignment="1" applyProtection="1">
      <alignment wrapText="1"/>
      <protection/>
    </xf>
    <xf numFmtId="0" fontId="72" fillId="0" borderId="62" xfId="0" applyFont="1" applyFill="1" applyBorder="1" applyAlignment="1" applyProtection="1">
      <alignment horizontal="center"/>
      <protection/>
    </xf>
    <xf numFmtId="4" fontId="72" fillId="0" borderId="0" xfId="0" applyNumberFormat="1" applyFont="1" applyFill="1" applyBorder="1" applyAlignment="1" applyProtection="1">
      <alignment horizontal="center"/>
      <protection/>
    </xf>
    <xf numFmtId="0" fontId="73" fillId="3" borderId="89" xfId="0" applyFont="1" applyFill="1" applyBorder="1" applyAlignment="1" applyProtection="1">
      <alignment horizontal="center" vertical="center"/>
      <protection/>
    </xf>
    <xf numFmtId="0" fontId="65" fillId="3" borderId="63" xfId="0" applyFont="1" applyFill="1" applyBorder="1" applyAlignment="1" applyProtection="1">
      <alignment wrapText="1"/>
      <protection/>
    </xf>
    <xf numFmtId="0" fontId="63" fillId="3" borderId="63" xfId="0" applyFont="1" applyFill="1" applyBorder="1" applyAlignment="1" applyProtection="1">
      <alignment horizontal="center"/>
      <protection/>
    </xf>
    <xf numFmtId="4" fontId="73" fillId="3" borderId="63" xfId="0" applyNumberFormat="1" applyFont="1" applyFill="1" applyBorder="1" applyAlignment="1" applyProtection="1">
      <alignment/>
      <protection/>
    </xf>
    <xf numFmtId="0" fontId="73" fillId="0" borderId="80" xfId="0" applyFont="1" applyFill="1" applyBorder="1" applyAlignment="1" applyProtection="1">
      <alignment horizontal="center" vertical="center"/>
      <protection/>
    </xf>
    <xf numFmtId="0" fontId="74" fillId="0" borderId="0" xfId="0" applyFont="1" applyFill="1" applyBorder="1" applyAlignment="1" applyProtection="1">
      <alignment vertical="center"/>
      <protection/>
    </xf>
    <xf numFmtId="0" fontId="63" fillId="0" borderId="0" xfId="0" applyFont="1" applyFill="1" applyBorder="1" applyAlignment="1" applyProtection="1">
      <alignment horizontal="center"/>
      <protection/>
    </xf>
    <xf numFmtId="4" fontId="73" fillId="0" borderId="0" xfId="0" applyNumberFormat="1" applyFont="1" applyFill="1" applyBorder="1" applyAlignment="1" applyProtection="1">
      <alignment/>
      <protection/>
    </xf>
    <xf numFmtId="0" fontId="68" fillId="4" borderId="112" xfId="0" applyFont="1" applyFill="1" applyBorder="1" applyAlignment="1" applyProtection="1">
      <alignment horizontal="center" vertical="center"/>
      <protection/>
    </xf>
    <xf numFmtId="0" fontId="69" fillId="4" borderId="112" xfId="0" applyFont="1" applyFill="1" applyBorder="1" applyAlignment="1" applyProtection="1">
      <alignment vertical="center" wrapText="1"/>
      <protection/>
    </xf>
    <xf numFmtId="0" fontId="69" fillId="4" borderId="112" xfId="0" applyFont="1" applyFill="1" applyBorder="1" applyAlignment="1" applyProtection="1">
      <alignment wrapText="1"/>
      <protection/>
    </xf>
    <xf numFmtId="0" fontId="69" fillId="4" borderId="112" xfId="0" applyFont="1" applyFill="1" applyBorder="1" applyAlignment="1" applyProtection="1">
      <alignment wrapText="1"/>
      <protection/>
    </xf>
    <xf numFmtId="49" fontId="63" fillId="0" borderId="61" xfId="0" applyNumberFormat="1" applyFont="1" applyBorder="1" applyAlignment="1" applyProtection="1">
      <alignment horizontal="center" vertical="top"/>
      <protection/>
    </xf>
    <xf numFmtId="0" fontId="63" fillId="0" borderId="61" xfId="0" applyFont="1" applyFill="1" applyBorder="1" applyAlignment="1" applyProtection="1">
      <alignment horizontal="center"/>
      <protection/>
    </xf>
    <xf numFmtId="0" fontId="63" fillId="0" borderId="60" xfId="0" applyFont="1" applyFill="1" applyBorder="1" applyAlignment="1" applyProtection="1">
      <alignment horizontal="center"/>
      <protection/>
    </xf>
    <xf numFmtId="4" fontId="63" fillId="0" borderId="115" xfId="0" applyNumberFormat="1" applyFont="1" applyFill="1" applyBorder="1" applyAlignment="1" applyProtection="1">
      <alignment horizontal="center"/>
      <protection/>
    </xf>
    <xf numFmtId="0" fontId="63" fillId="0" borderId="115" xfId="0" applyFont="1" applyFill="1" applyBorder="1" applyAlignment="1" applyProtection="1">
      <alignment wrapText="1"/>
      <protection/>
    </xf>
    <xf numFmtId="16" fontId="72" fillId="0" borderId="111" xfId="0" applyNumberFormat="1" applyFont="1" applyBorder="1" applyAlignment="1" applyProtection="1">
      <alignment horizontal="center" vertical="top"/>
      <protection/>
    </xf>
    <xf numFmtId="0" fontId="72" fillId="0" borderId="111" xfId="0" applyFont="1" applyFill="1" applyBorder="1" applyAlignment="1" applyProtection="1">
      <alignment wrapText="1"/>
      <protection/>
    </xf>
    <xf numFmtId="0" fontId="72" fillId="0" borderId="111" xfId="0" applyFont="1" applyBorder="1" applyAlignment="1" applyProtection="1">
      <alignment horizontal="center"/>
      <protection/>
    </xf>
    <xf numFmtId="4" fontId="72" fillId="0" borderId="111" xfId="0" applyNumberFormat="1" applyFont="1" applyBorder="1" applyAlignment="1" applyProtection="1">
      <alignment horizontal="center"/>
      <protection/>
    </xf>
    <xf numFmtId="0" fontId="65" fillId="0" borderId="0" xfId="0" applyFont="1" applyFill="1" applyBorder="1" applyAlignment="1" applyProtection="1">
      <alignment wrapText="1"/>
      <protection/>
    </xf>
    <xf numFmtId="49" fontId="71" fillId="0" borderId="61" xfId="0" applyNumberFormat="1" applyFont="1" applyFill="1" applyBorder="1" applyAlignment="1" applyProtection="1">
      <alignment horizontal="center" vertical="top"/>
      <protection/>
    </xf>
    <xf numFmtId="0" fontId="71" fillId="0" borderId="61" xfId="0" applyFont="1" applyFill="1" applyBorder="1" applyAlignment="1" applyProtection="1">
      <alignment wrapText="1"/>
      <protection/>
    </xf>
    <xf numFmtId="0" fontId="71" fillId="0" borderId="61" xfId="0" applyFont="1" applyFill="1" applyBorder="1" applyAlignment="1" applyProtection="1">
      <alignment horizontal="center"/>
      <protection/>
    </xf>
    <xf numFmtId="4" fontId="71" fillId="0" borderId="61" xfId="0" applyNumberFormat="1" applyFont="1" applyFill="1" applyBorder="1" applyAlignment="1" applyProtection="1">
      <alignment horizontal="center"/>
      <protection/>
    </xf>
    <xf numFmtId="49" fontId="63" fillId="0" borderId="61" xfId="0" applyNumberFormat="1" applyFont="1" applyFill="1" applyBorder="1" applyAlignment="1" applyProtection="1">
      <alignment horizontal="center" vertical="top"/>
      <protection/>
    </xf>
    <xf numFmtId="0" fontId="63" fillId="0" borderId="61" xfId="0" applyFont="1" applyFill="1" applyBorder="1" applyAlignment="1" applyProtection="1">
      <alignment vertical="top" wrapText="1"/>
      <protection/>
    </xf>
    <xf numFmtId="0" fontId="63" fillId="0" borderId="61" xfId="0" applyFont="1" applyFill="1" applyBorder="1" applyAlignment="1" applyProtection="1">
      <alignment horizontal="center" vertical="center"/>
      <protection/>
    </xf>
    <xf numFmtId="4" fontId="63" fillId="0" borderId="61" xfId="0" applyNumberFormat="1" applyFont="1" applyFill="1" applyBorder="1" applyAlignment="1" applyProtection="1">
      <alignment horizontal="center" vertical="center"/>
      <protection/>
    </xf>
    <xf numFmtId="0" fontId="63" fillId="0" borderId="61" xfId="0" applyFont="1" applyFill="1" applyBorder="1" applyAlignment="1" applyProtection="1">
      <alignment vertical="top" wrapText="1"/>
      <protection/>
    </xf>
    <xf numFmtId="4" fontId="63" fillId="0" borderId="61" xfId="0" applyNumberFormat="1" applyFont="1" applyFill="1" applyBorder="1" applyAlignment="1" applyProtection="1">
      <alignment horizontal="center"/>
      <protection/>
    </xf>
    <xf numFmtId="0" fontId="63" fillId="0" borderId="61" xfId="0" applyFont="1" applyFill="1" applyBorder="1" applyAlignment="1" applyProtection="1">
      <alignment wrapText="1"/>
      <protection/>
    </xf>
    <xf numFmtId="0" fontId="65" fillId="3" borderId="89" xfId="0" applyFont="1" applyFill="1" applyBorder="1" applyAlignment="1" applyProtection="1">
      <alignment horizontal="center" vertical="center"/>
      <protection/>
    </xf>
    <xf numFmtId="0" fontId="65" fillId="3" borderId="63" xfId="0" applyFont="1" applyFill="1" applyBorder="1" applyAlignment="1" applyProtection="1">
      <alignment vertical="top" wrapText="1"/>
      <protection/>
    </xf>
    <xf numFmtId="0" fontId="65" fillId="3" borderId="63" xfId="0" applyFont="1" applyFill="1" applyBorder="1" applyAlignment="1" applyProtection="1">
      <alignment horizontal="center" wrapText="1"/>
      <protection/>
    </xf>
    <xf numFmtId="4" fontId="65" fillId="3" borderId="63" xfId="0" applyNumberFormat="1" applyFont="1" applyFill="1" applyBorder="1" applyAlignment="1" applyProtection="1">
      <alignment/>
      <protection/>
    </xf>
    <xf numFmtId="0" fontId="63" fillId="0" borderId="80" xfId="0" applyFont="1" applyBorder="1" applyAlignment="1" applyProtection="1">
      <alignment horizontal="center" vertical="center"/>
      <protection/>
    </xf>
    <xf numFmtId="0" fontId="63" fillId="0" borderId="0" xfId="0" applyFont="1" applyBorder="1" applyAlignment="1" applyProtection="1">
      <alignment vertical="top" wrapText="1"/>
      <protection/>
    </xf>
    <xf numFmtId="0" fontId="63" fillId="0" borderId="0" xfId="0" applyFont="1" applyBorder="1" applyAlignment="1" applyProtection="1">
      <alignment horizontal="center" wrapText="1"/>
      <protection/>
    </xf>
    <xf numFmtId="4" fontId="63" fillId="0" borderId="0" xfId="0" applyNumberFormat="1" applyFont="1" applyBorder="1" applyAlignment="1" applyProtection="1">
      <alignment/>
      <protection/>
    </xf>
    <xf numFmtId="0" fontId="63" fillId="0" borderId="61" xfId="0" applyFont="1" applyBorder="1" applyAlignment="1" applyProtection="1">
      <alignment wrapText="1"/>
      <protection/>
    </xf>
    <xf numFmtId="0" fontId="63" fillId="0" borderId="61" xfId="0" applyFont="1" applyBorder="1" applyAlignment="1" applyProtection="1">
      <alignment horizontal="center"/>
      <protection/>
    </xf>
    <xf numFmtId="4" fontId="63" fillId="0" borderId="61" xfId="0" applyNumberFormat="1" applyFont="1" applyBorder="1" applyAlignment="1" applyProtection="1">
      <alignment horizontal="center"/>
      <protection/>
    </xf>
    <xf numFmtId="0" fontId="63" fillId="0" borderId="61" xfId="0" applyFont="1" applyBorder="1" applyAlignment="1" applyProtection="1">
      <alignment horizontal="center"/>
      <protection/>
    </xf>
    <xf numFmtId="0" fontId="65" fillId="3" borderId="63" xfId="0" applyFont="1" applyFill="1" applyBorder="1" applyProtection="1">
      <protection/>
    </xf>
    <xf numFmtId="0" fontId="65" fillId="3" borderId="63" xfId="0" applyFont="1" applyFill="1" applyBorder="1" applyAlignment="1" applyProtection="1">
      <alignment horizontal="center"/>
      <protection/>
    </xf>
    <xf numFmtId="0" fontId="63" fillId="0" borderId="80" xfId="0" applyFont="1" applyBorder="1" applyProtection="1">
      <protection/>
    </xf>
    <xf numFmtId="0" fontId="63" fillId="0" borderId="0" xfId="0" applyFont="1" applyBorder="1" applyProtection="1">
      <protection/>
    </xf>
    <xf numFmtId="0" fontId="63" fillId="0" borderId="0" xfId="0" applyFont="1" applyBorder="1" applyAlignment="1" applyProtection="1">
      <alignment/>
      <protection/>
    </xf>
    <xf numFmtId="0" fontId="63" fillId="0" borderId="0" xfId="0" applyFont="1" applyFill="1" applyBorder="1" applyAlignment="1" applyProtection="1">
      <alignment wrapText="1"/>
      <protection/>
    </xf>
    <xf numFmtId="0" fontId="63" fillId="0" borderId="0" xfId="0" applyFont="1" applyFill="1" applyBorder="1" applyAlignment="1" applyProtection="1">
      <alignment vertical="center" wrapText="1"/>
      <protection/>
    </xf>
    <xf numFmtId="49" fontId="63" fillId="0" borderId="61" xfId="0" applyNumberFormat="1" applyFont="1" applyFill="1" applyBorder="1" applyAlignment="1" applyProtection="1">
      <alignment horizontal="left" vertical="top"/>
      <protection/>
    </xf>
    <xf numFmtId="0" fontId="65" fillId="0" borderId="80" xfId="0" applyFont="1" applyFill="1" applyBorder="1" applyAlignment="1" applyProtection="1">
      <alignment horizontal="center" vertical="center"/>
      <protection/>
    </xf>
    <xf numFmtId="0" fontId="72" fillId="0" borderId="0" xfId="0" applyNumberFormat="1" applyFont="1" applyBorder="1" applyAlignment="1" applyProtection="1">
      <alignment horizontal="left" vertical="center"/>
      <protection/>
    </xf>
    <xf numFmtId="0" fontId="75" fillId="0" borderId="0" xfId="0" applyNumberFormat="1" applyFont="1" applyBorder="1" applyAlignment="1" applyProtection="1">
      <alignment/>
      <protection/>
    </xf>
    <xf numFmtId="0" fontId="75" fillId="0" borderId="0" xfId="0" applyNumberFormat="1" applyFont="1" applyBorder="1" applyAlignment="1" applyProtection="1">
      <alignment wrapText="1"/>
      <protection/>
    </xf>
    <xf numFmtId="0" fontId="63" fillId="0" borderId="112" xfId="0" applyFont="1" applyBorder="1" applyAlignment="1" applyProtection="1">
      <alignment horizontal="center" vertical="top" wrapText="1"/>
      <protection/>
    </xf>
    <xf numFmtId="0" fontId="63" fillId="0" borderId="112" xfId="0" applyFont="1" applyBorder="1" applyAlignment="1" applyProtection="1">
      <alignment horizontal="justify" wrapText="1"/>
      <protection/>
    </xf>
    <xf numFmtId="0" fontId="63" fillId="0" borderId="112" xfId="0" applyFont="1" applyBorder="1" applyAlignment="1" applyProtection="1">
      <alignment horizontal="center" wrapText="1"/>
      <protection/>
    </xf>
    <xf numFmtId="4" fontId="63" fillId="0" borderId="112" xfId="0" applyNumberFormat="1" applyFont="1" applyBorder="1" applyAlignment="1" applyProtection="1">
      <alignment horizontal="center" wrapText="1"/>
      <protection/>
    </xf>
    <xf numFmtId="0" fontId="69" fillId="4" borderId="60" xfId="0" applyFont="1" applyFill="1" applyBorder="1" applyAlignment="1" applyProtection="1">
      <alignment vertical="center" wrapText="1"/>
      <protection/>
    </xf>
    <xf numFmtId="0" fontId="69" fillId="4" borderId="60" xfId="0" applyFont="1" applyFill="1" applyBorder="1" applyAlignment="1" applyProtection="1">
      <alignment wrapText="1"/>
      <protection/>
    </xf>
    <xf numFmtId="0" fontId="69" fillId="4" borderId="60" xfId="0" applyFont="1" applyFill="1" applyBorder="1" applyAlignment="1" applyProtection="1">
      <alignment wrapText="1"/>
      <protection/>
    </xf>
    <xf numFmtId="49" fontId="72" fillId="0" borderId="111" xfId="0" applyNumberFormat="1" applyFont="1" applyFill="1" applyBorder="1" applyAlignment="1" applyProtection="1">
      <alignment horizontal="center" vertical="top"/>
      <protection/>
    </xf>
    <xf numFmtId="0" fontId="72" fillId="0" borderId="111" xfId="0" applyFont="1" applyFill="1" applyBorder="1" applyAlignment="1" applyProtection="1">
      <alignment horizontal="center"/>
      <protection/>
    </xf>
    <xf numFmtId="4" fontId="72" fillId="0" borderId="111" xfId="0" applyNumberFormat="1" applyFont="1" applyFill="1" applyBorder="1" applyAlignment="1" applyProtection="1">
      <alignment horizontal="center"/>
      <protection/>
    </xf>
    <xf numFmtId="0" fontId="65" fillId="0" borderId="0" xfId="0" applyFont="1" applyFill="1" applyBorder="1" applyAlignment="1" applyProtection="1">
      <alignment vertical="top" wrapText="1"/>
      <protection/>
    </xf>
    <xf numFmtId="0" fontId="65" fillId="0" borderId="0" xfId="0" applyFont="1" applyFill="1" applyBorder="1" applyAlignment="1" applyProtection="1">
      <alignment horizontal="center" wrapText="1"/>
      <protection/>
    </xf>
    <xf numFmtId="4" fontId="65" fillId="0" borderId="0" xfId="0" applyNumberFormat="1" applyFont="1" applyFill="1" applyBorder="1" applyAlignment="1" applyProtection="1">
      <alignment/>
      <protection/>
    </xf>
    <xf numFmtId="0" fontId="65" fillId="3" borderId="89" xfId="0" applyFont="1" applyFill="1" applyBorder="1" applyAlignment="1" applyProtection="1">
      <alignment horizontal="left" vertical="center"/>
      <protection/>
    </xf>
    <xf numFmtId="0" fontId="73" fillId="3" borderId="59" xfId="0" applyFont="1" applyFill="1" applyBorder="1" applyAlignment="1" applyProtection="1">
      <alignment horizontal="center" vertical="center"/>
      <protection/>
    </xf>
    <xf numFmtId="0" fontId="72" fillId="0" borderId="0" xfId="0" applyFont="1" applyBorder="1" applyProtection="1">
      <protection/>
    </xf>
    <xf numFmtId="0" fontId="72" fillId="0" borderId="0" xfId="0" applyFont="1" applyBorder="1" applyAlignment="1" applyProtection="1">
      <alignment horizontal="center"/>
      <protection/>
    </xf>
    <xf numFmtId="4" fontId="72" fillId="0" borderId="0" xfId="0" applyNumberFormat="1" applyFont="1" applyBorder="1" applyAlignment="1" applyProtection="1">
      <alignment/>
      <protection/>
    </xf>
    <xf numFmtId="0" fontId="67" fillId="10" borderId="59" xfId="0" applyFont="1" applyFill="1" applyBorder="1" applyAlignment="1" applyProtection="1">
      <alignment horizontal="center" vertical="center"/>
      <protection/>
    </xf>
    <xf numFmtId="0" fontId="76" fillId="10" borderId="89" xfId="0" applyFont="1" applyFill="1" applyBorder="1" applyAlignment="1" applyProtection="1">
      <alignment wrapText="1"/>
      <protection/>
    </xf>
    <xf numFmtId="0" fontId="63" fillId="10" borderId="59" xfId="0" applyFont="1" applyFill="1" applyBorder="1" applyAlignment="1" applyProtection="1">
      <alignment horizontal="center"/>
      <protection/>
    </xf>
    <xf numFmtId="4" fontId="67" fillId="10" borderId="63" xfId="0" applyNumberFormat="1" applyFont="1" applyFill="1" applyBorder="1" applyAlignment="1" applyProtection="1">
      <alignment/>
      <protection/>
    </xf>
    <xf numFmtId="0" fontId="63" fillId="0" borderId="0" xfId="0" applyFont="1" applyBorder="1" applyAlignment="1" applyProtection="1">
      <alignment horizontal="center" vertical="top"/>
      <protection/>
    </xf>
    <xf numFmtId="4" fontId="63" fillId="0" borderId="0" xfId="0" applyNumberFormat="1" applyFont="1" applyBorder="1" applyAlignment="1" applyProtection="1">
      <alignment vertical="top"/>
      <protection/>
    </xf>
    <xf numFmtId="0" fontId="63" fillId="0" borderId="0" xfId="0" applyFont="1" applyAlignment="1" applyProtection="1">
      <alignment horizontal="center" vertical="center"/>
      <protection/>
    </xf>
    <xf numFmtId="0" fontId="63" fillId="0" borderId="0" xfId="0" applyFont="1" applyProtection="1">
      <protection/>
    </xf>
    <xf numFmtId="0" fontId="63" fillId="0" borderId="0" xfId="0" applyFont="1" applyAlignment="1" applyProtection="1">
      <alignment horizontal="center" vertical="top"/>
      <protection/>
    </xf>
    <xf numFmtId="4" fontId="63" fillId="0" borderId="0" xfId="0" applyNumberFormat="1" applyFont="1" applyAlignment="1" applyProtection="1">
      <alignment vertical="top"/>
      <protection/>
    </xf>
    <xf numFmtId="4" fontId="64" fillId="0" borderId="0" xfId="0" applyNumberFormat="1" applyFont="1" applyBorder="1" applyAlignment="1" applyProtection="1">
      <alignment horizontal="left"/>
      <protection/>
    </xf>
    <xf numFmtId="4" fontId="63" fillId="0" borderId="0" xfId="0" applyNumberFormat="1" applyFont="1" applyBorder="1" applyAlignment="1" applyProtection="1">
      <alignment horizontal="left" vertical="center"/>
      <protection/>
    </xf>
    <xf numFmtId="4" fontId="66" fillId="0" borderId="0" xfId="0" applyNumberFormat="1" applyFont="1" applyBorder="1" applyAlignment="1" applyProtection="1">
      <alignment horizontal="left" vertical="center"/>
      <protection/>
    </xf>
    <xf numFmtId="4" fontId="68" fillId="0" borderId="63" xfId="0" applyNumberFormat="1" applyFont="1" applyFill="1" applyBorder="1" applyAlignment="1" applyProtection="1">
      <alignment horizontal="center" vertical="center"/>
      <protection/>
    </xf>
    <xf numFmtId="4" fontId="68" fillId="4" borderId="115" xfId="0" applyNumberFormat="1" applyFont="1" applyFill="1" applyBorder="1" applyAlignment="1" applyProtection="1">
      <alignment horizontal="center" vertical="center"/>
      <protection/>
    </xf>
    <xf numFmtId="4" fontId="63" fillId="0" borderId="116" xfId="0" applyNumberFormat="1" applyFont="1" applyBorder="1" applyAlignment="1" applyProtection="1">
      <alignment horizontal="center" wrapText="1"/>
      <protection/>
    </xf>
    <xf numFmtId="4" fontId="63" fillId="0" borderId="116" xfId="0" applyNumberFormat="1" applyFont="1" applyBorder="1" applyAlignment="1" applyProtection="1">
      <alignment horizontal="center" wrapText="1"/>
      <protection/>
    </xf>
    <xf numFmtId="4" fontId="72" fillId="0" borderId="0" xfId="0" applyNumberFormat="1" applyFont="1" applyBorder="1" applyAlignment="1" applyProtection="1">
      <alignment horizontal="center" wrapText="1"/>
      <protection/>
    </xf>
    <xf numFmtId="4" fontId="68" fillId="3" borderId="63" xfId="0" applyNumberFormat="1" applyFont="1" applyFill="1" applyBorder="1" applyAlignment="1" applyProtection="1">
      <alignment horizontal="center"/>
      <protection/>
    </xf>
    <xf numFmtId="4" fontId="65" fillId="0" borderId="0" xfId="0" applyNumberFormat="1" applyFont="1" applyFill="1" applyBorder="1" applyAlignment="1" applyProtection="1">
      <alignment horizontal="center"/>
      <protection/>
    </xf>
    <xf numFmtId="4" fontId="68" fillId="4" borderId="64" xfId="0" applyNumberFormat="1" applyFont="1" applyFill="1" applyBorder="1" applyAlignment="1" applyProtection="1">
      <alignment horizontal="center"/>
      <protection/>
    </xf>
    <xf numFmtId="4" fontId="72" fillId="0" borderId="65" xfId="0" applyNumberFormat="1" applyFont="1" applyBorder="1" applyAlignment="1" applyProtection="1">
      <alignment horizontal="center"/>
      <protection/>
    </xf>
    <xf numFmtId="4" fontId="68" fillId="0" borderId="0" xfId="0" applyNumberFormat="1" applyFont="1" applyFill="1" applyBorder="1" applyAlignment="1" applyProtection="1">
      <alignment horizontal="center"/>
      <protection/>
    </xf>
    <xf numFmtId="4" fontId="71" fillId="0" borderId="66" xfId="0" applyNumberFormat="1" applyFont="1" applyBorder="1" applyAlignment="1" applyProtection="1">
      <alignment horizontal="center" wrapText="1"/>
      <protection/>
    </xf>
    <xf numFmtId="4" fontId="63" fillId="0" borderId="66" xfId="0" applyNumberFormat="1" applyFont="1" applyBorder="1" applyAlignment="1" applyProtection="1">
      <alignment horizontal="center" vertical="center" wrapText="1"/>
      <protection/>
    </xf>
    <xf numFmtId="4" fontId="63" fillId="0" borderId="66" xfId="0" applyNumberFormat="1" applyFont="1" applyBorder="1" applyAlignment="1" applyProtection="1">
      <alignment horizontal="center" wrapText="1"/>
      <protection/>
    </xf>
    <xf numFmtId="4" fontId="63" fillId="0" borderId="61" xfId="0" applyNumberFormat="1" applyFont="1" applyFill="1" applyBorder="1" applyAlignment="1" applyProtection="1">
      <alignment wrapText="1"/>
      <protection/>
    </xf>
    <xf numFmtId="4" fontId="63" fillId="0" borderId="66" xfId="0" applyNumberFormat="1" applyFont="1" applyBorder="1" applyAlignment="1" applyProtection="1">
      <alignment horizontal="center" wrapText="1"/>
      <protection/>
    </xf>
    <xf numFmtId="4" fontId="63" fillId="0" borderId="0" xfId="0" applyNumberFormat="1" applyFont="1" applyFill="1" applyBorder="1" applyAlignment="1" applyProtection="1">
      <alignment/>
      <protection/>
    </xf>
    <xf numFmtId="4" fontId="63" fillId="0" borderId="64" xfId="0" applyNumberFormat="1" applyFont="1" applyBorder="1" applyAlignment="1" applyProtection="1">
      <alignment horizontal="center" wrapText="1"/>
      <protection/>
    </xf>
    <xf numFmtId="4" fontId="68" fillId="4" borderId="67" xfId="0" applyNumberFormat="1" applyFont="1" applyFill="1" applyBorder="1" applyAlignment="1" applyProtection="1">
      <alignment horizontal="center"/>
      <protection/>
    </xf>
    <xf numFmtId="4" fontId="72" fillId="0" borderId="65" xfId="0" applyNumberFormat="1" applyFont="1" applyFill="1" applyBorder="1" applyAlignment="1" applyProtection="1">
      <alignment horizontal="center"/>
      <protection/>
    </xf>
    <xf numFmtId="4" fontId="73" fillId="3" borderId="59" xfId="0" applyNumberFormat="1" applyFont="1" applyFill="1" applyBorder="1" applyAlignment="1" applyProtection="1">
      <alignment horizontal="center" vertical="center"/>
      <protection/>
    </xf>
    <xf numFmtId="4" fontId="76" fillId="10" borderId="63" xfId="0" applyNumberFormat="1" applyFont="1" applyFill="1" applyBorder="1" applyAlignment="1" applyProtection="1">
      <alignment horizontal="center"/>
      <protection/>
    </xf>
    <xf numFmtId="4" fontId="63" fillId="0" borderId="0" xfId="0" applyNumberFormat="1" applyFont="1" applyBorder="1" applyProtection="1">
      <protection/>
    </xf>
    <xf numFmtId="4" fontId="63" fillId="0" borderId="0" xfId="0" applyNumberFormat="1" applyFont="1" applyProtection="1">
      <protection/>
    </xf>
    <xf numFmtId="0" fontId="66" fillId="0" borderId="0" xfId="0" applyFont="1" applyBorder="1" applyProtection="1">
      <protection/>
    </xf>
    <xf numFmtId="0" fontId="68" fillId="0" borderId="59" xfId="0" applyFont="1" applyFill="1" applyBorder="1" applyAlignment="1" applyProtection="1">
      <alignment horizontal="center"/>
      <protection/>
    </xf>
    <xf numFmtId="0" fontId="63" fillId="4" borderId="62" xfId="0" applyFont="1" applyFill="1" applyBorder="1" applyProtection="1">
      <protection/>
    </xf>
    <xf numFmtId="2" fontId="63" fillId="0" borderId="61" xfId="0" applyNumberFormat="1" applyFont="1" applyBorder="1" applyAlignment="1" applyProtection="1">
      <alignment/>
      <protection/>
    </xf>
    <xf numFmtId="2" fontId="72" fillId="0" borderId="111" xfId="0" applyNumberFormat="1" applyFont="1" applyBorder="1" applyAlignment="1" applyProtection="1">
      <alignment/>
      <protection/>
    </xf>
    <xf numFmtId="4" fontId="68" fillId="3" borderId="90" xfId="0" applyNumberFormat="1" applyFont="1" applyFill="1" applyBorder="1" applyAlignment="1" applyProtection="1">
      <alignment/>
      <protection/>
    </xf>
    <xf numFmtId="0" fontId="73" fillId="0" borderId="82" xfId="0" applyFont="1" applyBorder="1" applyAlignment="1" applyProtection="1">
      <alignment/>
      <protection/>
    </xf>
    <xf numFmtId="0" fontId="63" fillId="4" borderId="117" xfId="0" applyFont="1" applyFill="1" applyBorder="1" applyAlignment="1" applyProtection="1">
      <alignment/>
      <protection/>
    </xf>
    <xf numFmtId="2" fontId="63" fillId="0" borderId="118" xfId="0" applyNumberFormat="1" applyFont="1" applyBorder="1" applyAlignment="1" applyProtection="1">
      <alignment/>
      <protection/>
    </xf>
    <xf numFmtId="2" fontId="72" fillId="0" borderId="119" xfId="0" applyNumberFormat="1" applyFont="1" applyBorder="1" applyAlignment="1" applyProtection="1">
      <alignment/>
      <protection/>
    </xf>
    <xf numFmtId="4" fontId="68" fillId="0" borderId="82" xfId="0" applyNumberFormat="1" applyFont="1" applyFill="1" applyBorder="1" applyAlignment="1" applyProtection="1">
      <alignment/>
      <protection/>
    </xf>
    <xf numFmtId="2" fontId="71" fillId="0" borderId="118" xfId="0" applyNumberFormat="1" applyFont="1" applyBorder="1" applyAlignment="1" applyProtection="1">
      <alignment/>
      <protection/>
    </xf>
    <xf numFmtId="2" fontId="63" fillId="0" borderId="118" xfId="0" applyNumberFormat="1" applyFont="1" applyBorder="1" applyAlignment="1" applyProtection="1">
      <alignment vertical="center"/>
      <protection/>
    </xf>
    <xf numFmtId="2" fontId="63" fillId="0" borderId="61" xfId="0" applyNumberFormat="1" applyFont="1" applyFill="1" applyBorder="1" applyAlignment="1" applyProtection="1">
      <alignment wrapText="1"/>
      <protection/>
    </xf>
    <xf numFmtId="4" fontId="65" fillId="3" borderId="90" xfId="0" applyNumberFormat="1" applyFont="1" applyFill="1" applyBorder="1" applyAlignment="1" applyProtection="1">
      <alignment/>
      <protection/>
    </xf>
    <xf numFmtId="4" fontId="63" fillId="0" borderId="82" xfId="0" applyNumberFormat="1" applyFont="1" applyBorder="1" applyAlignment="1" applyProtection="1">
      <alignment/>
      <protection/>
    </xf>
    <xf numFmtId="2" fontId="63" fillId="0" borderId="118" xfId="0" applyNumberFormat="1" applyFont="1" applyBorder="1" applyProtection="1">
      <protection/>
    </xf>
    <xf numFmtId="2" fontId="63" fillId="0" borderId="118" xfId="0" applyNumberFormat="1" applyFont="1" applyBorder="1" applyAlignment="1" applyProtection="1">
      <alignment/>
      <protection/>
    </xf>
    <xf numFmtId="2" fontId="63" fillId="0" borderId="118" xfId="0" applyNumberFormat="1" applyFont="1" applyBorder="1" applyProtection="1">
      <protection/>
    </xf>
    <xf numFmtId="0" fontId="63" fillId="0" borderId="82" xfId="0" applyFont="1" applyBorder="1" applyAlignment="1" applyProtection="1">
      <alignment/>
      <protection/>
    </xf>
    <xf numFmtId="4" fontId="63" fillId="0" borderId="82" xfId="0" applyNumberFormat="1" applyFont="1" applyFill="1" applyBorder="1" applyAlignment="1" applyProtection="1">
      <alignment/>
      <protection/>
    </xf>
    <xf numFmtId="0" fontId="63" fillId="0" borderId="120" xfId="0" applyFont="1" applyBorder="1" applyAlignment="1" applyProtection="1">
      <alignment/>
      <protection/>
    </xf>
    <xf numFmtId="0" fontId="63" fillId="4" borderId="82" xfId="0" applyFont="1" applyFill="1" applyBorder="1" applyAlignment="1" applyProtection="1">
      <alignment/>
      <protection/>
    </xf>
    <xf numFmtId="2" fontId="72" fillId="0" borderId="93" xfId="0" applyNumberFormat="1" applyFont="1" applyBorder="1" applyAlignment="1" applyProtection="1">
      <alignment/>
      <protection/>
    </xf>
    <xf numFmtId="4" fontId="68" fillId="3" borderId="93" xfId="0" applyNumberFormat="1" applyFont="1" applyFill="1" applyBorder="1" applyAlignment="1" applyProtection="1">
      <alignment/>
      <protection/>
    </xf>
    <xf numFmtId="4" fontId="68" fillId="3" borderId="59" xfId="0" applyNumberFormat="1" applyFont="1" applyFill="1" applyBorder="1" applyAlignment="1" applyProtection="1">
      <alignment/>
      <protection/>
    </xf>
    <xf numFmtId="2" fontId="72" fillId="0" borderId="0" xfId="0" applyNumberFormat="1" applyFont="1" applyBorder="1" applyAlignment="1" applyProtection="1">
      <alignment/>
      <protection/>
    </xf>
    <xf numFmtId="4" fontId="76" fillId="10" borderId="59" xfId="0" applyNumberFormat="1" applyFont="1" applyFill="1" applyBorder="1" applyAlignment="1" applyProtection="1">
      <alignment/>
      <protection/>
    </xf>
    <xf numFmtId="0" fontId="0" fillId="0" borderId="0" xfId="24" applyProtection="1">
      <alignment/>
      <protection locked="0"/>
    </xf>
    <xf numFmtId="0" fontId="0" fillId="0" borderId="0" xfId="24" applyFont="1" applyAlignment="1" applyProtection="1">
      <alignment horizontal="left" vertical="center"/>
      <protection locked="0"/>
    </xf>
    <xf numFmtId="0" fontId="0" fillId="0" borderId="37" xfId="24" applyBorder="1" applyProtection="1">
      <alignment/>
      <protection locked="0"/>
    </xf>
    <xf numFmtId="0" fontId="42" fillId="0" borderId="0" xfId="24" applyFont="1" applyAlignment="1" applyProtection="1">
      <alignment horizontal="left" vertical="center"/>
      <protection locked="0"/>
    </xf>
    <xf numFmtId="0" fontId="0" fillId="0" borderId="0" xfId="24" applyFont="1" applyAlignment="1" applyProtection="1">
      <alignment vertical="center"/>
      <protection locked="0"/>
    </xf>
    <xf numFmtId="0" fontId="0" fillId="0" borderId="37" xfId="24" applyBorder="1" applyAlignment="1" applyProtection="1">
      <alignment vertical="center"/>
      <protection locked="0"/>
    </xf>
    <xf numFmtId="0" fontId="0" fillId="0" borderId="0" xfId="24" applyAlignment="1" applyProtection="1">
      <alignment vertical="center"/>
      <protection locked="0"/>
    </xf>
    <xf numFmtId="0" fontId="0" fillId="0" borderId="0" xfId="24" applyFont="1" applyAlignment="1" applyProtection="1">
      <alignment vertical="center" wrapText="1"/>
      <protection locked="0"/>
    </xf>
    <xf numFmtId="0" fontId="0" fillId="0" borderId="0" xfId="24" applyAlignment="1" applyProtection="1">
      <alignment vertical="center" wrapText="1"/>
      <protection locked="0"/>
    </xf>
    <xf numFmtId="0" fontId="0" fillId="0" borderId="47" xfId="24" applyFont="1" applyBorder="1" applyAlignment="1" applyProtection="1">
      <alignment vertical="center"/>
      <protection locked="0"/>
    </xf>
    <xf numFmtId="0" fontId="0" fillId="0" borderId="40" xfId="24" applyFont="1" applyBorder="1" applyAlignment="1" applyProtection="1">
      <alignment vertical="center"/>
      <protection locked="0"/>
    </xf>
    <xf numFmtId="0" fontId="0" fillId="0" borderId="42" xfId="24" applyFont="1" applyBorder="1" applyAlignment="1" applyProtection="1">
      <alignment vertical="center"/>
      <protection locked="0"/>
    </xf>
    <xf numFmtId="0" fontId="49" fillId="0" borderId="0" xfId="24" applyFont="1" applyAlignment="1" applyProtection="1">
      <alignment vertical="center"/>
      <protection locked="0"/>
    </xf>
    <xf numFmtId="0" fontId="50" fillId="0" borderId="0" xfId="24" applyFont="1" applyAlignment="1" applyProtection="1">
      <alignment vertical="center"/>
      <protection locked="0"/>
    </xf>
    <xf numFmtId="0" fontId="0" fillId="0" borderId="0" xfId="24" applyFont="1" applyAlignment="1" applyProtection="1">
      <alignment horizontal="center" vertical="center" wrapText="1"/>
      <protection locked="0"/>
    </xf>
    <xf numFmtId="0" fontId="47" fillId="7" borderId="44" xfId="24" applyFont="1" applyFill="1" applyBorder="1" applyAlignment="1" applyProtection="1">
      <alignment horizontal="center" vertical="center" wrapText="1"/>
      <protection locked="0"/>
    </xf>
    <xf numFmtId="0" fontId="47" fillId="7" borderId="0" xfId="24" applyFont="1" applyFill="1" applyAlignment="1" applyProtection="1">
      <alignment horizontal="center" vertical="center" wrapText="1"/>
      <protection locked="0"/>
    </xf>
    <xf numFmtId="0" fontId="0" fillId="0" borderId="37" xfId="24" applyBorder="1" applyAlignment="1" applyProtection="1">
      <alignment horizontal="center" vertical="center" wrapText="1"/>
      <protection locked="0"/>
    </xf>
    <xf numFmtId="0" fontId="51" fillId="0" borderId="43" xfId="24" applyFont="1" applyBorder="1" applyAlignment="1" applyProtection="1">
      <alignment horizontal="center" vertical="center" wrapText="1"/>
      <protection locked="0"/>
    </xf>
    <xf numFmtId="0" fontId="51" fillId="0" borderId="44" xfId="24" applyFont="1" applyBorder="1" applyAlignment="1" applyProtection="1">
      <alignment horizontal="center" vertical="center" wrapText="1"/>
      <protection locked="0"/>
    </xf>
    <xf numFmtId="0" fontId="51" fillId="0" borderId="45" xfId="24" applyFont="1" applyBorder="1" applyAlignment="1" applyProtection="1">
      <alignment horizontal="center" vertical="center" wrapText="1"/>
      <protection locked="0"/>
    </xf>
    <xf numFmtId="0" fontId="0" fillId="0" borderId="0" xfId="24" applyAlignment="1" applyProtection="1">
      <alignment horizontal="center" vertical="center" wrapText="1"/>
      <protection locked="0"/>
    </xf>
    <xf numFmtId="0" fontId="0" fillId="0" borderId="46" xfId="24" applyFont="1" applyBorder="1" applyAlignment="1" applyProtection="1">
      <alignment vertical="center"/>
      <protection locked="0"/>
    </xf>
    <xf numFmtId="0" fontId="0" fillId="0" borderId="47" xfId="24" applyBorder="1" applyAlignment="1" applyProtection="1">
      <alignment vertical="center"/>
      <protection locked="0"/>
    </xf>
    <xf numFmtId="167" fontId="52" fillId="0" borderId="47" xfId="24" applyNumberFormat="1" applyFont="1" applyBorder="1" applyAlignment="1" applyProtection="1">
      <alignment/>
      <protection locked="0"/>
    </xf>
    <xf numFmtId="167" fontId="52" fillId="0" borderId="48" xfId="24" applyNumberFormat="1" applyFont="1" applyBorder="1" applyAlignment="1" applyProtection="1">
      <alignment/>
      <protection locked="0"/>
    </xf>
    <xf numFmtId="4" fontId="13" fillId="0" borderId="0" xfId="24" applyNumberFormat="1" applyFont="1" applyAlignment="1" applyProtection="1">
      <alignment vertical="center"/>
      <protection locked="0"/>
    </xf>
    <xf numFmtId="0" fontId="53" fillId="0" borderId="0" xfId="24" applyFont="1" applyAlignment="1" applyProtection="1">
      <alignment/>
      <protection locked="0"/>
    </xf>
    <xf numFmtId="0" fontId="53" fillId="0" borderId="37" xfId="24" applyFont="1" applyBorder="1" applyAlignment="1" applyProtection="1">
      <alignment/>
      <protection locked="0"/>
    </xf>
    <xf numFmtId="0" fontId="53" fillId="0" borderId="0" xfId="24" applyFont="1" applyAlignment="1" applyProtection="1">
      <alignment horizontal="left"/>
      <protection locked="0"/>
    </xf>
    <xf numFmtId="0" fontId="53" fillId="0" borderId="49" xfId="24" applyFont="1" applyBorder="1" applyAlignment="1" applyProtection="1">
      <alignment/>
      <protection locked="0"/>
    </xf>
    <xf numFmtId="0" fontId="53" fillId="0" borderId="0" xfId="24" applyFont="1" applyBorder="1" applyAlignment="1" applyProtection="1">
      <alignment/>
      <protection locked="0"/>
    </xf>
    <xf numFmtId="167" fontId="53" fillId="0" borderId="0" xfId="24" applyNumberFormat="1" applyFont="1" applyBorder="1" applyAlignment="1" applyProtection="1">
      <alignment/>
      <protection locked="0"/>
    </xf>
    <xf numFmtId="167" fontId="53" fillId="0" borderId="50" xfId="24" applyNumberFormat="1" applyFont="1" applyBorder="1" applyAlignment="1" applyProtection="1">
      <alignment/>
      <protection locked="0"/>
    </xf>
    <xf numFmtId="0" fontId="53" fillId="0" borderId="0" xfId="24" applyFont="1" applyAlignment="1" applyProtection="1">
      <alignment horizontal="center"/>
      <protection locked="0"/>
    </xf>
    <xf numFmtId="4" fontId="53" fillId="0" borderId="0" xfId="24" applyNumberFormat="1" applyFont="1" applyAlignment="1" applyProtection="1">
      <alignment vertical="center"/>
      <protection locked="0"/>
    </xf>
    <xf numFmtId="0" fontId="51" fillId="0" borderId="49" xfId="24" applyFont="1" applyBorder="1" applyAlignment="1" applyProtection="1">
      <alignment horizontal="left" vertical="center"/>
      <protection locked="0"/>
    </xf>
    <xf numFmtId="0" fontId="51" fillId="0" borderId="0" xfId="24" applyFont="1" applyBorder="1" applyAlignment="1" applyProtection="1">
      <alignment horizontal="center" vertical="center"/>
      <protection locked="0"/>
    </xf>
    <xf numFmtId="167" fontId="51" fillId="0" borderId="0" xfId="24" applyNumberFormat="1" applyFont="1" applyBorder="1" applyAlignment="1" applyProtection="1">
      <alignment vertical="center"/>
      <protection locked="0"/>
    </xf>
    <xf numFmtId="167" fontId="51" fillId="0" borderId="50" xfId="24" applyNumberFormat="1" applyFont="1" applyBorder="1" applyAlignment="1" applyProtection="1">
      <alignment vertical="center"/>
      <protection locked="0"/>
    </xf>
    <xf numFmtId="0" fontId="47" fillId="0" borderId="0" xfId="24" applyFont="1" applyAlignment="1" applyProtection="1">
      <alignment horizontal="left" vertical="center"/>
      <protection locked="0"/>
    </xf>
    <xf numFmtId="4" fontId="0" fillId="0" borderId="0" xfId="24" applyNumberFormat="1" applyFont="1" applyAlignment="1" applyProtection="1">
      <alignment vertical="center"/>
      <protection locked="0"/>
    </xf>
    <xf numFmtId="0" fontId="57" fillId="0" borderId="0" xfId="24" applyFont="1" applyAlignment="1" applyProtection="1">
      <alignment vertical="center"/>
      <protection locked="0"/>
    </xf>
    <xf numFmtId="0" fontId="57" fillId="0" borderId="37" xfId="24" applyFont="1" applyBorder="1" applyAlignment="1" applyProtection="1">
      <alignment vertical="center"/>
      <protection locked="0"/>
    </xf>
    <xf numFmtId="0" fontId="57" fillId="0" borderId="0" xfId="24" applyFont="1" applyAlignment="1" applyProtection="1">
      <alignment horizontal="left" vertical="center"/>
      <protection locked="0"/>
    </xf>
    <xf numFmtId="0" fontId="57" fillId="0" borderId="49" xfId="24" applyFont="1" applyBorder="1" applyAlignment="1" applyProtection="1">
      <alignment vertical="center"/>
      <protection locked="0"/>
    </xf>
    <xf numFmtId="0" fontId="57" fillId="0" borderId="0" xfId="24" applyFont="1" applyBorder="1" applyAlignment="1" applyProtection="1">
      <alignment vertical="center"/>
      <protection locked="0"/>
    </xf>
    <xf numFmtId="0" fontId="57" fillId="0" borderId="50" xfId="24" applyFont="1" applyBorder="1" applyAlignment="1" applyProtection="1">
      <alignment vertical="center"/>
      <protection locked="0"/>
    </xf>
    <xf numFmtId="0" fontId="59" fillId="0" borderId="0" xfId="24" applyFont="1" applyAlignment="1" applyProtection="1">
      <alignment vertical="center"/>
      <protection locked="0"/>
    </xf>
    <xf numFmtId="0" fontId="59" fillId="0" borderId="37" xfId="24" applyFont="1" applyBorder="1" applyAlignment="1" applyProtection="1">
      <alignment vertical="center"/>
      <protection locked="0"/>
    </xf>
    <xf numFmtId="0" fontId="59" fillId="0" borderId="0" xfId="24" applyFont="1" applyAlignment="1" applyProtection="1">
      <alignment horizontal="left" vertical="center"/>
      <protection locked="0"/>
    </xf>
    <xf numFmtId="0" fontId="59" fillId="0" borderId="49" xfId="24" applyFont="1" applyBorder="1" applyAlignment="1" applyProtection="1">
      <alignment vertical="center"/>
      <protection locked="0"/>
    </xf>
    <xf numFmtId="0" fontId="59" fillId="0" borderId="0" xfId="24" applyFont="1" applyBorder="1" applyAlignment="1" applyProtection="1">
      <alignment vertical="center"/>
      <protection locked="0"/>
    </xf>
    <xf numFmtId="0" fontId="59" fillId="0" borderId="50" xfId="24" applyFont="1" applyBorder="1" applyAlignment="1" applyProtection="1">
      <alignment vertical="center"/>
      <protection locked="0"/>
    </xf>
    <xf numFmtId="0" fontId="60" fillId="0" borderId="0" xfId="24" applyFont="1" applyAlignment="1" applyProtection="1">
      <alignment vertical="center"/>
      <protection locked="0"/>
    </xf>
    <xf numFmtId="0" fontId="60" fillId="0" borderId="37" xfId="24" applyFont="1" applyBorder="1" applyAlignment="1" applyProtection="1">
      <alignment vertical="center"/>
      <protection locked="0"/>
    </xf>
    <xf numFmtId="0" fontId="60" fillId="0" borderId="0" xfId="24" applyFont="1" applyAlignment="1" applyProtection="1">
      <alignment horizontal="left" vertical="center"/>
      <protection locked="0"/>
    </xf>
    <xf numFmtId="0" fontId="60" fillId="0" borderId="49" xfId="24" applyFont="1" applyBorder="1" applyAlignment="1" applyProtection="1">
      <alignment vertical="center"/>
      <protection locked="0"/>
    </xf>
    <xf numFmtId="0" fontId="60" fillId="0" borderId="0" xfId="24" applyFont="1" applyBorder="1" applyAlignment="1" applyProtection="1">
      <alignment vertical="center"/>
      <protection locked="0"/>
    </xf>
    <xf numFmtId="0" fontId="60" fillId="0" borderId="50" xfId="24" applyFont="1" applyBorder="1" applyAlignment="1" applyProtection="1">
      <alignment vertical="center"/>
      <protection locked="0"/>
    </xf>
    <xf numFmtId="0" fontId="55" fillId="0" borderId="37" xfId="24" applyFont="1" applyBorder="1" applyAlignment="1" applyProtection="1">
      <alignment vertical="center"/>
      <protection locked="0"/>
    </xf>
    <xf numFmtId="0" fontId="54" fillId="0" borderId="49" xfId="24" applyFont="1" applyBorder="1" applyAlignment="1" applyProtection="1">
      <alignment horizontal="left" vertical="center"/>
      <protection locked="0"/>
    </xf>
    <xf numFmtId="0" fontId="54" fillId="0" borderId="0" xfId="24" applyFont="1" applyBorder="1" applyAlignment="1" applyProtection="1">
      <alignment horizontal="center" vertical="center"/>
      <protection locked="0"/>
    </xf>
    <xf numFmtId="0" fontId="59" fillId="0" borderId="58" xfId="24" applyFont="1" applyBorder="1" applyAlignment="1" applyProtection="1">
      <alignment vertical="center"/>
      <protection locked="0"/>
    </xf>
    <xf numFmtId="0" fontId="59" fillId="0" borderId="38" xfId="24" applyFont="1" applyBorder="1" applyAlignment="1" applyProtection="1">
      <alignment vertical="center"/>
      <protection locked="0"/>
    </xf>
    <xf numFmtId="0" fontId="59" fillId="0" borderId="52" xfId="24" applyFont="1" applyBorder="1" applyAlignment="1" applyProtection="1">
      <alignment vertical="center"/>
      <protection locked="0"/>
    </xf>
    <xf numFmtId="0" fontId="0" fillId="0" borderId="41" xfId="24" applyBorder="1" applyProtection="1">
      <alignment/>
      <protection/>
    </xf>
    <xf numFmtId="0" fontId="0" fillId="0" borderId="42" xfId="24" applyBorder="1" applyProtection="1">
      <alignment/>
      <protection/>
    </xf>
    <xf numFmtId="0" fontId="0" fillId="0" borderId="37" xfId="24" applyBorder="1" applyProtection="1">
      <alignment/>
      <protection/>
    </xf>
    <xf numFmtId="0" fontId="40" fillId="0" borderId="0" xfId="24" applyFont="1" applyAlignment="1" applyProtection="1">
      <alignment horizontal="left" vertical="center"/>
      <protection/>
    </xf>
    <xf numFmtId="0" fontId="41" fillId="0" borderId="0" xfId="24" applyFont="1" applyAlignment="1" applyProtection="1">
      <alignment horizontal="left" vertical="center"/>
      <protection/>
    </xf>
    <xf numFmtId="0" fontId="42" fillId="0" borderId="0" xfId="24" applyFont="1" applyAlignment="1" applyProtection="1">
      <alignment horizontal="left" vertical="center"/>
      <protection/>
    </xf>
    <xf numFmtId="0" fontId="0" fillId="0" borderId="0" xfId="24" applyFont="1" applyAlignment="1" applyProtection="1">
      <alignment vertical="center"/>
      <protection/>
    </xf>
    <xf numFmtId="0" fontId="0" fillId="0" borderId="37" xfId="24" applyFont="1" applyBorder="1" applyAlignment="1" applyProtection="1">
      <alignment vertical="center"/>
      <protection/>
    </xf>
    <xf numFmtId="0" fontId="0" fillId="0" borderId="37" xfId="24" applyBorder="1" applyAlignment="1" applyProtection="1">
      <alignment vertical="center"/>
      <protection/>
    </xf>
    <xf numFmtId="0" fontId="0" fillId="0" borderId="0" xfId="24" applyAlignment="1" applyProtection="1">
      <alignment vertical="center"/>
      <protection/>
    </xf>
    <xf numFmtId="0" fontId="0" fillId="0" borderId="0" xfId="24" applyFont="1" applyAlignment="1" applyProtection="1">
      <alignment horizontal="left" vertical="center"/>
      <protection/>
    </xf>
    <xf numFmtId="166" fontId="0" fillId="0" borderId="0" xfId="24" applyNumberFormat="1" applyFont="1" applyAlignment="1" applyProtection="1">
      <alignment horizontal="left" vertical="center"/>
      <protection/>
    </xf>
    <xf numFmtId="0" fontId="0" fillId="0" borderId="0" xfId="24" applyFont="1" applyAlignment="1" applyProtection="1">
      <alignment vertical="center" wrapText="1"/>
      <protection/>
    </xf>
    <xf numFmtId="0" fontId="0" fillId="0" borderId="37" xfId="24" applyFont="1" applyBorder="1" applyAlignment="1" applyProtection="1">
      <alignment vertical="center" wrapText="1"/>
      <protection/>
    </xf>
    <xf numFmtId="0" fontId="0" fillId="0" borderId="37" xfId="24" applyBorder="1" applyAlignment="1" applyProtection="1">
      <alignment vertical="center" wrapText="1"/>
      <protection/>
    </xf>
    <xf numFmtId="0" fontId="0" fillId="0" borderId="0" xfId="24" applyAlignment="1" applyProtection="1">
      <alignment vertical="center" wrapText="1"/>
      <protection/>
    </xf>
    <xf numFmtId="0" fontId="0" fillId="0" borderId="47" xfId="24" applyFont="1" applyBorder="1" applyAlignment="1" applyProtection="1">
      <alignment vertical="center"/>
      <protection/>
    </xf>
    <xf numFmtId="0" fontId="3" fillId="0" borderId="0" xfId="24" applyFont="1" applyAlignment="1" applyProtection="1">
      <alignment horizontal="left" vertical="center"/>
      <protection/>
    </xf>
    <xf numFmtId="4" fontId="44" fillId="0" borderId="0" xfId="24" applyNumberFormat="1" applyFont="1" applyAlignment="1" applyProtection="1">
      <alignment vertical="center"/>
      <protection/>
    </xf>
    <xf numFmtId="0" fontId="42" fillId="0" borderId="0" xfId="24" applyFont="1" applyAlignment="1" applyProtection="1">
      <alignment horizontal="right" vertical="center"/>
      <protection/>
    </xf>
    <xf numFmtId="0" fontId="45" fillId="0" borderId="0" xfId="24" applyFont="1" applyAlignment="1" applyProtection="1">
      <alignment horizontal="left" vertical="center"/>
      <protection/>
    </xf>
    <xf numFmtId="4" fontId="42" fillId="0" borderId="0" xfId="24" applyNumberFormat="1" applyFont="1" applyAlignment="1" applyProtection="1">
      <alignment vertical="center"/>
      <protection/>
    </xf>
    <xf numFmtId="168" fontId="42" fillId="0" borderId="0" xfId="24" applyNumberFormat="1" applyFont="1" applyAlignment="1" applyProtection="1">
      <alignment horizontal="right" vertical="center"/>
      <protection/>
    </xf>
    <xf numFmtId="0" fontId="0" fillId="7" borderId="0" xfId="24" applyFont="1" applyFill="1" applyAlignment="1" applyProtection="1">
      <alignment vertical="center"/>
      <protection/>
    </xf>
    <xf numFmtId="0" fontId="5" fillId="7" borderId="121" xfId="24" applyFont="1" applyFill="1" applyBorder="1" applyAlignment="1" applyProtection="1">
      <alignment horizontal="left" vertical="center"/>
      <protection/>
    </xf>
    <xf numFmtId="0" fontId="0" fillId="7" borderId="55" xfId="24" applyFont="1" applyFill="1" applyBorder="1" applyAlignment="1" applyProtection="1">
      <alignment vertical="center"/>
      <protection/>
    </xf>
    <xf numFmtId="0" fontId="5" fillId="7" borderId="55" xfId="24" applyFont="1" applyFill="1" applyBorder="1" applyAlignment="1" applyProtection="1">
      <alignment horizontal="right" vertical="center"/>
      <protection/>
    </xf>
    <xf numFmtId="0" fontId="5" fillId="7" borderId="55" xfId="24" applyFont="1" applyFill="1" applyBorder="1" applyAlignment="1" applyProtection="1">
      <alignment horizontal="center" vertical="center"/>
      <protection/>
    </xf>
    <xf numFmtId="4" fontId="5" fillId="7" borderId="55" xfId="24" applyNumberFormat="1" applyFont="1" applyFill="1" applyBorder="1" applyAlignment="1" applyProtection="1">
      <alignment vertical="center"/>
      <protection/>
    </xf>
    <xf numFmtId="0" fontId="0" fillId="7" borderId="122" xfId="24" applyFont="1" applyFill="1" applyBorder="1" applyAlignment="1" applyProtection="1">
      <alignment vertical="center"/>
      <protection/>
    </xf>
    <xf numFmtId="0" fontId="46" fillId="0" borderId="56" xfId="24" applyFont="1" applyBorder="1" applyAlignment="1" applyProtection="1">
      <alignment horizontal="left" vertical="center"/>
      <protection/>
    </xf>
    <xf numFmtId="0" fontId="0" fillId="0" borderId="56" xfId="24" applyBorder="1" applyAlignment="1" applyProtection="1">
      <alignment vertical="center"/>
      <protection/>
    </xf>
    <xf numFmtId="0" fontId="42" fillId="0" borderId="57" xfId="24" applyFont="1" applyBorder="1" applyAlignment="1" applyProtection="1">
      <alignment horizontal="left" vertical="center"/>
      <protection/>
    </xf>
    <xf numFmtId="0" fontId="0" fillId="0" borderId="57" xfId="24" applyFont="1" applyBorder="1" applyAlignment="1" applyProtection="1">
      <alignment vertical="center"/>
      <protection/>
    </xf>
    <xf numFmtId="0" fontId="42" fillId="0" borderId="57" xfId="24" applyFont="1" applyBorder="1" applyAlignment="1" applyProtection="1">
      <alignment horizontal="center" vertical="center"/>
      <protection/>
    </xf>
    <xf numFmtId="0" fontId="42" fillId="0" borderId="57" xfId="24" applyFont="1" applyBorder="1" applyAlignment="1" applyProtection="1">
      <alignment horizontal="right" vertical="center"/>
      <protection/>
    </xf>
    <xf numFmtId="0" fontId="0" fillId="0" borderId="56" xfId="24" applyFont="1" applyBorder="1" applyAlignment="1" applyProtection="1">
      <alignment vertical="center"/>
      <protection/>
    </xf>
    <xf numFmtId="0" fontId="0" fillId="0" borderId="39" xfId="24" applyFont="1" applyBorder="1" applyAlignment="1" applyProtection="1">
      <alignment vertical="center"/>
      <protection/>
    </xf>
    <xf numFmtId="0" fontId="0" fillId="0" borderId="40" xfId="24" applyFont="1" applyBorder="1" applyAlignment="1" applyProtection="1">
      <alignment vertical="center"/>
      <protection/>
    </xf>
    <xf numFmtId="0" fontId="0" fillId="0" borderId="41" xfId="24" applyFont="1" applyBorder="1" applyAlignment="1" applyProtection="1">
      <alignment vertical="center"/>
      <protection/>
    </xf>
    <xf numFmtId="0" fontId="0" fillId="0" borderId="42" xfId="24" applyFont="1" applyBorder="1" applyAlignment="1" applyProtection="1">
      <alignment vertical="center"/>
      <protection/>
    </xf>
    <xf numFmtId="0" fontId="0" fillId="0" borderId="0" xfId="24" applyFont="1" applyAlignment="1" applyProtection="1">
      <alignment horizontal="left" vertical="center" wrapText="1"/>
      <protection/>
    </xf>
    <xf numFmtId="0" fontId="47" fillId="7" borderId="0" xfId="24" applyFont="1" applyFill="1" applyAlignment="1" applyProtection="1">
      <alignment horizontal="left" vertical="center"/>
      <protection/>
    </xf>
    <xf numFmtId="0" fontId="47" fillId="7" borderId="0" xfId="24" applyFont="1" applyFill="1" applyAlignment="1" applyProtection="1">
      <alignment horizontal="right" vertical="center"/>
      <protection/>
    </xf>
    <xf numFmtId="0" fontId="48" fillId="0" borderId="0" xfId="24" applyFont="1" applyAlignment="1" applyProtection="1">
      <alignment horizontal="left" vertical="center"/>
      <protection/>
    </xf>
    <xf numFmtId="0" fontId="49" fillId="0" borderId="0" xfId="24" applyFont="1" applyAlignment="1" applyProtection="1">
      <alignment vertical="center"/>
      <protection/>
    </xf>
    <xf numFmtId="0" fontId="49" fillId="0" borderId="37" xfId="24" applyFont="1" applyBorder="1" applyAlignment="1" applyProtection="1">
      <alignment vertical="center"/>
      <protection/>
    </xf>
    <xf numFmtId="0" fontId="49" fillId="0" borderId="38" xfId="24" applyFont="1" applyBorder="1" applyAlignment="1" applyProtection="1">
      <alignment horizontal="left" vertical="center"/>
      <protection/>
    </xf>
    <xf numFmtId="0" fontId="49" fillId="0" borderId="38" xfId="24" applyFont="1" applyBorder="1" applyAlignment="1" applyProtection="1">
      <alignment vertical="center"/>
      <protection/>
    </xf>
    <xf numFmtId="4" fontId="49" fillId="0" borderId="38" xfId="24" applyNumberFormat="1" applyFont="1" applyBorder="1" applyAlignment="1" applyProtection="1">
      <alignment vertical="center"/>
      <protection/>
    </xf>
    <xf numFmtId="0" fontId="50" fillId="0" borderId="0" xfId="24" applyFont="1" applyAlignment="1" applyProtection="1">
      <alignment vertical="center"/>
      <protection/>
    </xf>
    <xf numFmtId="0" fontId="50" fillId="0" borderId="37" xfId="24" applyFont="1" applyBorder="1" applyAlignment="1" applyProtection="1">
      <alignment vertical="center"/>
      <protection/>
    </xf>
    <xf numFmtId="0" fontId="50" fillId="0" borderId="38" xfId="24" applyFont="1" applyBorder="1" applyAlignment="1" applyProtection="1">
      <alignment horizontal="left" vertical="center"/>
      <protection/>
    </xf>
    <xf numFmtId="0" fontId="50" fillId="0" borderId="38" xfId="24" applyFont="1" applyBorder="1" applyAlignment="1" applyProtection="1">
      <alignment vertical="center"/>
      <protection/>
    </xf>
    <xf numFmtId="4" fontId="50" fillId="0" borderId="38" xfId="24" applyNumberFormat="1" applyFont="1" applyBorder="1" applyAlignment="1" applyProtection="1">
      <alignment vertical="center"/>
      <protection/>
    </xf>
    <xf numFmtId="0" fontId="0" fillId="0" borderId="0" xfId="24" applyFont="1" applyAlignment="1" applyProtection="1">
      <alignment horizontal="center" vertical="center" wrapText="1"/>
      <protection/>
    </xf>
    <xf numFmtId="0" fontId="0" fillId="0" borderId="37" xfId="24" applyFont="1" applyBorder="1" applyAlignment="1" applyProtection="1">
      <alignment horizontal="center" vertical="center" wrapText="1"/>
      <protection/>
    </xf>
    <xf numFmtId="0" fontId="47" fillId="7" borderId="43" xfId="24" applyFont="1" applyFill="1" applyBorder="1" applyAlignment="1" applyProtection="1">
      <alignment horizontal="center" vertical="center" wrapText="1"/>
      <protection/>
    </xf>
    <xf numFmtId="0" fontId="47" fillId="7" borderId="44" xfId="24" applyFont="1" applyFill="1" applyBorder="1" applyAlignment="1" applyProtection="1">
      <alignment horizontal="center" vertical="center" wrapText="1"/>
      <protection/>
    </xf>
    <xf numFmtId="0" fontId="44" fillId="0" borderId="0" xfId="24" applyFont="1" applyAlignment="1" applyProtection="1">
      <alignment horizontal="left" vertical="center"/>
      <protection/>
    </xf>
    <xf numFmtId="0" fontId="53" fillId="0" borderId="0" xfId="24" applyFont="1" applyAlignment="1" applyProtection="1">
      <alignment/>
      <protection/>
    </xf>
    <xf numFmtId="0" fontId="53" fillId="0" borderId="37" xfId="24" applyFont="1" applyBorder="1" applyAlignment="1" applyProtection="1">
      <alignment/>
      <protection/>
    </xf>
    <xf numFmtId="0" fontId="53" fillId="0" borderId="0" xfId="24" applyFont="1" applyAlignment="1" applyProtection="1">
      <alignment horizontal="left"/>
      <protection/>
    </xf>
    <xf numFmtId="0" fontId="49" fillId="0" borderId="0" xfId="24" applyFont="1" applyAlignment="1" applyProtection="1">
      <alignment horizontal="left"/>
      <protection/>
    </xf>
    <xf numFmtId="0" fontId="50" fillId="0" borderId="0" xfId="24" applyFont="1" applyAlignment="1" applyProtection="1">
      <alignment horizontal="left"/>
      <protection/>
    </xf>
    <xf numFmtId="0" fontId="47" fillId="0" borderId="51" xfId="24" applyFont="1" applyBorder="1" applyAlignment="1" applyProtection="1">
      <alignment horizontal="center" vertical="center"/>
      <protection/>
    </xf>
    <xf numFmtId="49" fontId="47" fillId="0" borderId="51" xfId="24" applyNumberFormat="1" applyFont="1" applyBorder="1" applyAlignment="1" applyProtection="1">
      <alignment horizontal="left" vertical="center" wrapText="1"/>
      <protection/>
    </xf>
    <xf numFmtId="0" fontId="47" fillId="0" borderId="51" xfId="24" applyFont="1" applyBorder="1" applyAlignment="1" applyProtection="1">
      <alignment horizontal="left" vertical="center" wrapText="1"/>
      <protection/>
    </xf>
    <xf numFmtId="0" fontId="47" fillId="0" borderId="51" xfId="24" applyFont="1" applyBorder="1" applyAlignment="1" applyProtection="1">
      <alignment horizontal="center" vertical="center" wrapText="1"/>
      <protection/>
    </xf>
    <xf numFmtId="169" fontId="47" fillId="0" borderId="51" xfId="24" applyNumberFormat="1" applyFont="1" applyBorder="1" applyAlignment="1" applyProtection="1">
      <alignment vertical="center"/>
      <protection/>
    </xf>
    <xf numFmtId="0" fontId="57" fillId="0" borderId="0" xfId="24" applyFont="1" applyAlignment="1" applyProtection="1">
      <alignment vertical="center"/>
      <protection/>
    </xf>
    <xf numFmtId="0" fontId="57" fillId="0" borderId="37" xfId="24" applyFont="1" applyBorder="1" applyAlignment="1" applyProtection="1">
      <alignment vertical="center"/>
      <protection/>
    </xf>
    <xf numFmtId="0" fontId="58" fillId="0" borderId="0" xfId="24" applyFont="1" applyAlignment="1" applyProtection="1">
      <alignment horizontal="left" vertical="center"/>
      <protection/>
    </xf>
    <xf numFmtId="0" fontId="57" fillId="0" borderId="0" xfId="24" applyFont="1" applyAlignment="1" applyProtection="1">
      <alignment horizontal="left" vertical="center"/>
      <protection/>
    </xf>
    <xf numFmtId="0" fontId="57" fillId="0" borderId="0" xfId="24" applyFont="1" applyAlignment="1" applyProtection="1">
      <alignment horizontal="left" vertical="center" wrapText="1"/>
      <protection/>
    </xf>
    <xf numFmtId="0" fontId="59" fillId="0" borderId="0" xfId="24" applyFont="1" applyAlignment="1" applyProtection="1">
      <alignment vertical="center"/>
      <protection/>
    </xf>
    <xf numFmtId="0" fontId="59" fillId="0" borderId="37" xfId="24" applyFont="1" applyBorder="1" applyAlignment="1" applyProtection="1">
      <alignment vertical="center"/>
      <protection/>
    </xf>
    <xf numFmtId="0" fontId="59" fillId="0" borderId="0" xfId="24" applyFont="1" applyAlignment="1" applyProtection="1">
      <alignment horizontal="left" vertical="center"/>
      <protection/>
    </xf>
    <xf numFmtId="0" fontId="59" fillId="0" borderId="0" xfId="24" applyFont="1" applyAlignment="1" applyProtection="1">
      <alignment horizontal="left" vertical="center" wrapText="1"/>
      <protection/>
    </xf>
    <xf numFmtId="169" fontId="59" fillId="0" borderId="0" xfId="24" applyNumberFormat="1" applyFont="1" applyAlignment="1" applyProtection="1">
      <alignment vertical="center"/>
      <protection/>
    </xf>
    <xf numFmtId="0" fontId="60" fillId="0" borderId="0" xfId="24" applyFont="1" applyAlignment="1" applyProtection="1">
      <alignment vertical="center"/>
      <protection/>
    </xf>
    <xf numFmtId="0" fontId="60" fillId="0" borderId="37" xfId="24" applyFont="1" applyBorder="1" applyAlignment="1" applyProtection="1">
      <alignment vertical="center"/>
      <protection/>
    </xf>
    <xf numFmtId="0" fontId="60" fillId="0" borderId="0" xfId="24" applyFont="1" applyAlignment="1" applyProtection="1">
      <alignment horizontal="left" vertical="center"/>
      <protection/>
    </xf>
    <xf numFmtId="0" fontId="60" fillId="0" borderId="0" xfId="24" applyFont="1" applyAlignment="1" applyProtection="1">
      <alignment horizontal="left" vertical="center" wrapText="1"/>
      <protection/>
    </xf>
    <xf numFmtId="169" fontId="60" fillId="0" borderId="0" xfId="24" applyNumberFormat="1" applyFont="1" applyAlignment="1" applyProtection="1">
      <alignment vertical="center"/>
      <protection/>
    </xf>
    <xf numFmtId="0" fontId="54" fillId="0" borderId="51" xfId="24" applyFont="1" applyBorder="1" applyAlignment="1" applyProtection="1">
      <alignment horizontal="center" vertical="center"/>
      <protection/>
    </xf>
    <xf numFmtId="49" fontId="54" fillId="0" borderId="51" xfId="24" applyNumberFormat="1" applyFont="1" applyBorder="1" applyAlignment="1" applyProtection="1">
      <alignment horizontal="left" vertical="center" wrapText="1"/>
      <protection/>
    </xf>
    <xf numFmtId="0" fontId="54" fillId="0" borderId="51" xfId="24" applyFont="1" applyBorder="1" applyAlignment="1" applyProtection="1">
      <alignment horizontal="left" vertical="center" wrapText="1"/>
      <protection/>
    </xf>
    <xf numFmtId="0" fontId="54" fillId="0" borderId="51" xfId="24" applyFont="1" applyBorder="1" applyAlignment="1" applyProtection="1">
      <alignment horizontal="center" vertical="center" wrapText="1"/>
      <protection/>
    </xf>
    <xf numFmtId="169" fontId="54" fillId="0" borderId="51" xfId="24" applyNumberFormat="1" applyFont="1" applyBorder="1" applyAlignment="1" applyProtection="1">
      <alignment vertical="center"/>
      <protection/>
    </xf>
    <xf numFmtId="0" fontId="47" fillId="7" borderId="45" xfId="24" applyFont="1" applyFill="1" applyBorder="1" applyAlignment="1" applyProtection="1">
      <alignment horizontal="center" vertical="center" wrapText="1"/>
      <protection/>
    </xf>
    <xf numFmtId="4" fontId="44" fillId="0" borderId="0" xfId="24" applyNumberFormat="1" applyFont="1" applyAlignment="1" applyProtection="1">
      <alignment/>
      <protection/>
    </xf>
    <xf numFmtId="4" fontId="49" fillId="0" borderId="0" xfId="24" applyNumberFormat="1" applyFont="1" applyAlignment="1" applyProtection="1">
      <alignment/>
      <protection/>
    </xf>
    <xf numFmtId="4" fontId="50" fillId="0" borderId="0" xfId="24" applyNumberFormat="1" applyFont="1" applyAlignment="1" applyProtection="1">
      <alignment/>
      <protection/>
    </xf>
    <xf numFmtId="4" fontId="47" fillId="0" borderId="51" xfId="24" applyNumberFormat="1" applyFont="1" applyBorder="1" applyAlignment="1" applyProtection="1">
      <alignment vertical="center"/>
      <protection/>
    </xf>
    <xf numFmtId="4" fontId="54" fillId="0" borderId="51" xfId="24" applyNumberFormat="1" applyFont="1" applyBorder="1" applyAlignment="1" applyProtection="1">
      <alignment vertical="center"/>
      <protection/>
    </xf>
    <xf numFmtId="49" fontId="3" fillId="0" borderId="96" xfId="30" applyNumberFormat="1" applyFont="1" applyFill="1" applyBorder="1" applyAlignment="1" applyProtection="1">
      <alignment horizontal="center"/>
      <protection locked="0"/>
    </xf>
    <xf numFmtId="0" fontId="3" fillId="0" borderId="96" xfId="30" applyFont="1" applyFill="1" applyBorder="1" applyProtection="1">
      <alignment/>
      <protection locked="0"/>
    </xf>
    <xf numFmtId="0" fontId="3" fillId="0" borderId="96" xfId="30" applyFont="1" applyFill="1" applyBorder="1" applyAlignment="1" applyProtection="1">
      <alignment horizontal="center"/>
      <protection locked="0"/>
    </xf>
    <xf numFmtId="2" fontId="3" fillId="0" borderId="71" xfId="30" applyNumberFormat="1" applyFont="1" applyFill="1" applyBorder="1" applyProtection="1">
      <alignment/>
      <protection locked="0"/>
    </xf>
    <xf numFmtId="164" fontId="0" fillId="0" borderId="78" xfId="30" applyNumberFormat="1" applyFill="1" applyBorder="1" applyProtection="1">
      <alignment/>
      <protection locked="0"/>
    </xf>
    <xf numFmtId="0" fontId="0" fillId="0" borderId="0" xfId="30" applyFill="1" applyProtection="1">
      <alignment/>
      <protection locked="0"/>
    </xf>
    <xf numFmtId="49" fontId="3" fillId="0" borderId="95" xfId="30" applyNumberFormat="1" applyFont="1" applyFill="1" applyBorder="1" applyProtection="1">
      <alignment/>
      <protection locked="0"/>
    </xf>
    <xf numFmtId="49" fontId="3" fillId="0" borderId="95" xfId="30" applyNumberFormat="1" applyFont="1" applyFill="1" applyBorder="1" applyAlignment="1" applyProtection="1">
      <alignment horizontal="center"/>
      <protection locked="0"/>
    </xf>
    <xf numFmtId="0" fontId="0" fillId="0" borderId="95" xfId="30" applyFill="1" applyBorder="1" applyProtection="1">
      <alignment/>
      <protection locked="0"/>
    </xf>
    <xf numFmtId="2" fontId="3" fillId="0" borderId="69" xfId="30" applyNumberFormat="1" applyFont="1" applyFill="1" applyBorder="1" applyAlignment="1" applyProtection="1">
      <alignment horizontal="center"/>
      <protection locked="0"/>
    </xf>
    <xf numFmtId="164" fontId="3" fillId="0" borderId="69" xfId="30" applyNumberFormat="1" applyFont="1" applyFill="1" applyBorder="1" applyAlignment="1" applyProtection="1">
      <alignment horizontal="center"/>
      <protection locked="0"/>
    </xf>
    <xf numFmtId="49" fontId="3" fillId="13" borderId="71" xfId="30" applyNumberFormat="1" applyFont="1" applyFill="1" applyBorder="1" applyAlignment="1" applyProtection="1">
      <alignment vertical="center" wrapText="1"/>
      <protection locked="0"/>
    </xf>
    <xf numFmtId="49" fontId="0" fillId="13" borderId="70" xfId="30" applyNumberFormat="1" applyFont="1" applyFill="1" applyBorder="1" applyAlignment="1" applyProtection="1">
      <alignment vertical="center" wrapText="1"/>
      <protection locked="0"/>
    </xf>
    <xf numFmtId="0" fontId="0" fillId="13" borderId="0" xfId="30" applyFont="1" applyFill="1" applyProtection="1">
      <alignment/>
      <protection locked="0"/>
    </xf>
    <xf numFmtId="49" fontId="3" fillId="0" borderId="0" xfId="30" applyNumberFormat="1" applyFont="1" applyFill="1" applyBorder="1" applyAlignment="1" applyProtection="1">
      <alignment vertical="top" wrapText="1"/>
      <protection locked="0"/>
    </xf>
    <xf numFmtId="49" fontId="0" fillId="0" borderId="0" xfId="30" applyNumberFormat="1" applyFont="1" applyFill="1" applyAlignment="1" applyProtection="1">
      <alignment vertical="top" wrapText="1"/>
      <protection locked="0"/>
    </xf>
    <xf numFmtId="0" fontId="0" fillId="0" borderId="0" xfId="30" applyFill="1" applyAlignment="1" applyProtection="1">
      <alignment vertical="top" wrapText="1"/>
      <protection locked="0"/>
    </xf>
    <xf numFmtId="3" fontId="0" fillId="0" borderId="0" xfId="30" applyNumberFormat="1" applyFont="1" applyFill="1" applyBorder="1" applyAlignment="1" applyProtection="1">
      <alignment horizontal="right" vertical="justify" wrapText="1"/>
      <protection locked="0"/>
    </xf>
    <xf numFmtId="0" fontId="0" fillId="0" borderId="0" xfId="30" applyFill="1" applyBorder="1" applyAlignment="1" applyProtection="1">
      <alignment vertical="top" wrapText="1"/>
      <protection locked="0"/>
    </xf>
    <xf numFmtId="0" fontId="0" fillId="0" borderId="0" xfId="30" applyFill="1" applyAlignment="1" applyProtection="1">
      <alignment vertical="top"/>
      <protection locked="0"/>
    </xf>
    <xf numFmtId="0" fontId="0" fillId="0" borderId="0" xfId="30" applyFont="1" applyFill="1" applyAlignment="1" applyProtection="1">
      <alignment vertical="top"/>
      <protection locked="0"/>
    </xf>
    <xf numFmtId="0" fontId="0" fillId="0" borderId="0" xfId="30" applyFont="1" applyFill="1" applyProtection="1">
      <alignment/>
      <protection locked="0"/>
    </xf>
    <xf numFmtId="3" fontId="0" fillId="0" borderId="68" xfId="30" applyNumberFormat="1" applyFont="1" applyFill="1" applyBorder="1" applyAlignment="1" applyProtection="1">
      <alignment horizontal="right" vertical="justify" wrapText="1"/>
      <protection locked="0"/>
    </xf>
    <xf numFmtId="0" fontId="3" fillId="0" borderId="0" xfId="30" applyFont="1" applyFill="1" applyBorder="1" applyProtection="1">
      <alignment/>
      <protection locked="0"/>
    </xf>
    <xf numFmtId="1" fontId="81" fillId="0" borderId="0" xfId="30" applyNumberFormat="1" applyFont="1" applyFill="1" applyBorder="1" applyAlignment="1" applyProtection="1">
      <alignment vertical="top" wrapText="1"/>
      <protection locked="0"/>
    </xf>
    <xf numFmtId="0" fontId="3" fillId="13" borderId="70" xfId="30" applyFont="1" applyFill="1" applyBorder="1" applyAlignment="1" applyProtection="1">
      <alignment vertical="top" wrapText="1"/>
      <protection locked="0"/>
    </xf>
    <xf numFmtId="0" fontId="3" fillId="13" borderId="78" xfId="30" applyFont="1" applyFill="1" applyBorder="1" applyAlignment="1" applyProtection="1">
      <alignment vertical="top" wrapText="1"/>
      <protection locked="0"/>
    </xf>
    <xf numFmtId="49" fontId="3" fillId="0" borderId="0" xfId="30" applyNumberFormat="1" applyFont="1" applyFill="1" applyAlignment="1" applyProtection="1">
      <alignment vertical="center" wrapText="1"/>
      <protection locked="0"/>
    </xf>
    <xf numFmtId="49" fontId="0" fillId="0" borderId="0" xfId="30" applyNumberFormat="1" applyFont="1" applyFill="1" applyAlignment="1" applyProtection="1">
      <alignment vertical="center" wrapText="1"/>
      <protection locked="0"/>
    </xf>
    <xf numFmtId="0" fontId="3" fillId="0" borderId="0" xfId="30" applyFont="1" applyFill="1" applyAlignment="1" applyProtection="1">
      <alignment vertical="top" wrapText="1"/>
      <protection locked="0"/>
    </xf>
    <xf numFmtId="0" fontId="0" fillId="0" borderId="0" xfId="30" applyFont="1" applyFill="1" applyAlignment="1" applyProtection="1">
      <alignment vertical="center" wrapText="1"/>
      <protection locked="0"/>
    </xf>
    <xf numFmtId="43" fontId="0" fillId="0" borderId="0" xfId="30" applyNumberFormat="1" applyFont="1" applyFill="1" applyAlignment="1" applyProtection="1">
      <alignment horizontal="right" vertical="justify" wrapText="1"/>
      <protection locked="0"/>
    </xf>
    <xf numFmtId="2" fontId="0" fillId="0" borderId="0" xfId="30" applyNumberFormat="1" applyFont="1" applyFill="1" applyAlignment="1" applyProtection="1">
      <alignment vertical="center" wrapText="1"/>
      <protection locked="0"/>
    </xf>
    <xf numFmtId="164" fontId="0" fillId="0" borderId="18" xfId="30" applyNumberFormat="1" applyFont="1" applyFill="1" applyBorder="1" applyAlignment="1" applyProtection="1">
      <alignment vertical="center" wrapText="1"/>
      <protection locked="0"/>
    </xf>
    <xf numFmtId="49" fontId="3" fillId="0" borderId="0" xfId="30" applyNumberFormat="1" applyFont="1" applyFill="1" applyProtection="1">
      <alignment/>
      <protection locked="0"/>
    </xf>
    <xf numFmtId="49" fontId="0" fillId="0" borderId="0" xfId="30" applyNumberFormat="1" applyFill="1" applyProtection="1">
      <alignment/>
      <protection locked="0"/>
    </xf>
    <xf numFmtId="43" fontId="0" fillId="0" borderId="0" xfId="30" applyNumberFormat="1" applyFill="1" applyAlignment="1" applyProtection="1">
      <alignment horizontal="right" vertical="justify"/>
      <protection locked="0"/>
    </xf>
    <xf numFmtId="2" fontId="0" fillId="0" borderId="0" xfId="30" applyNumberFormat="1" applyFill="1" applyProtection="1">
      <alignment/>
      <protection locked="0"/>
    </xf>
    <xf numFmtId="49" fontId="3" fillId="0" borderId="71" xfId="30" applyNumberFormat="1" applyFont="1" applyFill="1" applyBorder="1" applyAlignment="1" applyProtection="1">
      <alignment vertical="center" wrapText="1"/>
      <protection locked="0"/>
    </xf>
    <xf numFmtId="49" fontId="0" fillId="0" borderId="70" xfId="30" applyNumberFormat="1" applyFont="1" applyFill="1" applyBorder="1" applyAlignment="1" applyProtection="1">
      <alignment vertical="center" wrapText="1"/>
      <protection locked="0"/>
    </xf>
    <xf numFmtId="0" fontId="0" fillId="0" borderId="70" xfId="30" applyFont="1" applyFill="1" applyBorder="1" applyProtection="1">
      <alignment/>
      <protection locked="0"/>
    </xf>
    <xf numFmtId="3" fontId="3" fillId="0" borderId="68" xfId="30" applyNumberFormat="1" applyFont="1" applyFill="1" applyBorder="1" applyAlignment="1" applyProtection="1">
      <alignment horizontal="right" vertical="justify" wrapText="1"/>
      <protection locked="0"/>
    </xf>
    <xf numFmtId="0" fontId="3" fillId="0" borderId="0" xfId="30" applyFont="1" applyFill="1" applyBorder="1" applyAlignment="1" applyProtection="1">
      <alignment vertical="center" wrapText="1"/>
      <protection locked="0"/>
    </xf>
    <xf numFmtId="3" fontId="3" fillId="0" borderId="0" xfId="30" applyNumberFormat="1" applyFont="1" applyFill="1" applyBorder="1" applyAlignment="1" applyProtection="1">
      <alignment horizontal="right" vertical="justify" wrapText="1"/>
      <protection locked="0"/>
    </xf>
    <xf numFmtId="2" fontId="3" fillId="0" borderId="18" xfId="30" applyNumberFormat="1" applyFont="1" applyFill="1" applyBorder="1" applyAlignment="1" applyProtection="1">
      <alignment vertical="center" wrapText="1"/>
      <protection locked="0"/>
    </xf>
    <xf numFmtId="3" fontId="0" fillId="0" borderId="70" xfId="30" applyNumberFormat="1" applyFont="1" applyFill="1" applyBorder="1" applyAlignment="1" applyProtection="1">
      <alignment horizontal="right" vertical="justify" wrapText="1"/>
      <protection locked="0"/>
    </xf>
    <xf numFmtId="3" fontId="0" fillId="0" borderId="70" xfId="30" applyNumberFormat="1" applyFill="1" applyBorder="1" applyAlignment="1" applyProtection="1">
      <alignment horizontal="right" vertical="justify" wrapText="1"/>
      <protection locked="0"/>
    </xf>
    <xf numFmtId="3" fontId="0" fillId="0" borderId="0" xfId="30" applyNumberFormat="1" applyFont="1" applyFill="1" applyAlignment="1" applyProtection="1">
      <alignment horizontal="right" vertical="justify" wrapText="1"/>
      <protection locked="0"/>
    </xf>
    <xf numFmtId="49" fontId="3" fillId="0" borderId="0" xfId="30" applyNumberFormat="1" applyFont="1" applyFill="1" applyBorder="1" applyAlignment="1" applyProtection="1">
      <alignment vertical="center" wrapText="1"/>
      <protection locked="0"/>
    </xf>
    <xf numFmtId="49" fontId="0" fillId="0" borderId="0" xfId="30" applyNumberFormat="1" applyFont="1" applyFill="1" applyBorder="1" applyAlignment="1" applyProtection="1">
      <alignment vertical="center" wrapText="1"/>
      <protection locked="0"/>
    </xf>
    <xf numFmtId="0" fontId="0" fillId="0" borderId="0" xfId="30" applyFont="1" applyFill="1" applyBorder="1" applyProtection="1">
      <alignment/>
      <protection locked="0"/>
    </xf>
    <xf numFmtId="43" fontId="0" fillId="0" borderId="0" xfId="30" applyNumberFormat="1" applyFill="1" applyBorder="1" applyAlignment="1" applyProtection="1">
      <alignment horizontal="right" vertical="justify"/>
      <protection locked="0"/>
    </xf>
    <xf numFmtId="164" fontId="0" fillId="0" borderId="18" xfId="30" applyNumberFormat="1" applyFill="1" applyBorder="1" applyProtection="1">
      <alignment/>
      <protection locked="0"/>
    </xf>
    <xf numFmtId="2" fontId="3" fillId="0" borderId="0" xfId="30" applyNumberFormat="1" applyFont="1" applyFill="1" applyBorder="1" applyAlignment="1" applyProtection="1">
      <alignment vertical="center" wrapText="1"/>
      <protection locked="0"/>
    </xf>
    <xf numFmtId="3" fontId="0" fillId="0" borderId="0" xfId="30" applyNumberFormat="1" applyFill="1" applyAlignment="1" applyProtection="1">
      <alignment horizontal="right" vertical="justify" wrapText="1"/>
      <protection locked="0"/>
    </xf>
    <xf numFmtId="3" fontId="0" fillId="0" borderId="68" xfId="30" applyNumberFormat="1" applyFill="1" applyBorder="1" applyAlignment="1" applyProtection="1">
      <alignment horizontal="right" vertical="justify" wrapText="1"/>
      <protection locked="0"/>
    </xf>
    <xf numFmtId="0" fontId="79" fillId="0" borderId="73" xfId="30" applyFont="1" applyBorder="1" applyAlignment="1" applyProtection="1">
      <alignment vertical="center" wrapText="1"/>
      <protection locked="0"/>
    </xf>
    <xf numFmtId="0" fontId="79" fillId="0" borderId="24" xfId="30" applyFont="1" applyBorder="1" applyAlignment="1" applyProtection="1">
      <alignment vertical="center" wrapText="1"/>
      <protection locked="0"/>
    </xf>
    <xf numFmtId="49" fontId="80" fillId="0" borderId="68" xfId="30" applyNumberFormat="1" applyFont="1" applyFill="1" applyBorder="1" applyAlignment="1" applyProtection="1">
      <alignment vertical="top" wrapText="1"/>
      <protection locked="0"/>
    </xf>
    <xf numFmtId="49" fontId="80" fillId="0" borderId="6" xfId="30" applyNumberFormat="1" applyFont="1" applyFill="1" applyBorder="1" applyAlignment="1" applyProtection="1">
      <alignment vertical="top" wrapText="1"/>
      <protection locked="0"/>
    </xf>
    <xf numFmtId="49" fontId="3" fillId="13" borderId="71" xfId="30" applyNumberFormat="1" applyFont="1" applyFill="1" applyBorder="1" applyAlignment="1" applyProtection="1">
      <alignment vertical="center" wrapText="1"/>
      <protection/>
    </xf>
    <xf numFmtId="49" fontId="0" fillId="13" borderId="70" xfId="30" applyNumberFormat="1" applyFont="1" applyFill="1" applyBorder="1" applyAlignment="1" applyProtection="1">
      <alignment vertical="center" wrapText="1"/>
      <protection/>
    </xf>
    <xf numFmtId="0" fontId="3" fillId="13" borderId="70" xfId="30" applyFont="1" applyFill="1" applyBorder="1" applyAlignment="1" applyProtection="1">
      <alignment vertical="top" wrapText="1"/>
      <protection/>
    </xf>
    <xf numFmtId="49" fontId="3" fillId="0" borderId="0" xfId="30" applyNumberFormat="1" applyFont="1" applyFill="1" applyBorder="1" applyAlignment="1" applyProtection="1">
      <alignment vertical="top" wrapText="1"/>
      <protection/>
    </xf>
    <xf numFmtId="49" fontId="0" fillId="0" borderId="0" xfId="30" applyNumberFormat="1" applyFont="1" applyFill="1" applyAlignment="1" applyProtection="1">
      <alignment vertical="top" wrapText="1"/>
      <protection/>
    </xf>
    <xf numFmtId="0" fontId="0" fillId="0" borderId="0" xfId="30" applyFont="1" applyFill="1" applyAlignment="1" applyProtection="1">
      <alignment vertical="top" wrapText="1"/>
      <protection/>
    </xf>
    <xf numFmtId="0" fontId="0" fillId="0" borderId="0" xfId="30" applyFill="1" applyAlignment="1" applyProtection="1">
      <alignment vertical="top" wrapText="1"/>
      <protection/>
    </xf>
    <xf numFmtId="1" fontId="81" fillId="0" borderId="0" xfId="30" applyNumberFormat="1" applyFont="1" applyFill="1" applyAlignment="1" applyProtection="1">
      <alignment vertical="top" wrapText="1"/>
      <protection/>
    </xf>
    <xf numFmtId="49" fontId="82" fillId="0" borderId="0" xfId="30" applyNumberFormat="1" applyFont="1" applyFill="1" applyAlignment="1" applyProtection="1">
      <alignment horizontal="left"/>
      <protection/>
    </xf>
    <xf numFmtId="0" fontId="82" fillId="0" borderId="0" xfId="30" applyFont="1" applyFill="1" applyProtection="1">
      <alignment/>
      <protection/>
    </xf>
    <xf numFmtId="0" fontId="0" fillId="0" borderId="0" xfId="30" applyFill="1" applyBorder="1" applyAlignment="1" applyProtection="1">
      <alignment vertical="top" wrapText="1"/>
      <protection/>
    </xf>
    <xf numFmtId="0" fontId="0" fillId="0" borderId="0" xfId="30" applyFill="1" applyAlignment="1" applyProtection="1">
      <alignment vertical="top"/>
      <protection/>
    </xf>
    <xf numFmtId="0" fontId="0" fillId="0" borderId="0" xfId="30" applyFont="1" applyFill="1" applyAlignment="1" applyProtection="1">
      <alignment horizontal="left" vertical="center" wrapText="1"/>
      <protection/>
    </xf>
    <xf numFmtId="0" fontId="0" fillId="0" borderId="0" xfId="30" applyFont="1" applyFill="1" applyBorder="1" applyAlignment="1" applyProtection="1">
      <alignment vertical="top" wrapText="1"/>
      <protection/>
    </xf>
    <xf numFmtId="0" fontId="0" fillId="0" borderId="0" xfId="30" applyFont="1" applyFill="1" applyProtection="1">
      <alignment/>
      <protection/>
    </xf>
    <xf numFmtId="0" fontId="3" fillId="0" borderId="68" xfId="30" applyFont="1" applyFill="1" applyBorder="1" applyProtection="1">
      <alignment/>
      <protection/>
    </xf>
    <xf numFmtId="0" fontId="0" fillId="0" borderId="68" xfId="30" applyFill="1" applyBorder="1" applyAlignment="1" applyProtection="1">
      <alignment vertical="top" wrapText="1"/>
      <protection/>
    </xf>
    <xf numFmtId="1" fontId="81" fillId="0" borderId="68" xfId="30" applyNumberFormat="1" applyFont="1" applyFill="1" applyBorder="1" applyAlignment="1" applyProtection="1">
      <alignment vertical="top" wrapText="1"/>
      <protection/>
    </xf>
    <xf numFmtId="0" fontId="3" fillId="0" borderId="0" xfId="30" applyFont="1" applyFill="1" applyBorder="1" applyProtection="1">
      <alignment/>
      <protection/>
    </xf>
    <xf numFmtId="1" fontId="81" fillId="0" borderId="0" xfId="30" applyNumberFormat="1" applyFont="1" applyFill="1" applyBorder="1" applyAlignment="1" applyProtection="1">
      <alignment vertical="top" wrapText="1"/>
      <protection/>
    </xf>
    <xf numFmtId="0" fontId="83" fillId="0" borderId="0" xfId="30" applyFont="1" applyFill="1" applyBorder="1" applyAlignment="1" applyProtection="1">
      <alignment vertical="top"/>
      <protection/>
    </xf>
    <xf numFmtId="1" fontId="0" fillId="0" borderId="0" xfId="30" applyNumberFormat="1" applyFont="1" applyFill="1" applyBorder="1" applyAlignment="1" applyProtection="1">
      <alignment vertical="top" wrapText="1"/>
      <protection/>
    </xf>
    <xf numFmtId="49" fontId="3" fillId="0" borderId="0" xfId="30" applyNumberFormat="1" applyFont="1" applyFill="1" applyProtection="1">
      <alignment/>
      <protection/>
    </xf>
    <xf numFmtId="49" fontId="0" fillId="0" borderId="0" xfId="30" applyNumberFormat="1" applyFill="1" applyProtection="1">
      <alignment/>
      <protection/>
    </xf>
    <xf numFmtId="0" fontId="0" fillId="0" borderId="0" xfId="30" applyFill="1" applyProtection="1">
      <alignment/>
      <protection/>
    </xf>
    <xf numFmtId="0" fontId="0" fillId="0" borderId="0" xfId="30" applyFont="1" applyFill="1" applyAlignment="1" applyProtection="1">
      <alignment vertical="center" wrapText="1"/>
      <protection/>
    </xf>
    <xf numFmtId="0" fontId="0" fillId="0" borderId="0" xfId="30" applyFont="1" applyFill="1" applyAlignment="1" applyProtection="1">
      <alignment wrapText="1"/>
      <protection/>
    </xf>
    <xf numFmtId="49" fontId="3" fillId="0" borderId="0" xfId="30" applyNumberFormat="1" applyFont="1" applyFill="1" applyAlignment="1" applyProtection="1">
      <alignment vertical="center" wrapText="1"/>
      <protection/>
    </xf>
    <xf numFmtId="49" fontId="0" fillId="0" borderId="0" xfId="30" applyNumberFormat="1" applyFont="1" applyFill="1" applyAlignment="1" applyProtection="1">
      <alignment vertical="center" wrapText="1"/>
      <protection/>
    </xf>
    <xf numFmtId="0" fontId="3" fillId="0" borderId="68" xfId="30" applyFont="1" applyFill="1" applyBorder="1" applyAlignment="1" applyProtection="1">
      <alignment vertical="top" wrapText="1"/>
      <protection/>
    </xf>
    <xf numFmtId="0" fontId="3" fillId="0" borderId="68" xfId="30" applyFont="1" applyFill="1" applyBorder="1" applyAlignment="1" applyProtection="1">
      <alignment vertical="center" wrapText="1"/>
      <protection/>
    </xf>
    <xf numFmtId="0" fontId="3" fillId="0" borderId="0" xfId="30" applyFont="1" applyFill="1" applyBorder="1" applyAlignment="1" applyProtection="1">
      <alignment vertical="top" wrapText="1"/>
      <protection/>
    </xf>
    <xf numFmtId="0" fontId="3" fillId="0" borderId="0" xfId="30" applyFont="1" applyFill="1" applyBorder="1" applyAlignment="1" applyProtection="1">
      <alignment vertical="center" wrapText="1"/>
      <protection/>
    </xf>
    <xf numFmtId="49" fontId="3" fillId="0" borderId="71" xfId="30" applyNumberFormat="1" applyFont="1" applyFill="1" applyBorder="1" applyAlignment="1" applyProtection="1">
      <alignment vertical="center" wrapText="1"/>
      <protection/>
    </xf>
    <xf numFmtId="49" fontId="0" fillId="0" borderId="70" xfId="30" applyNumberFormat="1" applyFont="1" applyFill="1" applyBorder="1" applyAlignment="1" applyProtection="1">
      <alignment vertical="center" wrapText="1"/>
      <protection/>
    </xf>
    <xf numFmtId="0" fontId="3" fillId="0" borderId="70" xfId="30" applyFont="1" applyFill="1" applyBorder="1" applyAlignment="1" applyProtection="1">
      <alignment vertical="center" wrapText="1"/>
      <protection/>
    </xf>
    <xf numFmtId="0" fontId="0" fillId="0" borderId="70" xfId="30" applyFont="1" applyFill="1" applyBorder="1" applyAlignment="1" applyProtection="1">
      <alignment vertical="center" wrapText="1"/>
      <protection/>
    </xf>
    <xf numFmtId="49" fontId="3" fillId="0" borderId="0" xfId="30" applyNumberFormat="1" applyFont="1" applyFill="1" applyBorder="1" applyAlignment="1" applyProtection="1">
      <alignment vertical="center" wrapText="1"/>
      <protection/>
    </xf>
    <xf numFmtId="49" fontId="0" fillId="0" borderId="0" xfId="30" applyNumberFormat="1" applyFont="1" applyFill="1" applyBorder="1" applyAlignment="1" applyProtection="1">
      <alignment vertical="center" wrapText="1"/>
      <protection/>
    </xf>
    <xf numFmtId="49" fontId="3" fillId="0" borderId="0" xfId="30" applyNumberFormat="1" applyFont="1" applyFill="1" applyBorder="1" applyProtection="1">
      <alignment/>
      <protection/>
    </xf>
    <xf numFmtId="49" fontId="0" fillId="0" borderId="0" xfId="30" applyNumberFormat="1" applyFill="1" applyBorder="1" applyProtection="1">
      <alignment/>
      <protection/>
    </xf>
    <xf numFmtId="0" fontId="0" fillId="0" borderId="0" xfId="30" applyFill="1" applyBorder="1" applyProtection="1">
      <alignment/>
      <protection/>
    </xf>
    <xf numFmtId="0" fontId="3" fillId="0" borderId="70" xfId="30" applyFont="1" applyFill="1" applyBorder="1" applyAlignment="1" applyProtection="1">
      <alignment vertical="top" wrapText="1"/>
      <protection/>
    </xf>
    <xf numFmtId="49" fontId="3" fillId="0" borderId="0" xfId="30" applyNumberFormat="1" applyFont="1" applyFill="1" applyAlignment="1" applyProtection="1">
      <alignment vertical="top" wrapText="1"/>
      <protection/>
    </xf>
    <xf numFmtId="49" fontId="0" fillId="0" borderId="70" xfId="30" applyNumberFormat="1" applyFill="1" applyBorder="1" applyAlignment="1" applyProtection="1">
      <alignment vertical="center" wrapText="1"/>
      <protection/>
    </xf>
    <xf numFmtId="0" fontId="0" fillId="0" borderId="70" xfId="30" applyFill="1" applyBorder="1" applyAlignment="1" applyProtection="1">
      <alignment vertical="center" wrapText="1"/>
      <protection/>
    </xf>
    <xf numFmtId="49" fontId="0" fillId="0" borderId="0" xfId="30" applyNumberFormat="1" applyFill="1" applyAlignment="1" applyProtection="1">
      <alignment vertical="top" wrapText="1"/>
      <protection/>
    </xf>
    <xf numFmtId="0" fontId="0" fillId="0" borderId="79" xfId="30" applyBorder="1" applyProtection="1">
      <alignment/>
      <protection locked="0"/>
    </xf>
    <xf numFmtId="0" fontId="0" fillId="0" borderId="80" xfId="30" applyBorder="1" applyProtection="1">
      <alignment/>
      <protection locked="0"/>
    </xf>
    <xf numFmtId="0" fontId="4" fillId="11" borderId="80" xfId="30" applyFont="1" applyFill="1" applyBorder="1" applyAlignment="1" applyProtection="1">
      <alignment horizontal="left" vertical="center" indent="1"/>
      <protection locked="0"/>
    </xf>
    <xf numFmtId="0" fontId="0" fillId="11" borderId="0" xfId="30" applyFill="1" applyAlignment="1" applyProtection="1">
      <alignment wrapText="1"/>
      <protection locked="0"/>
    </xf>
    <xf numFmtId="49" fontId="5" fillId="11" borderId="0" xfId="30" applyNumberFormat="1" applyFont="1" applyFill="1" applyAlignment="1" applyProtection="1">
      <alignment horizontal="left" vertical="center" wrapText="1"/>
      <protection locked="0"/>
    </xf>
    <xf numFmtId="14" fontId="47" fillId="0" borderId="0" xfId="30" applyNumberFormat="1" applyFont="1" applyAlignment="1" applyProtection="1">
      <alignment horizontal="left"/>
      <protection locked="0"/>
    </xf>
    <xf numFmtId="0" fontId="0" fillId="11" borderId="80" xfId="30" applyFill="1" applyBorder="1" applyAlignment="1" applyProtection="1">
      <alignment horizontal="left" vertical="center" indent="1"/>
      <protection locked="0"/>
    </xf>
    <xf numFmtId="49" fontId="3" fillId="11" borderId="0" xfId="30" applyNumberFormat="1" applyFont="1" applyFill="1" applyAlignment="1" applyProtection="1">
      <alignment horizontal="left" vertical="center" wrapText="1"/>
      <protection locked="0"/>
    </xf>
    <xf numFmtId="4" fontId="0" fillId="0" borderId="80" xfId="30" applyNumberFormat="1" applyBorder="1" applyProtection="1">
      <alignment/>
      <protection locked="0"/>
    </xf>
    <xf numFmtId="0" fontId="0" fillId="11" borderId="81" xfId="30" applyFill="1" applyBorder="1" applyAlignment="1" applyProtection="1">
      <alignment horizontal="left" vertical="center" indent="1"/>
      <protection locked="0"/>
    </xf>
    <xf numFmtId="0" fontId="0" fillId="11" borderId="68" xfId="30" applyFill="1" applyBorder="1" applyAlignment="1" applyProtection="1">
      <alignment wrapText="1"/>
      <protection locked="0"/>
    </xf>
    <xf numFmtId="49" fontId="3" fillId="11" borderId="68" xfId="30" applyNumberFormat="1" applyFont="1" applyFill="1" applyBorder="1" applyAlignment="1" applyProtection="1">
      <alignment horizontal="left" vertical="center" wrapText="1"/>
      <protection locked="0"/>
    </xf>
    <xf numFmtId="0" fontId="0" fillId="0" borderId="80" xfId="30" applyBorder="1" applyAlignment="1" applyProtection="1">
      <alignment horizontal="left" vertical="center" indent="1"/>
      <protection locked="0"/>
    </xf>
    <xf numFmtId="0" fontId="0" fillId="0" borderId="0" xfId="30" applyAlignment="1" applyProtection="1">
      <alignment wrapText="1"/>
      <protection locked="0"/>
    </xf>
    <xf numFmtId="0" fontId="0" fillId="0" borderId="0" xfId="30" applyAlignment="1" applyProtection="1">
      <alignment horizontal="right" vertical="center"/>
      <protection locked="0"/>
    </xf>
    <xf numFmtId="0" fontId="3" fillId="0" borderId="0" xfId="30" applyFont="1" applyAlignment="1" applyProtection="1">
      <alignment horizontal="left" vertical="center"/>
      <protection locked="0"/>
    </xf>
    <xf numFmtId="0" fontId="0" fillId="0" borderId="82" xfId="30" applyBorder="1" applyProtection="1">
      <alignment/>
      <protection locked="0"/>
    </xf>
    <xf numFmtId="0" fontId="3" fillId="0" borderId="80" xfId="30" applyFont="1" applyBorder="1" applyAlignment="1" applyProtection="1">
      <alignment horizontal="left" vertical="center" indent="1"/>
      <protection locked="0"/>
    </xf>
    <xf numFmtId="0" fontId="3" fillId="0" borderId="0" xfId="30" applyFont="1" applyAlignment="1" applyProtection="1">
      <alignment vertical="center" wrapText="1"/>
      <protection locked="0"/>
    </xf>
    <xf numFmtId="0" fontId="3" fillId="0" borderId="81" xfId="30" applyFont="1" applyBorder="1" applyAlignment="1" applyProtection="1">
      <alignment horizontal="left" vertical="center" indent="1"/>
      <protection locked="0"/>
    </xf>
    <xf numFmtId="0" fontId="3" fillId="0" borderId="68" xfId="30" applyFont="1" applyBorder="1" applyAlignment="1" applyProtection="1">
      <alignment horizontal="right" vertical="center" wrapText="1"/>
      <protection locked="0"/>
    </xf>
    <xf numFmtId="0" fontId="3" fillId="0" borderId="68" xfId="30" applyFont="1" applyBorder="1" applyAlignment="1" applyProtection="1">
      <alignment horizontal="left" vertical="center" wrapText="1"/>
      <protection locked="0"/>
    </xf>
    <xf numFmtId="0" fontId="0" fillId="0" borderId="68" xfId="30" applyBorder="1" applyAlignment="1" applyProtection="1">
      <alignment vertical="center"/>
      <protection locked="0"/>
    </xf>
    <xf numFmtId="0" fontId="3" fillId="0" borderId="68" xfId="30" applyFont="1" applyBorder="1" applyAlignment="1" applyProtection="1">
      <alignment vertical="center"/>
      <protection locked="0"/>
    </xf>
    <xf numFmtId="0" fontId="0" fillId="0" borderId="83" xfId="30" applyBorder="1" applyProtection="1">
      <alignment/>
      <protection locked="0"/>
    </xf>
    <xf numFmtId="0" fontId="3" fillId="0" borderId="0" xfId="30" applyFont="1" applyAlignment="1" applyProtection="1">
      <alignment horizontal="left" vertical="center" wrapText="1"/>
      <protection locked="0"/>
    </xf>
    <xf numFmtId="0" fontId="0" fillId="0" borderId="81" xfId="30" applyBorder="1" applyAlignment="1" applyProtection="1">
      <alignment horizontal="left" indent="1"/>
      <protection locked="0"/>
    </xf>
    <xf numFmtId="0" fontId="0" fillId="0" borderId="68" xfId="30" applyBorder="1" applyAlignment="1" applyProtection="1">
      <alignment vertical="center" wrapText="1"/>
      <protection locked="0"/>
    </xf>
    <xf numFmtId="0" fontId="0" fillId="0" borderId="68" xfId="30" applyBorder="1" applyProtection="1">
      <alignment/>
      <protection locked="0"/>
    </xf>
    <xf numFmtId="0" fontId="0" fillId="0" borderId="68" xfId="30" applyBorder="1" applyAlignment="1" applyProtection="1">
      <alignment horizontal="right"/>
      <protection locked="0"/>
    </xf>
    <xf numFmtId="0" fontId="0" fillId="0" borderId="68" xfId="30" applyBorder="1" applyAlignment="1" applyProtection="1">
      <alignment horizontal="right" vertical="center"/>
      <protection locked="0"/>
    </xf>
    <xf numFmtId="0" fontId="0" fillId="0" borderId="84" xfId="30" applyBorder="1" applyAlignment="1" applyProtection="1">
      <alignment horizontal="left" vertical="top" indent="1"/>
      <protection locked="0"/>
    </xf>
    <xf numFmtId="0" fontId="0" fillId="0" borderId="73" xfId="30" applyBorder="1" applyAlignment="1" applyProtection="1">
      <alignment vertical="top" wrapText="1"/>
      <protection locked="0"/>
    </xf>
    <xf numFmtId="0" fontId="3" fillId="0" borderId="73" xfId="30" applyFont="1" applyBorder="1" applyAlignment="1" applyProtection="1">
      <alignment horizontal="left" vertical="top" wrapText="1"/>
      <protection locked="0"/>
    </xf>
    <xf numFmtId="0" fontId="3" fillId="0" borderId="73" xfId="30" applyFont="1" applyBorder="1" applyAlignment="1" applyProtection="1">
      <alignment vertical="center" wrapText="1"/>
      <protection locked="0"/>
    </xf>
    <xf numFmtId="0" fontId="3" fillId="0" borderId="73" xfId="30" applyFont="1" applyBorder="1" applyAlignment="1" applyProtection="1">
      <alignment vertical="center"/>
      <protection locked="0"/>
    </xf>
    <xf numFmtId="0" fontId="0" fillId="0" borderId="73" xfId="30" applyBorder="1" applyAlignment="1" applyProtection="1">
      <alignment horizontal="right" vertical="center"/>
      <protection locked="0"/>
    </xf>
    <xf numFmtId="0" fontId="0" fillId="0" borderId="85" xfId="30" applyBorder="1" applyProtection="1">
      <alignment/>
      <protection locked="0"/>
    </xf>
    <xf numFmtId="0" fontId="0" fillId="0" borderId="68" xfId="30" applyBorder="1" applyAlignment="1" applyProtection="1">
      <alignment horizontal="left" wrapText="1"/>
      <protection locked="0"/>
    </xf>
    <xf numFmtId="0" fontId="0" fillId="0" borderId="68" xfId="30" applyBorder="1" applyAlignment="1" applyProtection="1">
      <alignment wrapText="1"/>
      <protection locked="0"/>
    </xf>
    <xf numFmtId="49" fontId="0" fillId="0" borderId="80" xfId="30" applyNumberFormat="1" applyBorder="1" applyProtection="1">
      <alignment/>
      <protection locked="0"/>
    </xf>
    <xf numFmtId="0" fontId="0" fillId="0" borderId="86" xfId="30" applyBorder="1" applyAlignment="1" applyProtection="1">
      <alignment horizontal="left" vertical="center" indent="1"/>
      <protection locked="0"/>
    </xf>
    <xf numFmtId="0" fontId="0" fillId="0" borderId="70" xfId="30" applyBorder="1" applyAlignment="1" applyProtection="1">
      <alignment horizontal="left" vertical="center" wrapText="1"/>
      <protection locked="0"/>
    </xf>
    <xf numFmtId="0" fontId="0" fillId="0" borderId="70" xfId="30" applyBorder="1" applyAlignment="1" applyProtection="1">
      <alignment wrapText="1"/>
      <protection locked="0"/>
    </xf>
    <xf numFmtId="0" fontId="3" fillId="0" borderId="86" xfId="30" applyFont="1" applyBorder="1" applyAlignment="1" applyProtection="1">
      <alignment horizontal="left" vertical="center" indent="1"/>
      <protection locked="0"/>
    </xf>
    <xf numFmtId="0" fontId="3" fillId="0" borderId="70" xfId="30" applyFont="1" applyBorder="1" applyAlignment="1" applyProtection="1">
      <alignment horizontal="left" vertical="center" wrapText="1"/>
      <protection locked="0"/>
    </xf>
    <xf numFmtId="0" fontId="3" fillId="0" borderId="70" xfId="30" applyFont="1" applyBorder="1" applyAlignment="1" applyProtection="1">
      <alignment wrapText="1"/>
      <protection locked="0"/>
    </xf>
    <xf numFmtId="0" fontId="0" fillId="0" borderId="86" xfId="30" applyBorder="1" applyAlignment="1" applyProtection="1">
      <alignment horizontal="left" indent="1"/>
      <protection locked="0"/>
    </xf>
    <xf numFmtId="1" fontId="3" fillId="0" borderId="70" xfId="30" applyNumberFormat="1" applyFont="1" applyBorder="1" applyAlignment="1" applyProtection="1">
      <alignment horizontal="right" vertical="center" wrapText="1"/>
      <protection locked="0"/>
    </xf>
    <xf numFmtId="0" fontId="0" fillId="0" borderId="70" xfId="30" applyBorder="1" applyAlignment="1" applyProtection="1">
      <alignment horizontal="left" vertical="center" indent="1"/>
      <protection locked="0"/>
    </xf>
    <xf numFmtId="0" fontId="3" fillId="0" borderId="70" xfId="30" applyFont="1" applyBorder="1" applyAlignment="1" applyProtection="1">
      <alignment vertical="center"/>
      <protection locked="0"/>
    </xf>
    <xf numFmtId="49" fontId="0" fillId="0" borderId="87" xfId="30" applyNumberFormat="1" applyBorder="1" applyAlignment="1" applyProtection="1">
      <alignment horizontal="left" vertical="center"/>
      <protection locked="0"/>
    </xf>
    <xf numFmtId="1" fontId="3" fillId="0" borderId="71" xfId="30" applyNumberFormat="1" applyFont="1" applyBorder="1" applyAlignment="1" applyProtection="1">
      <alignment horizontal="right" vertical="center" wrapText="1"/>
      <protection locked="0"/>
    </xf>
    <xf numFmtId="0" fontId="0" fillId="0" borderId="81" xfId="30" applyBorder="1" applyAlignment="1" applyProtection="1">
      <alignment horizontal="left" vertical="center" indent="1"/>
      <protection locked="0"/>
    </xf>
    <xf numFmtId="0" fontId="0" fillId="0" borderId="68" xfId="30" applyBorder="1" applyAlignment="1" applyProtection="1">
      <alignment horizontal="left" vertical="center" wrapText="1"/>
      <protection locked="0"/>
    </xf>
    <xf numFmtId="1" fontId="3" fillId="0" borderId="88" xfId="30" applyNumberFormat="1" applyFont="1" applyBorder="1" applyAlignment="1" applyProtection="1">
      <alignment horizontal="right" vertical="center" wrapText="1"/>
      <protection locked="0"/>
    </xf>
    <xf numFmtId="0" fontId="0" fillId="0" borderId="68" xfId="30" applyBorder="1" applyAlignment="1" applyProtection="1">
      <alignment horizontal="left" vertical="center" indent="1"/>
      <protection locked="0"/>
    </xf>
    <xf numFmtId="49" fontId="0" fillId="0" borderId="83" xfId="30" applyNumberFormat="1" applyBorder="1" applyAlignment="1" applyProtection="1">
      <alignment horizontal="left" vertical="center"/>
      <protection locked="0"/>
    </xf>
    <xf numFmtId="0" fontId="0" fillId="0" borderId="0" xfId="30" applyAlignment="1" applyProtection="1">
      <alignment horizontal="left" vertical="center" wrapText="1"/>
      <protection locked="0"/>
    </xf>
    <xf numFmtId="1" fontId="0" fillId="0" borderId="0" xfId="30" applyNumberFormat="1" applyAlignment="1" applyProtection="1">
      <alignment horizontal="left" vertical="center" wrapText="1"/>
      <protection locked="0"/>
    </xf>
    <xf numFmtId="4" fontId="0" fillId="0" borderId="0" xfId="30" applyNumberFormat="1" applyAlignment="1" applyProtection="1">
      <alignment horizontal="left" vertical="center"/>
      <protection locked="0"/>
    </xf>
    <xf numFmtId="49" fontId="0" fillId="0" borderId="82" xfId="30" applyNumberFormat="1" applyBorder="1" applyAlignment="1" applyProtection="1">
      <alignment horizontal="left" vertical="center"/>
      <protection locked="0"/>
    </xf>
    <xf numFmtId="0" fontId="5" fillId="11" borderId="89" xfId="30" applyFont="1" applyFill="1" applyBorder="1" applyAlignment="1" applyProtection="1">
      <alignment horizontal="left" vertical="center" indent="1"/>
      <protection locked="0"/>
    </xf>
    <xf numFmtId="0" fontId="3" fillId="11" borderId="63" xfId="30" applyFont="1" applyFill="1" applyBorder="1" applyAlignment="1" applyProtection="1">
      <alignment horizontal="left" vertical="center" wrapText="1"/>
      <protection locked="0"/>
    </xf>
    <xf numFmtId="0" fontId="0" fillId="11" borderId="63" xfId="30" applyFill="1" applyBorder="1" applyAlignment="1" applyProtection="1">
      <alignment horizontal="left" vertical="center" wrapText="1"/>
      <protection locked="0"/>
    </xf>
    <xf numFmtId="4" fontId="5" fillId="11" borderId="63" xfId="30" applyNumberFormat="1" applyFont="1" applyFill="1" applyBorder="1" applyAlignment="1" applyProtection="1">
      <alignment horizontal="left" vertical="center"/>
      <protection locked="0"/>
    </xf>
    <xf numFmtId="49" fontId="0" fillId="11" borderId="90" xfId="30" applyNumberFormat="1" applyFill="1" applyBorder="1" applyAlignment="1" applyProtection="1">
      <alignment horizontal="left" vertical="center"/>
      <protection locked="0"/>
    </xf>
    <xf numFmtId="0" fontId="0" fillId="11" borderId="63" xfId="30" applyFill="1" applyBorder="1" applyAlignment="1" applyProtection="1">
      <alignment wrapText="1"/>
      <protection locked="0"/>
    </xf>
    <xf numFmtId="0" fontId="0" fillId="11" borderId="63" xfId="30" applyFill="1" applyBorder="1" applyProtection="1">
      <alignment/>
      <protection locked="0"/>
    </xf>
    <xf numFmtId="49" fontId="3" fillId="11" borderId="90" xfId="30" applyNumberFormat="1" applyFont="1" applyFill="1" applyBorder="1" applyAlignment="1" applyProtection="1">
      <alignment horizontal="left" vertical="center"/>
      <protection locked="0"/>
    </xf>
    <xf numFmtId="0" fontId="0" fillId="0" borderId="82" xfId="30" applyBorder="1" applyAlignment="1" applyProtection="1">
      <alignment horizontal="right"/>
      <protection locked="0"/>
    </xf>
    <xf numFmtId="0" fontId="0" fillId="0" borderId="80" xfId="30" applyBorder="1" applyAlignment="1" applyProtection="1">
      <alignment horizontal="right"/>
      <protection locked="0"/>
    </xf>
    <xf numFmtId="0" fontId="0" fillId="0" borderId="0" xfId="30" applyAlignment="1" applyProtection="1">
      <alignment horizontal="center" vertical="center" wrapText="1"/>
      <protection locked="0"/>
    </xf>
    <xf numFmtId="0" fontId="3" fillId="0" borderId="68" xfId="30" applyFont="1" applyBorder="1" applyAlignment="1" applyProtection="1">
      <alignment vertical="top" wrapText="1"/>
      <protection locked="0"/>
    </xf>
    <xf numFmtId="0" fontId="0" fillId="0" borderId="0" xfId="30" applyAlignment="1" applyProtection="1">
      <alignment horizontal="center" vertical="center"/>
      <protection locked="0"/>
    </xf>
    <xf numFmtId="0" fontId="3" fillId="0" borderId="68" xfId="30" applyFont="1" applyBorder="1" applyAlignment="1" applyProtection="1">
      <alignment vertical="top"/>
      <protection locked="0"/>
    </xf>
    <xf numFmtId="14" fontId="3" fillId="0" borderId="68" xfId="30" applyNumberFormat="1" applyFont="1" applyBorder="1" applyAlignment="1" applyProtection="1">
      <alignment horizontal="center" vertical="top"/>
      <protection locked="0"/>
    </xf>
    <xf numFmtId="0" fontId="3" fillId="0" borderId="80" xfId="30" applyFont="1" applyBorder="1" applyProtection="1">
      <alignment/>
      <protection locked="0"/>
    </xf>
    <xf numFmtId="0" fontId="3" fillId="0" borderId="0" xfId="30" applyFont="1" applyAlignment="1" applyProtection="1">
      <alignment wrapText="1"/>
      <protection locked="0"/>
    </xf>
    <xf numFmtId="0" fontId="3" fillId="0" borderId="0" xfId="30" applyFont="1" applyProtection="1">
      <alignment/>
      <protection locked="0"/>
    </xf>
    <xf numFmtId="0" fontId="3" fillId="0" borderId="82" xfId="30" applyFont="1" applyBorder="1" applyAlignment="1" applyProtection="1">
      <alignment horizontal="right"/>
      <protection locked="0"/>
    </xf>
    <xf numFmtId="0" fontId="0" fillId="0" borderId="91" xfId="30" applyBorder="1" applyProtection="1">
      <alignment/>
      <protection locked="0"/>
    </xf>
    <xf numFmtId="0" fontId="0" fillId="0" borderId="92" xfId="30" applyBorder="1" applyAlignment="1" applyProtection="1">
      <alignment wrapText="1"/>
      <protection locked="0"/>
    </xf>
    <xf numFmtId="0" fontId="0" fillId="0" borderId="92" xfId="30" applyBorder="1" applyProtection="1">
      <alignment/>
      <protection locked="0"/>
    </xf>
    <xf numFmtId="0" fontId="0" fillId="0" borderId="93" xfId="30" applyBorder="1" applyAlignment="1" applyProtection="1">
      <alignment horizontal="right"/>
      <protection locked="0"/>
    </xf>
    <xf numFmtId="0" fontId="5" fillId="0" borderId="0" xfId="30" applyFont="1" applyAlignment="1" applyProtection="1">
      <alignment horizontal="left" vertical="center"/>
      <protection locked="0"/>
    </xf>
    <xf numFmtId="0" fontId="40" fillId="0" borderId="0" xfId="30" applyFont="1" applyAlignment="1" applyProtection="1">
      <alignment horizontal="center" vertical="center" wrapText="1"/>
      <protection locked="0"/>
    </xf>
    <xf numFmtId="0" fontId="40" fillId="0" borderId="0" xfId="30" applyFont="1" applyAlignment="1" applyProtection="1">
      <alignment horizontal="center" vertical="center" shrinkToFit="1"/>
      <protection locked="0"/>
    </xf>
    <xf numFmtId="0" fontId="40" fillId="0" borderId="0" xfId="30" applyFont="1" applyAlignment="1" applyProtection="1">
      <alignment horizontal="center" vertical="center"/>
      <protection locked="0"/>
    </xf>
    <xf numFmtId="4" fontId="0" fillId="0" borderId="17" xfId="30" applyNumberFormat="1" applyBorder="1" applyProtection="1">
      <alignment/>
      <protection locked="0"/>
    </xf>
    <xf numFmtId="4" fontId="47" fillId="12" borderId="71" xfId="30" applyNumberFormat="1" applyFont="1" applyFill="1" applyBorder="1" applyAlignment="1" applyProtection="1">
      <alignment vertical="center"/>
      <protection locked="0"/>
    </xf>
    <xf numFmtId="4" fontId="47" fillId="12" borderId="70" xfId="30" applyNumberFormat="1" applyFont="1" applyFill="1" applyBorder="1" applyAlignment="1" applyProtection="1">
      <alignment vertical="center" wrapText="1"/>
      <protection locked="0"/>
    </xf>
    <xf numFmtId="4" fontId="97" fillId="12" borderId="69" xfId="30" applyNumberFormat="1" applyFont="1" applyFill="1" applyBorder="1" applyAlignment="1" applyProtection="1">
      <alignment horizontal="center" vertical="center" wrapText="1" shrinkToFit="1"/>
      <protection locked="0"/>
    </xf>
    <xf numFmtId="4" fontId="47" fillId="12" borderId="69" xfId="30" applyNumberFormat="1" applyFont="1" applyFill="1" applyBorder="1" applyAlignment="1" applyProtection="1">
      <alignment horizontal="center" vertical="center" wrapText="1" shrinkToFit="1"/>
      <protection locked="0"/>
    </xf>
    <xf numFmtId="3" fontId="47" fillId="12" borderId="69" xfId="30" applyNumberFormat="1" applyFont="1" applyFill="1" applyBorder="1" applyAlignment="1" applyProtection="1">
      <alignment horizontal="center" vertical="center" wrapText="1"/>
      <protection locked="0"/>
    </xf>
    <xf numFmtId="4" fontId="0" fillId="0" borderId="71" xfId="30" applyNumberFormat="1" applyBorder="1" applyAlignment="1" applyProtection="1">
      <alignment vertical="center"/>
      <protection locked="0"/>
    </xf>
    <xf numFmtId="4" fontId="47" fillId="0" borderId="69" xfId="30" applyNumberFormat="1" applyFont="1" applyBorder="1" applyAlignment="1" applyProtection="1">
      <alignment horizontal="right" vertical="center" wrapText="1" shrinkToFit="1"/>
      <protection locked="0"/>
    </xf>
    <xf numFmtId="4" fontId="47" fillId="0" borderId="69" xfId="30" applyNumberFormat="1" applyFont="1" applyBorder="1" applyAlignment="1" applyProtection="1">
      <alignment horizontal="right" vertical="center" shrinkToFit="1"/>
      <protection locked="0"/>
    </xf>
    <xf numFmtId="4" fontId="0" fillId="0" borderId="69" xfId="30" applyNumberFormat="1" applyBorder="1" applyAlignment="1" applyProtection="1">
      <alignment vertical="center" shrinkToFit="1"/>
      <protection locked="0"/>
    </xf>
    <xf numFmtId="3" fontId="0" fillId="0" borderId="69" xfId="30" applyNumberFormat="1" applyBorder="1" applyAlignment="1" applyProtection="1">
      <alignment vertical="center"/>
      <protection locked="0"/>
    </xf>
    <xf numFmtId="4" fontId="3" fillId="0" borderId="71" xfId="30" applyNumberFormat="1" applyFont="1" applyBorder="1" applyAlignment="1" applyProtection="1">
      <alignment vertical="center"/>
      <protection locked="0"/>
    </xf>
    <xf numFmtId="4" fontId="3" fillId="0" borderId="69" xfId="30" applyNumberFormat="1" applyFont="1" applyBorder="1" applyAlignment="1" applyProtection="1">
      <alignment vertical="center" wrapText="1" shrinkToFit="1"/>
      <protection locked="0"/>
    </xf>
    <xf numFmtId="4" fontId="3" fillId="0" borderId="69" xfId="30" applyNumberFormat="1" applyFont="1" applyBorder="1" applyAlignment="1" applyProtection="1">
      <alignment vertical="center" shrinkToFit="1"/>
      <protection locked="0"/>
    </xf>
    <xf numFmtId="3" fontId="3" fillId="0" borderId="69" xfId="30" applyNumberFormat="1" applyFont="1" applyBorder="1" applyAlignment="1" applyProtection="1">
      <alignment vertical="center"/>
      <protection locked="0"/>
    </xf>
    <xf numFmtId="4" fontId="0" fillId="0" borderId="71" xfId="30" applyNumberFormat="1" applyBorder="1" applyAlignment="1" applyProtection="1">
      <alignment horizontal="left" vertical="center"/>
      <protection locked="0"/>
    </xf>
    <xf numFmtId="4" fontId="0" fillId="0" borderId="69" xfId="30" applyNumberFormat="1" applyBorder="1" applyAlignment="1" applyProtection="1">
      <alignment vertical="center" wrapText="1" shrinkToFit="1"/>
      <protection locked="0"/>
    </xf>
    <xf numFmtId="4" fontId="0" fillId="11" borderId="69" xfId="30" applyNumberFormat="1" applyFill="1" applyBorder="1" applyAlignment="1" applyProtection="1">
      <alignment vertical="center" wrapText="1" shrinkToFit="1"/>
      <protection locked="0"/>
    </xf>
    <xf numFmtId="4" fontId="0" fillId="11" borderId="69" xfId="30" applyNumberFormat="1" applyFill="1" applyBorder="1" applyAlignment="1" applyProtection="1">
      <alignment vertical="center" shrinkToFit="1"/>
      <protection locked="0"/>
    </xf>
    <xf numFmtId="3" fontId="0" fillId="11" borderId="69" xfId="30" applyNumberFormat="1" applyFill="1" applyBorder="1" applyAlignment="1" applyProtection="1">
      <alignment vertical="center"/>
      <protection locked="0"/>
    </xf>
    <xf numFmtId="0" fontId="5" fillId="0" borderId="0" xfId="30" applyFont="1" applyProtection="1">
      <alignment/>
      <protection locked="0"/>
    </xf>
    <xf numFmtId="0" fontId="98" fillId="0" borderId="17" xfId="30" applyFont="1" applyBorder="1" applyAlignment="1" applyProtection="1">
      <alignment horizontal="center" vertical="center" wrapText="1"/>
      <protection locked="0"/>
    </xf>
    <xf numFmtId="0" fontId="98" fillId="12" borderId="71" xfId="30" applyFont="1" applyFill="1" applyBorder="1" applyAlignment="1" applyProtection="1">
      <alignment horizontal="center" vertical="center" wrapText="1"/>
      <protection locked="0"/>
    </xf>
    <xf numFmtId="0" fontId="98" fillId="12" borderId="70" xfId="30" applyFont="1" applyFill="1" applyBorder="1" applyAlignment="1" applyProtection="1">
      <alignment horizontal="center" vertical="center" wrapText="1"/>
      <protection locked="0"/>
    </xf>
    <xf numFmtId="0" fontId="98" fillId="12" borderId="69" xfId="30" applyFont="1" applyFill="1" applyBorder="1" applyAlignment="1" applyProtection="1">
      <alignment horizontal="center" vertical="center" wrapText="1"/>
      <protection locked="0"/>
    </xf>
    <xf numFmtId="0" fontId="47" fillId="0" borderId="17" xfId="30" applyFont="1" applyBorder="1" applyAlignment="1" applyProtection="1">
      <alignment vertical="center"/>
      <protection locked="0"/>
    </xf>
    <xf numFmtId="49" fontId="47" fillId="0" borderId="71" xfId="30" applyNumberFormat="1" applyFont="1" applyBorder="1" applyAlignment="1" applyProtection="1">
      <alignment vertical="center"/>
      <protection locked="0"/>
    </xf>
    <xf numFmtId="4" fontId="47" fillId="0" borderId="69" xfId="30" applyNumberFormat="1" applyFont="1" applyBorder="1" applyAlignment="1" applyProtection="1">
      <alignment horizontal="center" vertical="center"/>
      <protection locked="0"/>
    </xf>
    <xf numFmtId="4" fontId="47" fillId="0" borderId="69" xfId="30" applyNumberFormat="1" applyFont="1" applyBorder="1" applyAlignment="1" applyProtection="1">
      <alignment vertical="center"/>
      <protection locked="0"/>
    </xf>
    <xf numFmtId="3" fontId="47" fillId="0" borderId="69" xfId="30" applyNumberFormat="1" applyFont="1" applyBorder="1" applyAlignment="1" applyProtection="1">
      <alignment vertical="center"/>
      <protection locked="0"/>
    </xf>
    <xf numFmtId="0" fontId="47" fillId="0" borderId="17" xfId="30" applyFont="1" applyBorder="1" applyProtection="1">
      <alignment/>
      <protection locked="0"/>
    </xf>
    <xf numFmtId="0" fontId="47" fillId="11" borderId="71" xfId="30" applyFont="1" applyFill="1" applyBorder="1" applyAlignment="1" applyProtection="1">
      <alignment vertical="center"/>
      <protection locked="0"/>
    </xf>
    <xf numFmtId="0" fontId="47" fillId="11" borderId="71" xfId="30" applyFont="1" applyFill="1" applyBorder="1" applyAlignment="1" applyProtection="1">
      <alignment vertical="center" wrapText="1"/>
      <protection locked="0"/>
    </xf>
    <xf numFmtId="0" fontId="47" fillId="11" borderId="70" xfId="30" applyFont="1" applyFill="1" applyBorder="1" applyAlignment="1" applyProtection="1">
      <alignment vertical="center" wrapText="1"/>
      <protection locked="0"/>
    </xf>
    <xf numFmtId="4" fontId="47" fillId="11" borderId="69" xfId="30" applyNumberFormat="1" applyFont="1" applyFill="1" applyBorder="1" applyAlignment="1" applyProtection="1">
      <alignment horizontal="center" vertical="center"/>
      <protection locked="0"/>
    </xf>
    <xf numFmtId="4" fontId="47" fillId="11" borderId="69" xfId="30" applyNumberFormat="1" applyFont="1" applyFill="1" applyBorder="1" applyAlignment="1" applyProtection="1">
      <alignment vertical="center"/>
      <protection locked="0"/>
    </xf>
    <xf numFmtId="3" fontId="47" fillId="11" borderId="69" xfId="30" applyNumberFormat="1" applyFont="1" applyFill="1" applyBorder="1" applyAlignment="1" applyProtection="1">
      <alignment vertical="center"/>
      <protection locked="0"/>
    </xf>
    <xf numFmtId="4" fontId="0" fillId="0" borderId="0" xfId="30" applyNumberFormat="1" applyProtection="1">
      <alignment/>
      <protection locked="0"/>
    </xf>
    <xf numFmtId="3" fontId="0" fillId="0" borderId="0" xfId="30" applyNumberFormat="1" applyProtection="1">
      <alignment/>
      <protection locked="0"/>
    </xf>
    <xf numFmtId="0" fontId="84" fillId="0" borderId="0" xfId="30" applyNumberFormat="1" applyFont="1" applyBorder="1" applyAlignment="1" applyProtection="1">
      <alignment vertical="top" wrapText="1"/>
      <protection locked="0"/>
    </xf>
    <xf numFmtId="0" fontId="84" fillId="0" borderId="0" xfId="30" applyNumberFormat="1" applyFont="1" applyBorder="1" applyAlignment="1" applyProtection="1">
      <alignment vertical="top" wrapText="1"/>
      <protection/>
    </xf>
    <xf numFmtId="167" fontId="11" fillId="8" borderId="0" xfId="30" applyNumberFormat="1" applyFont="1" applyFill="1" applyBorder="1" applyAlignment="1" applyProtection="1">
      <alignment vertical="top" shrinkToFit="1"/>
      <protection/>
    </xf>
    <xf numFmtId="0" fontId="22" fillId="0" borderId="0" xfId="21" applyFont="1" applyAlignment="1" applyProtection="1">
      <alignment vertical="center"/>
      <protection/>
    </xf>
    <xf numFmtId="0" fontId="22" fillId="0" borderId="41" xfId="21" applyFont="1" applyBorder="1" applyAlignment="1" applyProtection="1">
      <alignment vertical="center"/>
      <protection/>
    </xf>
    <xf numFmtId="0" fontId="22" fillId="0" borderId="42" xfId="21" applyFont="1" applyBorder="1" applyAlignment="1" applyProtection="1">
      <alignment vertical="center"/>
      <protection/>
    </xf>
    <xf numFmtId="0" fontId="22" fillId="0" borderId="123" xfId="21" applyFont="1" applyBorder="1" applyAlignment="1" applyProtection="1">
      <alignment vertical="center"/>
      <protection/>
    </xf>
    <xf numFmtId="0" fontId="22" fillId="0" borderId="37" xfId="21" applyFont="1" applyBorder="1" applyAlignment="1" applyProtection="1">
      <alignment vertical="center"/>
      <protection/>
    </xf>
    <xf numFmtId="0" fontId="22" fillId="0" borderId="124" xfId="21" applyFont="1" applyBorder="1" applyAlignment="1" applyProtection="1">
      <alignment vertical="center"/>
      <protection/>
    </xf>
    <xf numFmtId="0" fontId="24" fillId="0" borderId="0" xfId="21" applyFont="1" applyAlignment="1" applyProtection="1">
      <alignment vertical="center"/>
      <protection/>
    </xf>
    <xf numFmtId="0" fontId="24" fillId="0" borderId="37" xfId="21" applyFont="1" applyBorder="1" applyAlignment="1" applyProtection="1">
      <alignment vertical="center"/>
      <protection/>
    </xf>
    <xf numFmtId="0" fontId="25" fillId="0" borderId="0" xfId="21" applyFont="1" applyBorder="1" applyAlignment="1" applyProtection="1">
      <alignment horizontal="left" vertical="center"/>
      <protection/>
    </xf>
    <xf numFmtId="0" fontId="24" fillId="0" borderId="124" xfId="21" applyFont="1" applyBorder="1" applyAlignment="1" applyProtection="1">
      <alignment vertical="center"/>
      <protection/>
    </xf>
    <xf numFmtId="0" fontId="26" fillId="0" borderId="0" xfId="21" applyFont="1" applyAlignment="1" applyProtection="1">
      <alignment vertical="center"/>
      <protection/>
    </xf>
    <xf numFmtId="0" fontId="26" fillId="0" borderId="37" xfId="21" applyFont="1" applyBorder="1" applyAlignment="1" applyProtection="1">
      <alignment vertical="center"/>
      <protection/>
    </xf>
    <xf numFmtId="0" fontId="26" fillId="0" borderId="0" xfId="21" applyFont="1" applyBorder="1" applyAlignment="1" applyProtection="1">
      <alignment horizontal="left" vertical="center"/>
      <protection/>
    </xf>
    <xf numFmtId="0" fontId="26" fillId="0" borderId="124" xfId="21" applyFont="1" applyBorder="1" applyAlignment="1" applyProtection="1">
      <alignment vertical="center"/>
      <protection/>
    </xf>
    <xf numFmtId="0" fontId="22" fillId="0" borderId="0" xfId="21" applyFont="1" applyBorder="1" applyAlignment="1" applyProtection="1">
      <alignment vertical="center"/>
      <protection/>
    </xf>
    <xf numFmtId="0" fontId="27" fillId="0" borderId="0" xfId="21" applyFont="1" applyBorder="1" applyAlignment="1" applyProtection="1">
      <alignment vertical="center"/>
      <protection/>
    </xf>
    <xf numFmtId="166" fontId="24" fillId="0" borderId="0" xfId="21" applyNumberFormat="1" applyFont="1" applyBorder="1" applyAlignment="1" applyProtection="1">
      <alignment horizontal="left" vertical="center"/>
      <protection/>
    </xf>
    <xf numFmtId="0" fontId="22" fillId="0" borderId="47" xfId="21" applyFont="1" applyBorder="1" applyAlignment="1" applyProtection="1">
      <alignment vertical="center"/>
      <protection/>
    </xf>
    <xf numFmtId="0" fontId="22" fillId="0" borderId="48" xfId="21" applyFont="1" applyBorder="1" applyAlignment="1" applyProtection="1">
      <alignment vertical="center"/>
      <protection/>
    </xf>
    <xf numFmtId="0" fontId="22" fillId="0" borderId="50" xfId="21" applyFont="1" applyBorder="1" applyAlignment="1" applyProtection="1">
      <alignment vertical="center"/>
      <protection/>
    </xf>
    <xf numFmtId="0" fontId="22" fillId="7" borderId="55" xfId="21" applyFont="1" applyFill="1" applyBorder="1" applyAlignment="1" applyProtection="1">
      <alignment vertical="center"/>
      <protection/>
    </xf>
    <xf numFmtId="0" fontId="25" fillId="0" borderId="43" xfId="21" applyFont="1" applyBorder="1" applyAlignment="1" applyProtection="1">
      <alignment horizontal="center" vertical="center" wrapText="1"/>
      <protection/>
    </xf>
    <xf numFmtId="0" fontId="25" fillId="0" borderId="44" xfId="21" applyFont="1" applyBorder="1" applyAlignment="1" applyProtection="1">
      <alignment horizontal="center" vertical="center" wrapText="1"/>
      <protection/>
    </xf>
    <xf numFmtId="0" fontId="25" fillId="0" borderId="45" xfId="21" applyFont="1" applyBorder="1" applyAlignment="1" applyProtection="1">
      <alignment horizontal="center" vertical="center" wrapText="1"/>
      <protection/>
    </xf>
    <xf numFmtId="0" fontId="22" fillId="0" borderId="46" xfId="21" applyFont="1" applyBorder="1" applyAlignment="1" applyProtection="1">
      <alignment vertical="center"/>
      <protection/>
    </xf>
    <xf numFmtId="0" fontId="30" fillId="0" borderId="0" xfId="21" applyFont="1" applyBorder="1" applyAlignment="1" applyProtection="1">
      <alignment horizontal="left" vertical="center"/>
      <protection/>
    </xf>
    <xf numFmtId="0" fontId="30" fillId="0" borderId="0" xfId="21" applyFont="1" applyBorder="1" applyAlignment="1" applyProtection="1">
      <alignment vertical="center"/>
      <protection/>
    </xf>
    <xf numFmtId="4" fontId="28" fillId="0" borderId="49" xfId="21" applyNumberFormat="1" applyFont="1" applyBorder="1" applyAlignment="1" applyProtection="1">
      <alignment vertical="center"/>
      <protection/>
    </xf>
    <xf numFmtId="4" fontId="28" fillId="0" borderId="0" xfId="21" applyNumberFormat="1" applyFont="1" applyBorder="1" applyAlignment="1" applyProtection="1">
      <alignment vertical="center"/>
      <protection/>
    </xf>
    <xf numFmtId="167" fontId="28" fillId="0" borderId="0" xfId="21" applyNumberFormat="1" applyFont="1" applyBorder="1" applyAlignment="1" applyProtection="1">
      <alignment vertical="center"/>
      <protection/>
    </xf>
    <xf numFmtId="4" fontId="28" fillId="0" borderId="50" xfId="21" applyNumberFormat="1" applyFont="1" applyBorder="1" applyAlignment="1" applyProtection="1">
      <alignment vertical="center"/>
      <protection/>
    </xf>
    <xf numFmtId="0" fontId="26" fillId="0" borderId="0" xfId="21" applyFont="1" applyAlignment="1" applyProtection="1">
      <alignment horizontal="left" vertical="center"/>
      <protection/>
    </xf>
    <xf numFmtId="0" fontId="31" fillId="0" borderId="0" xfId="21" applyFont="1" applyAlignment="1" applyProtection="1">
      <alignment horizontal="left" vertical="center"/>
      <protection/>
    </xf>
    <xf numFmtId="0" fontId="32" fillId="0" borderId="0" xfId="21" applyFont="1" applyBorder="1" applyAlignment="1" applyProtection="1">
      <alignment vertical="center"/>
      <protection/>
    </xf>
    <xf numFmtId="0" fontId="34" fillId="0" borderId="37" xfId="21" applyFont="1" applyBorder="1" applyAlignment="1" applyProtection="1">
      <alignment vertical="center"/>
      <protection/>
    </xf>
    <xf numFmtId="0" fontId="35" fillId="0" borderId="0" xfId="21" applyFont="1" applyBorder="1" applyAlignment="1" applyProtection="1">
      <alignment vertical="center"/>
      <protection/>
    </xf>
    <xf numFmtId="0" fontId="36" fillId="0" borderId="0" xfId="21" applyFont="1" applyBorder="1" applyAlignment="1" applyProtection="1">
      <alignment vertical="center"/>
      <protection/>
    </xf>
    <xf numFmtId="0" fontId="34" fillId="0" borderId="124" xfId="21" applyFont="1" applyBorder="1" applyAlignment="1" applyProtection="1">
      <alignment vertical="center"/>
      <protection/>
    </xf>
    <xf numFmtId="0" fontId="34" fillId="0" borderId="0" xfId="21" applyFont="1" applyAlignment="1" applyProtection="1">
      <alignment vertical="center"/>
      <protection/>
    </xf>
    <xf numFmtId="4" fontId="37" fillId="0" borderId="58" xfId="21" applyNumberFormat="1" applyFont="1" applyBorder="1" applyAlignment="1" applyProtection="1">
      <alignment vertical="center"/>
      <protection/>
    </xf>
    <xf numFmtId="4" fontId="37" fillId="0" borderId="38" xfId="21" applyNumberFormat="1" applyFont="1" applyBorder="1" applyAlignment="1" applyProtection="1">
      <alignment vertical="center"/>
      <protection/>
    </xf>
    <xf numFmtId="167" fontId="37" fillId="0" borderId="38" xfId="21" applyNumberFormat="1" applyFont="1" applyBorder="1" applyAlignment="1" applyProtection="1">
      <alignment vertical="center"/>
      <protection/>
    </xf>
    <xf numFmtId="4" fontId="37" fillId="0" borderId="52" xfId="21" applyNumberFormat="1" applyFont="1" applyBorder="1" applyAlignment="1" applyProtection="1">
      <alignment vertical="center"/>
      <protection/>
    </xf>
    <xf numFmtId="0" fontId="34" fillId="0" borderId="0" xfId="21" applyFont="1" applyAlignment="1" applyProtection="1">
      <alignment horizontal="left" vertical="center"/>
      <protection/>
    </xf>
    <xf numFmtId="0" fontId="39" fillId="0" borderId="0" xfId="22" applyFont="1" applyAlignment="1" applyProtection="1">
      <alignment horizontal="center" vertical="center"/>
      <protection/>
    </xf>
    <xf numFmtId="4" fontId="37" fillId="0" borderId="0" xfId="21" applyNumberFormat="1" applyFont="1" applyBorder="1" applyAlignment="1" applyProtection="1">
      <alignment vertical="center"/>
      <protection/>
    </xf>
    <xf numFmtId="167" fontId="37" fillId="0" borderId="0" xfId="21" applyNumberFormat="1" applyFont="1" applyBorder="1" applyAlignment="1" applyProtection="1">
      <alignment vertical="center"/>
      <protection/>
    </xf>
    <xf numFmtId="0" fontId="30" fillId="7" borderId="0" xfId="21" applyFont="1" applyFill="1" applyBorder="1" applyAlignment="1" applyProtection="1">
      <alignment horizontal="left" vertical="center"/>
      <protection/>
    </xf>
    <xf numFmtId="0" fontId="22" fillId="7" borderId="0" xfId="21" applyFont="1" applyFill="1" applyBorder="1" applyAlignment="1" applyProtection="1">
      <alignment vertical="center"/>
      <protection/>
    </xf>
    <xf numFmtId="0" fontId="22" fillId="0" borderId="39" xfId="21" applyFont="1" applyBorder="1" applyAlignment="1" applyProtection="1">
      <alignment vertical="center"/>
      <protection/>
    </xf>
    <xf numFmtId="0" fontId="22" fillId="0" borderId="40" xfId="21" applyFont="1" applyBorder="1" applyAlignment="1" applyProtection="1">
      <alignment vertical="center"/>
      <protection/>
    </xf>
    <xf numFmtId="0" fontId="22" fillId="0" borderId="125" xfId="21" applyFont="1" applyBorder="1" applyAlignment="1" applyProtection="1">
      <alignment vertical="center"/>
      <protection/>
    </xf>
    <xf numFmtId="0" fontId="22" fillId="0" borderId="0" xfId="21" applyProtection="1">
      <alignment/>
      <protection/>
    </xf>
    <xf numFmtId="0" fontId="32" fillId="0" borderId="0" xfId="21" applyFont="1" applyBorder="1" applyAlignment="1" applyProtection="1">
      <alignment horizontal="left" vertical="center"/>
      <protection/>
    </xf>
    <xf numFmtId="4" fontId="33" fillId="0" borderId="0" xfId="21" applyNumberFormat="1" applyFont="1" applyFill="1" applyBorder="1" applyAlignment="1" applyProtection="1">
      <alignment vertical="center"/>
      <protection/>
    </xf>
    <xf numFmtId="4" fontId="33" fillId="0" borderId="0" xfId="21" applyNumberFormat="1" applyFont="1" applyBorder="1" applyAlignment="1" applyProtection="1">
      <alignment vertical="center"/>
      <protection/>
    </xf>
    <xf numFmtId="0" fontId="26" fillId="0" borderId="0" xfId="21" applyFont="1" applyBorder="1" applyAlignment="1" applyProtection="1">
      <alignment vertical="center"/>
      <protection/>
    </xf>
    <xf numFmtId="0" fontId="24" fillId="0" borderId="0" xfId="21" applyFont="1" applyBorder="1" applyAlignment="1" applyProtection="1">
      <alignment vertical="center"/>
      <protection/>
    </xf>
    <xf numFmtId="44" fontId="0" fillId="0" borderId="0" xfId="37" applyFont="1" applyProtection="1">
      <protection locked="0"/>
    </xf>
    <xf numFmtId="3" fontId="0" fillId="0" borderId="70" xfId="30" applyNumberFormat="1" applyFill="1" applyBorder="1" applyAlignment="1" applyProtection="1">
      <alignment horizontal="right" vertical="justify" wrapText="1"/>
      <protection/>
    </xf>
    <xf numFmtId="2" fontId="0" fillId="0" borderId="70" xfId="30" applyNumberFormat="1" applyFont="1" applyFill="1" applyBorder="1" applyAlignment="1" applyProtection="1">
      <alignment vertical="center" wrapText="1"/>
      <protection/>
    </xf>
    <xf numFmtId="164" fontId="0" fillId="0" borderId="78" xfId="30" applyNumberFormat="1" applyFont="1" applyFill="1" applyBorder="1" applyAlignment="1" applyProtection="1">
      <alignment vertical="center" wrapText="1"/>
      <protection/>
    </xf>
    <xf numFmtId="3" fontId="0" fillId="0" borderId="0" xfId="30" applyNumberFormat="1" applyFill="1" applyBorder="1" applyAlignment="1" applyProtection="1">
      <alignment horizontal="right" vertical="justify" wrapText="1"/>
      <protection/>
    </xf>
    <xf numFmtId="2" fontId="0" fillId="0" borderId="0" xfId="30" applyNumberFormat="1" applyFont="1" applyFill="1" applyAlignment="1" applyProtection="1">
      <alignment vertical="top" wrapText="1"/>
      <protection/>
    </xf>
    <xf numFmtId="164" fontId="0" fillId="0" borderId="18" xfId="30" applyNumberFormat="1" applyFont="1" applyFill="1" applyBorder="1" applyAlignment="1" applyProtection="1">
      <alignment vertical="top" wrapText="1"/>
      <protection/>
    </xf>
    <xf numFmtId="3" fontId="3" fillId="0" borderId="68" xfId="30" applyNumberFormat="1" applyFont="1" applyFill="1" applyBorder="1" applyAlignment="1" applyProtection="1">
      <alignment horizontal="right" vertical="justify" wrapText="1"/>
      <protection/>
    </xf>
    <xf numFmtId="2" fontId="0" fillId="0" borderId="68" xfId="30" applyNumberFormat="1" applyFont="1" applyFill="1" applyBorder="1" applyAlignment="1" applyProtection="1">
      <alignment vertical="center" wrapText="1"/>
      <protection/>
    </xf>
    <xf numFmtId="2" fontId="3" fillId="0" borderId="6" xfId="30" applyNumberFormat="1" applyFont="1" applyFill="1" applyBorder="1" applyAlignment="1" applyProtection="1">
      <alignment vertical="center" wrapText="1"/>
      <protection/>
    </xf>
    <xf numFmtId="3" fontId="3" fillId="0" borderId="0" xfId="30" applyNumberFormat="1" applyFont="1" applyFill="1" applyBorder="1" applyAlignment="1" applyProtection="1">
      <alignment horizontal="right" vertical="justify" wrapText="1"/>
      <protection/>
    </xf>
    <xf numFmtId="2" fontId="0" fillId="0" borderId="0" xfId="30" applyNumberFormat="1" applyFont="1" applyFill="1" applyBorder="1" applyAlignment="1" applyProtection="1">
      <alignment vertical="center" wrapText="1"/>
      <protection/>
    </xf>
    <xf numFmtId="2" fontId="3" fillId="0" borderId="0" xfId="30" applyNumberFormat="1" applyFont="1" applyFill="1" applyBorder="1" applyAlignment="1" applyProtection="1">
      <alignment vertical="center" wrapText="1"/>
      <protection/>
    </xf>
    <xf numFmtId="2" fontId="0" fillId="0" borderId="70" xfId="30" applyNumberFormat="1" applyFill="1" applyBorder="1" applyAlignment="1" applyProtection="1">
      <alignment vertical="center" wrapText="1"/>
      <protection/>
    </xf>
    <xf numFmtId="164" fontId="0" fillId="0" borderId="78" xfId="30" applyNumberFormat="1" applyFill="1" applyBorder="1" applyAlignment="1" applyProtection="1">
      <alignment vertical="center" wrapText="1"/>
      <protection/>
    </xf>
    <xf numFmtId="2" fontId="0" fillId="0" borderId="0" xfId="30" applyNumberFormat="1" applyFill="1" applyAlignment="1" applyProtection="1">
      <alignment vertical="top" wrapText="1"/>
      <protection/>
    </xf>
    <xf numFmtId="164" fontId="0" fillId="0" borderId="18" xfId="30" applyNumberFormat="1" applyFill="1" applyBorder="1" applyAlignment="1" applyProtection="1">
      <alignment vertical="top" wrapText="1"/>
      <protection/>
    </xf>
    <xf numFmtId="2" fontId="0" fillId="0" borderId="68" xfId="30" applyNumberFormat="1" applyFill="1" applyBorder="1" applyAlignment="1" applyProtection="1">
      <alignment vertical="top" wrapText="1"/>
      <protection/>
    </xf>
    <xf numFmtId="164" fontId="0" fillId="0" borderId="6" xfId="30" applyNumberFormat="1" applyFill="1" applyBorder="1" applyAlignment="1" applyProtection="1">
      <alignment vertical="top" wrapText="1"/>
      <protection/>
    </xf>
    <xf numFmtId="43" fontId="0" fillId="0" borderId="0" xfId="30" applyNumberFormat="1" applyFill="1" applyAlignment="1" applyProtection="1">
      <alignment horizontal="right" vertical="justify"/>
      <protection/>
    </xf>
    <xf numFmtId="2" fontId="0" fillId="0" borderId="0" xfId="30" applyNumberFormat="1" applyFill="1" applyProtection="1">
      <alignment/>
      <protection/>
    </xf>
    <xf numFmtId="164" fontId="0" fillId="0" borderId="18" xfId="30" applyNumberFormat="1" applyFill="1" applyBorder="1" applyProtection="1">
      <alignment/>
      <protection/>
    </xf>
    <xf numFmtId="3" fontId="3" fillId="13" borderId="70" xfId="30" applyNumberFormat="1" applyFont="1" applyFill="1" applyBorder="1" applyAlignment="1" applyProtection="1">
      <alignment vertical="top" wrapText="1"/>
      <protection/>
    </xf>
    <xf numFmtId="0" fontId="3" fillId="13" borderId="78" xfId="30" applyFont="1" applyFill="1" applyBorder="1" applyAlignment="1" applyProtection="1">
      <alignment vertical="top" wrapText="1"/>
      <protection/>
    </xf>
    <xf numFmtId="2" fontId="3" fillId="0" borderId="18" xfId="30" applyNumberFormat="1" applyFont="1" applyFill="1" applyBorder="1" applyAlignment="1" applyProtection="1">
      <alignment vertical="center" wrapText="1"/>
      <protection/>
    </xf>
    <xf numFmtId="2" fontId="0" fillId="0" borderId="0" xfId="30" applyNumberFormat="1" applyFont="1" applyFill="1" applyAlignment="1" applyProtection="1">
      <alignment vertical="center" wrapText="1"/>
      <protection/>
    </xf>
    <xf numFmtId="164" fontId="0" fillId="0" borderId="18" xfId="30" applyNumberFormat="1" applyFont="1" applyFill="1" applyBorder="1" applyAlignment="1" applyProtection="1">
      <alignment vertical="center" wrapText="1"/>
      <protection/>
    </xf>
    <xf numFmtId="3" fontId="0" fillId="0" borderId="0" xfId="30" applyNumberFormat="1" applyFont="1" applyFill="1" applyProtection="1">
      <alignment/>
      <protection/>
    </xf>
    <xf numFmtId="2" fontId="3" fillId="0" borderId="68" xfId="30" applyNumberFormat="1" applyFont="1" applyFill="1" applyBorder="1" applyAlignment="1" applyProtection="1">
      <alignment vertical="center" wrapText="1"/>
      <protection/>
    </xf>
    <xf numFmtId="2" fontId="0" fillId="0" borderId="0" xfId="30" applyNumberFormat="1" applyFill="1" applyBorder="1" applyProtection="1">
      <alignment/>
      <protection/>
    </xf>
    <xf numFmtId="3" fontId="3" fillId="0" borderId="68" xfId="30" applyNumberFormat="1" applyFont="1" applyFill="1" applyBorder="1" applyAlignment="1" applyProtection="1">
      <alignment horizontal="right" vertical="justify" wrapText="1"/>
      <protection/>
    </xf>
    <xf numFmtId="3" fontId="3" fillId="0" borderId="0" xfId="30" applyNumberFormat="1" applyFont="1" applyFill="1" applyBorder="1" applyAlignment="1" applyProtection="1">
      <alignment horizontal="right" vertical="justify" wrapText="1"/>
      <protection/>
    </xf>
    <xf numFmtId="2" fontId="0" fillId="0" borderId="0" xfId="30" applyNumberFormat="1" applyFill="1" applyBorder="1" applyAlignment="1" applyProtection="1">
      <alignment vertical="top" wrapText="1"/>
      <protection/>
    </xf>
    <xf numFmtId="164" fontId="0" fillId="0" borderId="0" xfId="30" applyNumberFormat="1" applyFill="1" applyBorder="1" applyAlignment="1" applyProtection="1">
      <alignment vertical="top" wrapText="1"/>
      <protection/>
    </xf>
    <xf numFmtId="164" fontId="0" fillId="0" borderId="0" xfId="30" applyNumberFormat="1" applyFill="1" applyBorder="1" applyProtection="1">
      <alignment/>
      <protection/>
    </xf>
    <xf numFmtId="0" fontId="0" fillId="13" borderId="0" xfId="30" applyFont="1" applyFill="1" applyProtection="1">
      <alignment/>
      <protection/>
    </xf>
    <xf numFmtId="3" fontId="0" fillId="0" borderId="0" xfId="30" applyNumberFormat="1" applyFont="1" applyFill="1" applyBorder="1" applyAlignment="1" applyProtection="1">
      <alignment horizontal="right" vertical="justify" wrapText="1"/>
      <protection/>
    </xf>
    <xf numFmtId="0" fontId="11" fillId="0" borderId="0" xfId="23" applyFont="1" applyAlignment="1" applyProtection="1">
      <alignment vertical="center"/>
      <protection/>
    </xf>
    <xf numFmtId="169" fontId="47" fillId="0" borderId="51" xfId="23" applyNumberFormat="1" applyFont="1" applyBorder="1" applyAlignment="1" applyProtection="1">
      <alignment vertical="center"/>
      <protection/>
    </xf>
    <xf numFmtId="169" fontId="54" fillId="0" borderId="51" xfId="23" applyNumberFormat="1" applyFont="1" applyBorder="1" applyAlignment="1" applyProtection="1">
      <alignment vertical="center"/>
      <protection/>
    </xf>
    <xf numFmtId="0" fontId="11" fillId="0" borderId="37" xfId="23" applyFont="1" applyBorder="1" applyAlignment="1" applyProtection="1">
      <alignment vertical="center"/>
      <protection locked="0"/>
    </xf>
    <xf numFmtId="0" fontId="11" fillId="0" borderId="0" xfId="23" applyFont="1" applyAlignment="1" applyProtection="1">
      <alignment horizontal="left" vertical="center"/>
      <protection locked="0"/>
    </xf>
    <xf numFmtId="0" fontId="11" fillId="0" borderId="37" xfId="23" applyBorder="1" applyProtection="1">
      <alignment/>
      <protection locked="0"/>
    </xf>
    <xf numFmtId="0" fontId="41" fillId="0" borderId="0" xfId="23" applyFont="1" applyAlignment="1" applyProtection="1">
      <alignment horizontal="left" vertical="center"/>
      <protection locked="0"/>
    </xf>
    <xf numFmtId="0" fontId="11" fillId="0" borderId="37" xfId="23" applyBorder="1" applyAlignment="1" applyProtection="1">
      <alignment vertical="center"/>
      <protection locked="0"/>
    </xf>
    <xf numFmtId="0" fontId="11" fillId="0" borderId="0" xfId="23" applyAlignment="1" applyProtection="1">
      <alignment vertical="center"/>
      <protection locked="0"/>
    </xf>
    <xf numFmtId="0" fontId="11" fillId="0" borderId="37" xfId="23" applyBorder="1" applyAlignment="1" applyProtection="1">
      <alignment vertical="center" wrapText="1"/>
      <protection locked="0"/>
    </xf>
    <xf numFmtId="0" fontId="11" fillId="0" borderId="0" xfId="23" applyAlignment="1" applyProtection="1">
      <alignment vertical="center" wrapText="1"/>
      <protection locked="0"/>
    </xf>
    <xf numFmtId="0" fontId="11" fillId="7" borderId="122" xfId="23" applyFont="1" applyFill="1" applyBorder="1" applyAlignment="1" applyProtection="1">
      <alignment vertical="center"/>
      <protection locked="0"/>
    </xf>
    <xf numFmtId="0" fontId="11" fillId="0" borderId="39" xfId="23" applyFont="1" applyBorder="1" applyAlignment="1" applyProtection="1">
      <alignment vertical="center"/>
      <protection locked="0"/>
    </xf>
    <xf numFmtId="0" fontId="11" fillId="0" borderId="41" xfId="23" applyFont="1" applyBorder="1" applyAlignment="1" applyProtection="1">
      <alignment vertical="center"/>
      <protection locked="0"/>
    </xf>
    <xf numFmtId="0" fontId="49" fillId="0" borderId="0" xfId="23" applyFont="1" applyAlignment="1" applyProtection="1">
      <alignment vertical="center"/>
      <protection locked="0"/>
    </xf>
    <xf numFmtId="0" fontId="49" fillId="0" borderId="37" xfId="23" applyFont="1" applyBorder="1" applyAlignment="1" applyProtection="1">
      <alignment vertical="center"/>
      <protection locked="0"/>
    </xf>
    <xf numFmtId="0" fontId="50" fillId="0" borderId="0" xfId="23" applyFont="1" applyAlignment="1" applyProtection="1">
      <alignment vertical="center"/>
      <protection locked="0"/>
    </xf>
    <xf numFmtId="0" fontId="50" fillId="0" borderId="37" xfId="23" applyFont="1" applyBorder="1" applyAlignment="1" applyProtection="1">
      <alignment vertical="center"/>
      <protection locked="0"/>
    </xf>
    <xf numFmtId="0" fontId="11" fillId="0" borderId="0" xfId="23" applyFont="1" applyAlignment="1" applyProtection="1">
      <alignment horizontal="center" vertical="center" wrapText="1"/>
      <protection locked="0"/>
    </xf>
    <xf numFmtId="0" fontId="11" fillId="0" borderId="37" xfId="23" applyBorder="1" applyAlignment="1" applyProtection="1">
      <alignment horizontal="center" vertical="center" wrapText="1"/>
      <protection locked="0"/>
    </xf>
    <xf numFmtId="0" fontId="51" fillId="0" borderId="43" xfId="23" applyFont="1" applyBorder="1" applyAlignment="1" applyProtection="1">
      <alignment horizontal="center" vertical="center" wrapText="1"/>
      <protection locked="0"/>
    </xf>
    <xf numFmtId="0" fontId="51" fillId="0" borderId="44" xfId="23" applyFont="1" applyBorder="1" applyAlignment="1" applyProtection="1">
      <alignment horizontal="center" vertical="center" wrapText="1"/>
      <protection locked="0"/>
    </xf>
    <xf numFmtId="0" fontId="51" fillId="0" borderId="45" xfId="23" applyFont="1" applyBorder="1" applyAlignment="1" applyProtection="1">
      <alignment horizontal="center" vertical="center" wrapText="1"/>
      <protection locked="0"/>
    </xf>
    <xf numFmtId="0" fontId="11" fillId="0" borderId="0" xfId="23" applyAlignment="1" applyProtection="1">
      <alignment horizontal="center" vertical="center" wrapText="1"/>
      <protection locked="0"/>
    </xf>
    <xf numFmtId="0" fontId="11" fillId="0" borderId="46" xfId="23" applyFont="1" applyBorder="1" applyAlignment="1" applyProtection="1">
      <alignment vertical="center"/>
      <protection locked="0"/>
    </xf>
    <xf numFmtId="0" fontId="11" fillId="0" borderId="47" xfId="23" applyBorder="1" applyAlignment="1" applyProtection="1">
      <alignment vertical="center"/>
      <protection locked="0"/>
    </xf>
    <xf numFmtId="167" fontId="52" fillId="0" borderId="47" xfId="23" applyNumberFormat="1" applyFont="1" applyBorder="1" applyAlignment="1" applyProtection="1">
      <alignment/>
      <protection locked="0"/>
    </xf>
    <xf numFmtId="167" fontId="52" fillId="0" borderId="48" xfId="23" applyNumberFormat="1" applyFont="1" applyBorder="1" applyAlignment="1" applyProtection="1">
      <alignment/>
      <protection locked="0"/>
    </xf>
    <xf numFmtId="4" fontId="13" fillId="0" borderId="0" xfId="23" applyNumberFormat="1" applyFont="1" applyAlignment="1" applyProtection="1">
      <alignment vertical="center"/>
      <protection locked="0"/>
    </xf>
    <xf numFmtId="0" fontId="53" fillId="0" borderId="37" xfId="23" applyFont="1" applyBorder="1" applyAlignment="1" applyProtection="1">
      <alignment/>
      <protection locked="0"/>
    </xf>
    <xf numFmtId="0" fontId="53" fillId="0" borderId="0" xfId="23" applyFont="1" applyAlignment="1" applyProtection="1">
      <alignment horizontal="left"/>
      <protection locked="0"/>
    </xf>
    <xf numFmtId="0" fontId="53" fillId="0" borderId="49" xfId="23" applyFont="1" applyBorder="1" applyAlignment="1" applyProtection="1">
      <alignment/>
      <protection locked="0"/>
    </xf>
    <xf numFmtId="0" fontId="53" fillId="0" borderId="0" xfId="23" applyFont="1" applyBorder="1" applyAlignment="1" applyProtection="1">
      <alignment/>
      <protection locked="0"/>
    </xf>
    <xf numFmtId="167" fontId="53" fillId="0" borderId="0" xfId="23" applyNumberFormat="1" applyFont="1" applyBorder="1" applyAlignment="1" applyProtection="1">
      <alignment/>
      <protection locked="0"/>
    </xf>
    <xf numFmtId="167" fontId="53" fillId="0" borderId="50" xfId="23" applyNumberFormat="1" applyFont="1" applyBorder="1" applyAlignment="1" applyProtection="1">
      <alignment/>
      <protection locked="0"/>
    </xf>
    <xf numFmtId="0" fontId="53" fillId="0" borderId="0" xfId="23" applyFont="1" applyAlignment="1" applyProtection="1">
      <alignment horizontal="center"/>
      <protection locked="0"/>
    </xf>
    <xf numFmtId="4" fontId="53" fillId="0" borderId="0" xfId="23" applyNumberFormat="1" applyFont="1" applyAlignment="1" applyProtection="1">
      <alignment vertical="center"/>
      <protection locked="0"/>
    </xf>
    <xf numFmtId="0" fontId="51" fillId="0" borderId="0" xfId="23" applyFont="1" applyBorder="1" applyAlignment="1" applyProtection="1">
      <alignment horizontal="center" vertical="center"/>
      <protection locked="0"/>
    </xf>
    <xf numFmtId="0" fontId="11" fillId="0" borderId="0" xfId="23" applyFont="1" applyBorder="1" applyAlignment="1" applyProtection="1">
      <alignment vertical="center"/>
      <protection locked="0"/>
    </xf>
    <xf numFmtId="167" fontId="51" fillId="0" borderId="0" xfId="23" applyNumberFormat="1" applyFont="1" applyBorder="1" applyAlignment="1" applyProtection="1">
      <alignment vertical="center"/>
      <protection locked="0"/>
    </xf>
    <xf numFmtId="167" fontId="51" fillId="0" borderId="50" xfId="23" applyNumberFormat="1" applyFont="1" applyBorder="1" applyAlignment="1" applyProtection="1">
      <alignment vertical="center"/>
      <protection locked="0"/>
    </xf>
    <xf numFmtId="0" fontId="47" fillId="0" borderId="0" xfId="23" applyFont="1" applyAlignment="1" applyProtection="1">
      <alignment horizontal="left" vertical="center"/>
      <protection locked="0"/>
    </xf>
    <xf numFmtId="4" fontId="11" fillId="0" borderId="0" xfId="23" applyNumberFormat="1" applyFont="1" applyAlignment="1" applyProtection="1">
      <alignment vertical="center"/>
      <protection locked="0"/>
    </xf>
    <xf numFmtId="0" fontId="11" fillId="0" borderId="49" xfId="23" applyFont="1" applyBorder="1" applyAlignment="1" applyProtection="1">
      <alignment vertical="center"/>
      <protection locked="0"/>
    </xf>
    <xf numFmtId="0" fontId="11" fillId="0" borderId="0" xfId="23" applyBorder="1" applyAlignment="1" applyProtection="1">
      <alignment vertical="center"/>
      <protection locked="0"/>
    </xf>
    <xf numFmtId="0" fontId="11" fillId="0" borderId="50" xfId="23" applyFont="1" applyBorder="1" applyAlignment="1" applyProtection="1">
      <alignment vertical="center"/>
      <protection locked="0"/>
    </xf>
    <xf numFmtId="0" fontId="55" fillId="0" borderId="37" xfId="23" applyFont="1" applyBorder="1" applyAlignment="1" applyProtection="1">
      <alignment vertical="center"/>
      <protection locked="0"/>
    </xf>
    <xf numFmtId="0" fontId="54" fillId="0" borderId="0" xfId="23" applyFont="1" applyBorder="1" applyAlignment="1" applyProtection="1">
      <alignment horizontal="center" vertical="center"/>
      <protection locked="0"/>
    </xf>
    <xf numFmtId="0" fontId="51" fillId="0" borderId="38" xfId="23" applyFont="1" applyBorder="1" applyAlignment="1" applyProtection="1">
      <alignment horizontal="center" vertical="center"/>
      <protection locked="0"/>
    </xf>
    <xf numFmtId="0" fontId="11" fillId="0" borderId="38" xfId="23" applyFont="1" applyBorder="1" applyAlignment="1" applyProtection="1">
      <alignment vertical="center"/>
      <protection locked="0"/>
    </xf>
    <xf numFmtId="167" fontId="51" fillId="0" borderId="38" xfId="23" applyNumberFormat="1" applyFont="1" applyBorder="1" applyAlignment="1" applyProtection="1">
      <alignment vertical="center"/>
      <protection locked="0"/>
    </xf>
    <xf numFmtId="167" fontId="51" fillId="0" borderId="52" xfId="23" applyNumberFormat="1" applyFont="1" applyBorder="1" applyAlignment="1" applyProtection="1">
      <alignment vertical="center"/>
      <protection locked="0"/>
    </xf>
    <xf numFmtId="0" fontId="11" fillId="0" borderId="0" xfId="23" applyProtection="1">
      <alignment/>
      <protection/>
    </xf>
    <xf numFmtId="0" fontId="11" fillId="0" borderId="41" xfId="23" applyBorder="1" applyProtection="1">
      <alignment/>
      <protection/>
    </xf>
    <xf numFmtId="0" fontId="11" fillId="0" borderId="42" xfId="23" applyBorder="1" applyProtection="1">
      <alignment/>
      <protection/>
    </xf>
    <xf numFmtId="0" fontId="11" fillId="0" borderId="37" xfId="23" applyBorder="1" applyProtection="1">
      <alignment/>
      <protection/>
    </xf>
    <xf numFmtId="0" fontId="11" fillId="0" borderId="37" xfId="23" applyFont="1" applyBorder="1" applyAlignment="1" applyProtection="1">
      <alignment vertical="center" wrapText="1"/>
      <protection/>
    </xf>
    <xf numFmtId="0" fontId="11" fillId="0" borderId="0" xfId="23" applyFont="1" applyAlignment="1" applyProtection="1">
      <alignment vertical="center" wrapText="1"/>
      <protection/>
    </xf>
    <xf numFmtId="0" fontId="3" fillId="0" borderId="0" xfId="23" applyFont="1" applyAlignment="1" applyProtection="1">
      <alignment horizontal="left" vertical="center"/>
      <protection/>
    </xf>
    <xf numFmtId="0" fontId="42" fillId="0" borderId="0" xfId="23" applyFont="1" applyAlignment="1" applyProtection="1">
      <alignment horizontal="right" vertical="center"/>
      <protection/>
    </xf>
    <xf numFmtId="0" fontId="45" fillId="0" borderId="0" xfId="23" applyFont="1" applyAlignment="1" applyProtection="1">
      <alignment horizontal="left" vertical="center"/>
      <protection/>
    </xf>
    <xf numFmtId="4" fontId="42" fillId="0" borderId="0" xfId="23" applyNumberFormat="1" applyFont="1" applyAlignment="1" applyProtection="1">
      <alignment vertical="center"/>
      <protection/>
    </xf>
    <xf numFmtId="0" fontId="5" fillId="7" borderId="121" xfId="23" applyFont="1" applyFill="1" applyBorder="1" applyAlignment="1" applyProtection="1">
      <alignment horizontal="left" vertical="center"/>
      <protection/>
    </xf>
    <xf numFmtId="0" fontId="11" fillId="7" borderId="55" xfId="23" applyFont="1" applyFill="1" applyBorder="1" applyAlignment="1" applyProtection="1">
      <alignment vertical="center"/>
      <protection/>
    </xf>
    <xf numFmtId="0" fontId="5" fillId="7" borderId="55" xfId="23" applyFont="1" applyFill="1" applyBorder="1" applyAlignment="1" applyProtection="1">
      <alignment horizontal="right" vertical="center"/>
      <protection/>
    </xf>
    <xf numFmtId="0" fontId="5" fillId="7" borderId="55" xfId="23" applyFont="1" applyFill="1" applyBorder="1" applyAlignment="1" applyProtection="1">
      <alignment horizontal="center" vertical="center"/>
      <protection/>
    </xf>
    <xf numFmtId="0" fontId="11" fillId="0" borderId="37" xfId="23" applyBorder="1" applyAlignment="1" applyProtection="1">
      <alignment vertical="center"/>
      <protection/>
    </xf>
    <xf numFmtId="0" fontId="11" fillId="0" borderId="0" xfId="23" applyAlignment="1" applyProtection="1">
      <alignment vertical="center"/>
      <protection/>
    </xf>
    <xf numFmtId="0" fontId="46" fillId="0" borderId="56" xfId="23" applyFont="1" applyBorder="1" applyAlignment="1" applyProtection="1">
      <alignment horizontal="left" vertical="center"/>
      <protection/>
    </xf>
    <xf numFmtId="0" fontId="11" fillId="0" borderId="56" xfId="23" applyBorder="1" applyAlignment="1" applyProtection="1">
      <alignment vertical="center"/>
      <protection/>
    </xf>
    <xf numFmtId="0" fontId="42" fillId="0" borderId="57" xfId="23" applyFont="1" applyBorder="1" applyAlignment="1" applyProtection="1">
      <alignment horizontal="left" vertical="center"/>
      <protection/>
    </xf>
    <xf numFmtId="0" fontId="11" fillId="0" borderId="57" xfId="23" applyFont="1" applyBorder="1" applyAlignment="1" applyProtection="1">
      <alignment vertical="center"/>
      <protection/>
    </xf>
    <xf numFmtId="0" fontId="42" fillId="0" borderId="57" xfId="23" applyFont="1" applyBorder="1" applyAlignment="1" applyProtection="1">
      <alignment horizontal="center" vertical="center"/>
      <protection/>
    </xf>
    <xf numFmtId="0" fontId="11" fillId="0" borderId="56" xfId="23" applyFont="1" applyBorder="1" applyAlignment="1" applyProtection="1">
      <alignment vertical="center"/>
      <protection/>
    </xf>
    <xf numFmtId="0" fontId="58" fillId="0" borderId="0" xfId="23" applyFont="1" applyAlignment="1" applyProtection="1">
      <alignment horizontal="left" vertical="center"/>
      <protection/>
    </xf>
    <xf numFmtId="0" fontId="99" fillId="0" borderId="0" xfId="23" applyFont="1" applyAlignment="1" applyProtection="1">
      <alignment vertical="center" wrapText="1"/>
      <protection/>
    </xf>
    <xf numFmtId="169" fontId="47" fillId="9" borderId="51" xfId="23" applyNumberFormat="1" applyFont="1" applyFill="1" applyBorder="1" applyAlignment="1" applyProtection="1">
      <alignment vertical="center"/>
      <protection/>
    </xf>
    <xf numFmtId="0" fontId="41" fillId="0" borderId="0" xfId="23" applyFont="1" applyAlignment="1" applyProtection="1">
      <alignment horizontal="left" vertical="center"/>
      <protection/>
    </xf>
    <xf numFmtId="0" fontId="0" fillId="9" borderId="0" xfId="23" applyFont="1" applyFill="1" applyAlignment="1" applyProtection="1">
      <alignment horizontal="left" vertical="center"/>
      <protection/>
    </xf>
    <xf numFmtId="0" fontId="11" fillId="0" borderId="37" xfId="23" applyBorder="1" applyAlignment="1" applyProtection="1">
      <alignment vertical="center" wrapText="1"/>
      <protection/>
    </xf>
    <xf numFmtId="0" fontId="11" fillId="0" borderId="0" xfId="23" applyAlignment="1" applyProtection="1">
      <alignment vertical="center" wrapText="1"/>
      <protection/>
    </xf>
    <xf numFmtId="4" fontId="5" fillId="7" borderId="55" xfId="23" applyNumberFormat="1" applyFont="1" applyFill="1" applyBorder="1" applyAlignment="1" applyProtection="1">
      <alignment vertical="center"/>
      <protection/>
    </xf>
    <xf numFmtId="0" fontId="11" fillId="7" borderId="122" xfId="23" applyFont="1" applyFill="1" applyBorder="1" applyAlignment="1" applyProtection="1">
      <alignment vertical="center"/>
      <protection/>
    </xf>
    <xf numFmtId="0" fontId="42" fillId="0" borderId="57" xfId="23" applyFont="1" applyBorder="1" applyAlignment="1" applyProtection="1">
      <alignment horizontal="right" vertical="center"/>
      <protection/>
    </xf>
    <xf numFmtId="0" fontId="11" fillId="0" borderId="37" xfId="23" applyBorder="1" applyAlignment="1" applyProtection="1">
      <alignment horizontal="center" vertical="center" wrapText="1"/>
      <protection/>
    </xf>
    <xf numFmtId="0" fontId="11" fillId="0" borderId="0" xfId="23" applyFont="1" applyAlignment="1" applyProtection="1">
      <alignment horizontal="center" vertical="center" wrapText="1"/>
      <protection/>
    </xf>
    <xf numFmtId="0" fontId="51" fillId="9" borderId="49" xfId="23" applyFont="1" applyFill="1" applyBorder="1" applyAlignment="1" applyProtection="1">
      <alignment horizontal="left" vertical="center"/>
      <protection/>
    </xf>
    <xf numFmtId="0" fontId="11" fillId="0" borderId="49" xfId="23" applyFont="1" applyBorder="1" applyAlignment="1" applyProtection="1">
      <alignment vertical="center"/>
      <protection/>
    </xf>
    <xf numFmtId="0" fontId="11" fillId="0" borderId="0" xfId="23" applyBorder="1" applyAlignment="1" applyProtection="1">
      <alignment vertical="center"/>
      <protection/>
    </xf>
    <xf numFmtId="0" fontId="11" fillId="0" borderId="50" xfId="23" applyFont="1" applyBorder="1" applyAlignment="1" applyProtection="1">
      <alignment vertical="center"/>
      <protection/>
    </xf>
    <xf numFmtId="0" fontId="55" fillId="0" borderId="37" xfId="23" applyFont="1" applyBorder="1" applyAlignment="1" applyProtection="1">
      <alignment vertical="center"/>
      <protection/>
    </xf>
    <xf numFmtId="0" fontId="54" fillId="9" borderId="49" xfId="23" applyFont="1" applyFill="1" applyBorder="1" applyAlignment="1" applyProtection="1">
      <alignment horizontal="left" vertical="center"/>
      <protection/>
    </xf>
    <xf numFmtId="0" fontId="51" fillId="9" borderId="58" xfId="23" applyFont="1" applyFill="1" applyBorder="1" applyAlignment="1" applyProtection="1">
      <alignment horizontal="left" vertical="center"/>
      <protection/>
    </xf>
    <xf numFmtId="0" fontId="11" fillId="0" borderId="51" xfId="23" applyFont="1" applyBorder="1" applyAlignment="1" applyProtection="1">
      <alignment vertical="center"/>
      <protection locked="0"/>
    </xf>
    <xf numFmtId="0" fontId="55" fillId="0" borderId="51" xfId="23" applyFont="1" applyBorder="1" applyAlignment="1" applyProtection="1">
      <alignment vertical="center"/>
      <protection locked="0"/>
    </xf>
    <xf numFmtId="0" fontId="47" fillId="7" borderId="0" xfId="23" applyFont="1" applyFill="1" applyAlignment="1" applyProtection="1">
      <alignment horizontal="center" vertical="center" wrapText="1"/>
      <protection locked="0"/>
    </xf>
    <xf numFmtId="168" fontId="42" fillId="0" borderId="0" xfId="23" applyNumberFormat="1" applyFont="1" applyAlignment="1" applyProtection="1">
      <alignment horizontal="right" vertical="center"/>
      <protection/>
    </xf>
    <xf numFmtId="0" fontId="10" fillId="0" borderId="95"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6" xfId="0" applyFont="1" applyBorder="1" applyAlignment="1">
      <alignment horizontal="center" vertical="center" wrapText="1"/>
    </xf>
    <xf numFmtId="0" fontId="9" fillId="5" borderId="72" xfId="0" applyFont="1" applyFill="1" applyBorder="1"/>
    <xf numFmtId="0" fontId="0" fillId="5" borderId="24" xfId="0" applyFill="1" applyBorder="1"/>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88" xfId="0" applyFont="1" applyBorder="1" applyAlignment="1">
      <alignment horizontal="left" vertical="top" wrapText="1"/>
    </xf>
    <xf numFmtId="0" fontId="0" fillId="0" borderId="6" xfId="0" applyFont="1" applyBorder="1" applyAlignment="1">
      <alignment horizontal="left" vertical="top" wrapText="1"/>
    </xf>
    <xf numFmtId="0" fontId="9" fillId="5" borderId="17" xfId="0" applyFont="1" applyFill="1" applyBorder="1"/>
    <xf numFmtId="0" fontId="0" fillId="5" borderId="0" xfId="0" applyFill="1"/>
    <xf numFmtId="0" fontId="9" fillId="6" borderId="72" xfId="0" applyFont="1" applyFill="1" applyBorder="1"/>
    <xf numFmtId="0" fontId="0" fillId="5" borderId="73" xfId="0" applyFill="1" applyBorder="1"/>
    <xf numFmtId="0" fontId="9" fillId="0" borderId="72" xfId="0" applyFont="1" applyBorder="1" applyAlignment="1">
      <alignment horizontal="left" vertical="center" wrapText="1"/>
    </xf>
    <xf numFmtId="0" fontId="9" fillId="0" borderId="24"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9" fillId="0" borderId="88" xfId="0" applyFont="1" applyBorder="1" applyAlignment="1">
      <alignment horizontal="left"/>
    </xf>
    <xf numFmtId="0" fontId="9" fillId="0" borderId="6" xfId="0" applyFont="1" applyBorder="1" applyAlignment="1">
      <alignment horizontal="left"/>
    </xf>
    <xf numFmtId="0" fontId="0" fillId="0" borderId="126" xfId="0" applyFont="1" applyBorder="1" applyAlignment="1">
      <alignment horizontal="left"/>
    </xf>
    <xf numFmtId="0" fontId="0" fillId="0" borderId="10" xfId="0" applyFont="1" applyBorder="1" applyAlignment="1">
      <alignment horizontal="left"/>
    </xf>
    <xf numFmtId="49" fontId="0" fillId="0" borderId="127" xfId="0" applyNumberFormat="1" applyFont="1" applyBorder="1"/>
    <xf numFmtId="49" fontId="0" fillId="0" borderId="128" xfId="0" applyNumberFormat="1" applyFont="1" applyBorder="1"/>
    <xf numFmtId="0" fontId="7" fillId="0" borderId="0" xfId="0" applyFont="1" applyAlignment="1">
      <alignment horizontal="center"/>
    </xf>
    <xf numFmtId="0" fontId="7" fillId="5" borderId="0" xfId="0" applyFont="1" applyFill="1" applyAlignment="1">
      <alignment horizontal="center"/>
    </xf>
    <xf numFmtId="0" fontId="14" fillId="0" borderId="68" xfId="0" applyFont="1" applyBorder="1" applyAlignment="1">
      <alignment horizontal="center"/>
    </xf>
    <xf numFmtId="0" fontId="0" fillId="0" borderId="68" xfId="0" applyBorder="1"/>
    <xf numFmtId="0" fontId="15" fillId="0" borderId="0" xfId="0" applyFont="1" applyAlignment="1">
      <alignment horizontal="center" vertical="top"/>
    </xf>
    <xf numFmtId="0" fontId="0" fillId="0" borderId="0" xfId="0"/>
    <xf numFmtId="0" fontId="0" fillId="5" borderId="70" xfId="0" applyFill="1" applyBorder="1" applyAlignment="1">
      <alignment horizontal="center" vertical="center"/>
    </xf>
    <xf numFmtId="0" fontId="1" fillId="5" borderId="71" xfId="0" applyFont="1" applyFill="1" applyBorder="1" applyAlignment="1">
      <alignment horizontal="left" vertical="center"/>
    </xf>
    <xf numFmtId="0" fontId="1" fillId="0" borderId="70" xfId="0" applyFont="1" applyBorder="1" applyAlignment="1">
      <alignment horizontal="left" vertical="center"/>
    </xf>
    <xf numFmtId="0" fontId="1" fillId="0" borderId="78" xfId="0" applyFont="1" applyBorder="1" applyAlignment="1">
      <alignment horizontal="left" vertical="center"/>
    </xf>
    <xf numFmtId="0" fontId="0" fillId="0" borderId="72" xfId="0" applyBorder="1" applyAlignment="1">
      <alignment horizontal="center"/>
    </xf>
    <xf numFmtId="0" fontId="0" fillId="0" borderId="73" xfId="0" applyBorder="1" applyAlignment="1">
      <alignment horizontal="center"/>
    </xf>
    <xf numFmtId="0" fontId="0" fillId="0" borderId="24" xfId="0" applyBorder="1" applyAlignment="1">
      <alignment horizontal="center"/>
    </xf>
    <xf numFmtId="0" fontId="12" fillId="0" borderId="68" xfId="0" applyFont="1" applyBorder="1" applyAlignment="1">
      <alignment horizontal="center" vertical="center"/>
    </xf>
    <xf numFmtId="0" fontId="8" fillId="0" borderId="68" xfId="0" applyFont="1" applyBorder="1" applyAlignment="1">
      <alignment vertical="center"/>
    </xf>
    <xf numFmtId="0" fontId="0" fillId="0" borderId="68" xfId="0" applyBorder="1" applyAlignment="1">
      <alignment vertical="center"/>
    </xf>
    <xf numFmtId="165" fontId="0" fillId="2" borderId="16" xfId="0" applyNumberFormat="1" applyFont="1" applyFill="1" applyBorder="1" applyAlignment="1">
      <alignment horizontal="left" vertical="center"/>
    </xf>
    <xf numFmtId="165" fontId="0" fillId="2" borderId="27" xfId="0" applyNumberFormat="1" applyFont="1" applyFill="1" applyBorder="1" applyAlignment="1">
      <alignment horizontal="left" vertical="center"/>
    </xf>
    <xf numFmtId="165" fontId="3" fillId="2" borderId="129" xfId="0" applyNumberFormat="1" applyFont="1" applyFill="1" applyBorder="1" applyAlignment="1">
      <alignment horizontal="left" vertical="center"/>
    </xf>
    <xf numFmtId="0" fontId="3" fillId="2" borderId="130" xfId="0" applyFont="1" applyFill="1" applyBorder="1" applyAlignment="1">
      <alignment vertical="center"/>
    </xf>
    <xf numFmtId="164" fontId="3" fillId="2" borderId="131" xfId="0" applyNumberFormat="1" applyFont="1" applyFill="1" applyBorder="1" applyAlignment="1">
      <alignment horizontal="center" vertical="center"/>
    </xf>
    <xf numFmtId="164" fontId="3" fillId="2" borderId="23"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5" fontId="0" fillId="2" borderId="132" xfId="0" applyNumberFormat="1" applyFont="1" applyFill="1" applyBorder="1" applyAlignment="1">
      <alignment horizontal="left" vertical="center"/>
    </xf>
    <xf numFmtId="165" fontId="0" fillId="2" borderId="133" xfId="0" applyNumberFormat="1" applyFont="1" applyFill="1" applyBorder="1" applyAlignment="1">
      <alignment horizontal="left" vertical="center"/>
    </xf>
    <xf numFmtId="165" fontId="3" fillId="2" borderId="134" xfId="0" applyNumberFormat="1" applyFont="1" applyFill="1" applyBorder="1" applyAlignment="1">
      <alignment horizontal="left" vertical="center"/>
    </xf>
    <xf numFmtId="0" fontId="3" fillId="2" borderId="135" xfId="0" applyFont="1" applyFill="1" applyBorder="1" applyAlignment="1">
      <alignment vertical="center"/>
    </xf>
    <xf numFmtId="165" fontId="0" fillId="2" borderId="136" xfId="0" applyNumberFormat="1" applyFont="1" applyFill="1" applyBorder="1" applyAlignment="1">
      <alignment horizontal="left" vertical="center"/>
    </xf>
    <xf numFmtId="165" fontId="0" fillId="2" borderId="137" xfId="0" applyNumberFormat="1" applyFont="1" applyFill="1" applyBorder="1" applyAlignment="1">
      <alignment horizontal="left" vertical="center"/>
    </xf>
    <xf numFmtId="4" fontId="30" fillId="7" borderId="0" xfId="21" applyNumberFormat="1" applyFont="1" applyFill="1" applyBorder="1" applyAlignment="1" applyProtection="1">
      <alignment vertical="center"/>
      <protection/>
    </xf>
    <xf numFmtId="0" fontId="35" fillId="0" borderId="0" xfId="21" applyFont="1" applyBorder="1" applyAlignment="1" applyProtection="1">
      <alignment horizontal="left" vertical="top" wrapText="1"/>
      <protection/>
    </xf>
    <xf numFmtId="0" fontId="35" fillId="0" borderId="0" xfId="21" applyFont="1" applyBorder="1" applyAlignment="1" applyProtection="1">
      <alignment horizontal="left" vertical="center" wrapText="1"/>
      <protection/>
    </xf>
    <xf numFmtId="4" fontId="36" fillId="0" borderId="0" xfId="21" applyNumberFormat="1" applyFont="1" applyFill="1" applyBorder="1" applyAlignment="1" applyProtection="1">
      <alignment vertical="center"/>
      <protection/>
    </xf>
    <xf numFmtId="4" fontId="36" fillId="0" borderId="0" xfId="21" applyNumberFormat="1" applyFont="1" applyBorder="1" applyAlignment="1" applyProtection="1">
      <alignment vertical="center"/>
      <protection/>
    </xf>
    <xf numFmtId="0" fontId="32" fillId="0" borderId="0" xfId="21" applyFont="1" applyBorder="1" applyAlignment="1" applyProtection="1">
      <alignment horizontal="left" vertical="center"/>
      <protection/>
    </xf>
    <xf numFmtId="4" fontId="33" fillId="0" borderId="0" xfId="21" applyNumberFormat="1" applyFont="1" applyFill="1" applyBorder="1" applyAlignment="1" applyProtection="1">
      <alignment vertical="center"/>
      <protection/>
    </xf>
    <xf numFmtId="4" fontId="33" fillId="0" borderId="0" xfId="21" applyNumberFormat="1" applyFont="1" applyBorder="1" applyAlignment="1" applyProtection="1">
      <alignment vertical="center"/>
      <protection/>
    </xf>
    <xf numFmtId="0" fontId="23" fillId="0" borderId="0" xfId="21" applyFont="1" applyBorder="1" applyAlignment="1" applyProtection="1">
      <alignment horizontal="center" vertical="center"/>
      <protection/>
    </xf>
    <xf numFmtId="0" fontId="23" fillId="0" borderId="0" xfId="21" applyFont="1" applyBorder="1" applyAlignment="1" applyProtection="1">
      <alignment horizontal="left" vertical="center"/>
      <protection/>
    </xf>
    <xf numFmtId="0" fontId="26" fillId="0" borderId="0" xfId="21" applyFont="1" applyBorder="1" applyAlignment="1" applyProtection="1">
      <alignment horizontal="left" vertical="center" wrapText="1"/>
      <protection/>
    </xf>
    <xf numFmtId="0" fontId="26" fillId="0" borderId="0" xfId="21" applyFont="1" applyBorder="1" applyAlignment="1" applyProtection="1">
      <alignment vertical="center"/>
      <protection/>
    </xf>
    <xf numFmtId="0" fontId="24" fillId="0" borderId="0" xfId="21" applyFont="1" applyBorder="1" applyAlignment="1" applyProtection="1">
      <alignment vertical="center"/>
      <protection/>
    </xf>
    <xf numFmtId="4" fontId="30" fillId="0" borderId="0" xfId="21" applyNumberFormat="1" applyFont="1" applyBorder="1" applyAlignment="1" applyProtection="1">
      <alignment horizontal="right" vertical="center"/>
      <protection/>
    </xf>
    <xf numFmtId="4" fontId="30" fillId="0" borderId="0" xfId="21" applyNumberFormat="1" applyFont="1" applyBorder="1" applyAlignment="1" applyProtection="1">
      <alignment vertical="center"/>
      <protection/>
    </xf>
    <xf numFmtId="0" fontId="28" fillId="0" borderId="46" xfId="21" applyFont="1" applyBorder="1" applyAlignment="1" applyProtection="1">
      <alignment horizontal="center" vertical="center"/>
      <protection/>
    </xf>
    <xf numFmtId="0" fontId="28" fillId="0" borderId="47" xfId="21" applyFont="1" applyBorder="1" applyAlignment="1" applyProtection="1">
      <alignment horizontal="left" vertical="center"/>
      <protection/>
    </xf>
    <xf numFmtId="0" fontId="29" fillId="0" borderId="49" xfId="21" applyFont="1" applyBorder="1" applyAlignment="1" applyProtection="1">
      <alignment horizontal="left" vertical="center"/>
      <protection/>
    </xf>
    <xf numFmtId="0" fontId="29" fillId="0" borderId="0" xfId="21" applyFont="1" applyBorder="1" applyAlignment="1" applyProtection="1">
      <alignment horizontal="left" vertical="center"/>
      <protection/>
    </xf>
    <xf numFmtId="0" fontId="24" fillId="7" borderId="121" xfId="21" applyFont="1" applyFill="1" applyBorder="1" applyAlignment="1" applyProtection="1">
      <alignment horizontal="center" vertical="center"/>
      <protection/>
    </xf>
    <xf numFmtId="0" fontId="24" fillId="7" borderId="55" xfId="21" applyFont="1" applyFill="1" applyBorder="1" applyAlignment="1" applyProtection="1">
      <alignment horizontal="left" vertical="center"/>
      <protection/>
    </xf>
    <xf numFmtId="0" fontId="24" fillId="7" borderId="55" xfId="21" applyFont="1" applyFill="1" applyBorder="1" applyAlignment="1" applyProtection="1">
      <alignment horizontal="center" vertical="center"/>
      <protection/>
    </xf>
    <xf numFmtId="0" fontId="24" fillId="7" borderId="122" xfId="21" applyFont="1" applyFill="1" applyBorder="1" applyAlignment="1" applyProtection="1">
      <alignment horizontal="left" vertical="center"/>
      <protection/>
    </xf>
    <xf numFmtId="49" fontId="47" fillId="0" borderId="71" xfId="30" applyNumberFormat="1" applyFont="1" applyBorder="1" applyAlignment="1" applyProtection="1">
      <alignment vertical="center" wrapText="1"/>
      <protection locked="0"/>
    </xf>
    <xf numFmtId="49" fontId="47" fillId="0" borderId="70" xfId="30" applyNumberFormat="1" applyFont="1" applyBorder="1" applyAlignment="1" applyProtection="1">
      <alignment vertical="center" wrapText="1"/>
      <protection locked="0"/>
    </xf>
    <xf numFmtId="4" fontId="0" fillId="0" borderId="70" xfId="30" applyNumberFormat="1" applyBorder="1" applyAlignment="1" applyProtection="1">
      <alignment vertical="center" wrapText="1"/>
      <protection locked="0"/>
    </xf>
    <xf numFmtId="4" fontId="0" fillId="11" borderId="71" xfId="30" applyNumberFormat="1" applyFill="1" applyBorder="1" applyAlignment="1" applyProtection="1">
      <alignment vertical="center"/>
      <protection locked="0"/>
    </xf>
    <xf numFmtId="4" fontId="0" fillId="11" borderId="70" xfId="30" applyNumberFormat="1" applyFill="1" applyBorder="1" applyAlignment="1" applyProtection="1">
      <alignment vertical="center"/>
      <protection locked="0"/>
    </xf>
    <xf numFmtId="4" fontId="0" fillId="11" borderId="78" xfId="30" applyNumberFormat="1" applyFill="1" applyBorder="1" applyAlignment="1" applyProtection="1">
      <alignment vertical="center"/>
      <protection locked="0"/>
    </xf>
    <xf numFmtId="4" fontId="3" fillId="0" borderId="70" xfId="30" applyNumberFormat="1" applyFont="1" applyBorder="1" applyAlignment="1" applyProtection="1">
      <alignment vertical="center" wrapText="1"/>
      <protection locked="0"/>
    </xf>
    <xf numFmtId="4" fontId="43" fillId="0" borderId="71" xfId="30" applyNumberFormat="1" applyFont="1" applyBorder="1" applyAlignment="1" applyProtection="1">
      <alignment vertical="center"/>
      <protection/>
    </xf>
    <xf numFmtId="4" fontId="43" fillId="0" borderId="70" xfId="30" applyNumberFormat="1" applyFont="1" applyBorder="1" applyAlignment="1" applyProtection="1">
      <alignment vertical="center"/>
      <protection/>
    </xf>
    <xf numFmtId="4" fontId="43" fillId="0" borderId="71" xfId="30" applyNumberFormat="1" applyFont="1" applyBorder="1" applyAlignment="1" applyProtection="1">
      <alignment horizontal="right" vertical="center"/>
      <protection/>
    </xf>
    <xf numFmtId="4" fontId="43" fillId="0" borderId="70" xfId="30" applyNumberFormat="1" applyFont="1" applyBorder="1" applyAlignment="1" applyProtection="1">
      <alignment horizontal="right" vertical="center"/>
      <protection/>
    </xf>
    <xf numFmtId="4" fontId="43" fillId="0" borderId="88" xfId="30" applyNumberFormat="1" applyFont="1" applyBorder="1" applyAlignment="1" applyProtection="1">
      <alignment horizontal="right" vertical="center"/>
      <protection/>
    </xf>
    <xf numFmtId="4" fontId="43" fillId="0" borderId="68" xfId="30" applyNumberFormat="1" applyFont="1" applyBorder="1" applyAlignment="1" applyProtection="1">
      <alignment horizontal="right" vertical="center"/>
      <protection/>
    </xf>
    <xf numFmtId="4" fontId="43" fillId="0" borderId="73" xfId="30" applyNumberFormat="1" applyFont="1" applyBorder="1" applyAlignment="1" applyProtection="1">
      <alignment horizontal="right" vertical="center"/>
      <protection/>
    </xf>
    <xf numFmtId="2" fontId="96" fillId="11" borderId="63" xfId="30" applyNumberFormat="1" applyFont="1" applyFill="1" applyBorder="1" applyAlignment="1" applyProtection="1">
      <alignment horizontal="right" vertical="center"/>
      <protection/>
    </xf>
    <xf numFmtId="4" fontId="96" fillId="11" borderId="63" xfId="30" applyNumberFormat="1" applyFont="1" applyFill="1" applyBorder="1" applyAlignment="1" applyProtection="1">
      <alignment horizontal="right" vertical="center"/>
      <protection/>
    </xf>
    <xf numFmtId="0" fontId="3" fillId="0" borderId="68" xfId="30" applyFont="1" applyBorder="1" applyAlignment="1" applyProtection="1">
      <alignment horizontal="center" vertical="center" wrapText="1"/>
      <protection locked="0"/>
    </xf>
    <xf numFmtId="0" fontId="0" fillId="0" borderId="68" xfId="30" applyBorder="1" applyAlignment="1" applyProtection="1">
      <alignment horizontal="center" vertical="center" wrapText="1"/>
      <protection locked="0"/>
    </xf>
    <xf numFmtId="0" fontId="3" fillId="0" borderId="68" xfId="30" applyFont="1" applyBorder="1" applyAlignment="1" applyProtection="1">
      <alignment horizontal="center" vertical="center"/>
      <protection locked="0"/>
    </xf>
    <xf numFmtId="0" fontId="0" fillId="0" borderId="68" xfId="30" applyBorder="1" applyAlignment="1" applyProtection="1">
      <alignment horizontal="center" vertical="center"/>
      <protection locked="0"/>
    </xf>
    <xf numFmtId="0" fontId="0" fillId="0" borderId="73" xfId="30" applyBorder="1" applyAlignment="1" applyProtection="1">
      <alignment horizontal="center" wrapText="1"/>
      <protection locked="0"/>
    </xf>
    <xf numFmtId="4" fontId="95" fillId="0" borderId="71" xfId="30" applyNumberFormat="1" applyFont="1" applyBorder="1" applyAlignment="1" applyProtection="1">
      <alignment horizontal="right" vertical="center" indent="1"/>
      <protection/>
    </xf>
    <xf numFmtId="4" fontId="95" fillId="0" borderId="78" xfId="30" applyNumberFormat="1" applyFont="1" applyBorder="1" applyAlignment="1" applyProtection="1">
      <alignment horizontal="right" vertical="center" indent="1"/>
      <protection/>
    </xf>
    <xf numFmtId="4" fontId="95" fillId="0" borderId="87" xfId="30" applyNumberFormat="1" applyFont="1" applyBorder="1" applyAlignment="1" applyProtection="1">
      <alignment horizontal="right" vertical="center" indent="1"/>
      <protection/>
    </xf>
    <xf numFmtId="4" fontId="43" fillId="0" borderId="71" xfId="30" applyNumberFormat="1" applyFont="1" applyBorder="1" applyAlignment="1" applyProtection="1">
      <alignment horizontal="right" vertical="center" indent="1"/>
      <protection/>
    </xf>
    <xf numFmtId="4" fontId="43" fillId="0" borderId="78" xfId="30" applyNumberFormat="1" applyFont="1" applyBorder="1" applyAlignment="1" applyProtection="1">
      <alignment horizontal="right" vertical="center" indent="1"/>
      <protection/>
    </xf>
    <xf numFmtId="4" fontId="43" fillId="0" borderId="87" xfId="30" applyNumberFormat="1" applyFont="1" applyBorder="1" applyAlignment="1" applyProtection="1">
      <alignment horizontal="right" vertical="center" indent="1"/>
      <protection/>
    </xf>
    <xf numFmtId="0" fontId="0" fillId="0" borderId="68" xfId="30" applyBorder="1" applyAlignment="1" applyProtection="1">
      <alignment horizontal="right" indent="1"/>
      <protection/>
    </xf>
    <xf numFmtId="0" fontId="0" fillId="0" borderId="83" xfId="30" applyBorder="1" applyAlignment="1" applyProtection="1">
      <alignment horizontal="right" indent="1"/>
      <protection/>
    </xf>
    <xf numFmtId="0" fontId="3" fillId="0" borderId="68" xfId="30" applyFont="1" applyBorder="1" applyAlignment="1" applyProtection="1">
      <alignment vertical="center" wrapText="1"/>
      <protection/>
    </xf>
    <xf numFmtId="0" fontId="0" fillId="0" borderId="68" xfId="30" applyBorder="1" applyAlignment="1" applyProtection="1">
      <alignment vertical="center" wrapText="1"/>
      <protection/>
    </xf>
    <xf numFmtId="0" fontId="3" fillId="8" borderId="73" xfId="30" applyFont="1" applyFill="1" applyBorder="1" applyAlignment="1" applyProtection="1">
      <alignment horizontal="left" vertical="center"/>
      <protection locked="0"/>
    </xf>
    <xf numFmtId="0" fontId="3" fillId="8" borderId="0" xfId="30" applyFont="1" applyFill="1" applyAlignment="1" applyProtection="1">
      <alignment horizontal="left" vertical="center"/>
      <protection locked="0"/>
    </xf>
    <xf numFmtId="0" fontId="3" fillId="8" borderId="68" xfId="30" applyFont="1" applyFill="1" applyBorder="1" applyAlignment="1" applyProtection="1">
      <alignment horizontal="left" vertical="center"/>
      <protection locked="0"/>
    </xf>
    <xf numFmtId="0" fontId="0" fillId="8" borderId="68" xfId="30" applyFill="1" applyBorder="1" applyAlignment="1" applyProtection="1">
      <alignment horizontal="left" vertical="center"/>
      <protection locked="0"/>
    </xf>
    <xf numFmtId="1" fontId="0" fillId="0" borderId="68" xfId="30" applyNumberFormat="1" applyBorder="1" applyAlignment="1" applyProtection="1">
      <alignment horizontal="right" indent="1"/>
      <protection/>
    </xf>
    <xf numFmtId="0" fontId="3" fillId="0" borderId="0" xfId="30" applyFont="1" applyAlignment="1" applyProtection="1">
      <alignment horizontal="left" vertical="center" wrapText="1"/>
      <protection/>
    </xf>
    <xf numFmtId="0" fontId="0" fillId="0" borderId="0" xfId="30" applyAlignment="1" applyProtection="1">
      <alignment vertical="center" wrapText="1"/>
      <protection/>
    </xf>
    <xf numFmtId="0" fontId="40" fillId="0" borderId="138" xfId="30" applyFont="1" applyBorder="1" applyAlignment="1" applyProtection="1">
      <alignment horizontal="center" vertical="center"/>
      <protection/>
    </xf>
    <xf numFmtId="0" fontId="40" fillId="0" borderId="139" xfId="30" applyFont="1" applyBorder="1" applyAlignment="1" applyProtection="1">
      <alignment horizontal="center" vertical="center"/>
      <protection/>
    </xf>
    <xf numFmtId="0" fontId="40" fillId="0" borderId="140" xfId="30" applyFont="1" applyBorder="1" applyAlignment="1" applyProtection="1">
      <alignment horizontal="center" vertical="center"/>
      <protection/>
    </xf>
    <xf numFmtId="49" fontId="5" fillId="11" borderId="73" xfId="30" applyNumberFormat="1" applyFont="1" applyFill="1" applyBorder="1" applyAlignment="1" applyProtection="1">
      <alignment horizontal="left" vertical="center" wrapText="1"/>
      <protection/>
    </xf>
    <xf numFmtId="0" fontId="0" fillId="11" borderId="73" xfId="30" applyFill="1" applyBorder="1" applyAlignment="1" applyProtection="1">
      <alignment wrapText="1"/>
      <protection/>
    </xf>
    <xf numFmtId="0" fontId="0" fillId="11" borderId="85" xfId="30" applyFill="1" applyBorder="1" applyAlignment="1" applyProtection="1">
      <alignment wrapText="1"/>
      <protection/>
    </xf>
    <xf numFmtId="49" fontId="3" fillId="11" borderId="0" xfId="30" applyNumberFormat="1" applyFont="1" applyFill="1" applyAlignment="1" applyProtection="1">
      <alignment horizontal="left" vertical="center" wrapText="1"/>
      <protection/>
    </xf>
    <xf numFmtId="0" fontId="0" fillId="11" borderId="0" xfId="30" applyFill="1" applyAlignment="1" applyProtection="1">
      <alignment wrapText="1"/>
      <protection/>
    </xf>
    <xf numFmtId="0" fontId="0" fillId="11" borderId="82" xfId="30" applyFill="1" applyBorder="1" applyAlignment="1" applyProtection="1">
      <alignment wrapText="1"/>
      <protection/>
    </xf>
    <xf numFmtId="49" fontId="3" fillId="11" borderId="68" xfId="30" applyNumberFormat="1" applyFont="1" applyFill="1" applyBorder="1" applyAlignment="1" applyProtection="1">
      <alignment horizontal="left" vertical="center" wrapText="1"/>
      <protection/>
    </xf>
    <xf numFmtId="0" fontId="3" fillId="11" borderId="68" xfId="30" applyFont="1" applyFill="1" applyBorder="1" applyAlignment="1" applyProtection="1">
      <alignment horizontal="left" vertical="center" wrapText="1"/>
      <protection/>
    </xf>
    <xf numFmtId="0" fontId="3" fillId="11" borderId="83" xfId="30" applyFont="1" applyFill="1" applyBorder="1" applyAlignment="1" applyProtection="1">
      <alignment horizontal="left" vertical="center" wrapText="1"/>
      <protection/>
    </xf>
    <xf numFmtId="0" fontId="3" fillId="0" borderId="73" xfId="30" applyFont="1" applyBorder="1" applyAlignment="1" applyProtection="1">
      <alignment horizontal="left" vertical="center" wrapText="1"/>
      <protection/>
    </xf>
    <xf numFmtId="0" fontId="0" fillId="0" borderId="73" xfId="30" applyBorder="1" applyAlignment="1" applyProtection="1">
      <alignment vertical="center" wrapText="1"/>
      <protection/>
    </xf>
    <xf numFmtId="0" fontId="0" fillId="0" borderId="0" xfId="30" applyAlignment="1" applyProtection="1">
      <alignment vertical="top"/>
      <protection locked="0"/>
    </xf>
    <xf numFmtId="0" fontId="0" fillId="0" borderId="0" xfId="30" applyAlignment="1" applyProtection="1">
      <alignment horizontal="left" vertical="top" wrapText="1"/>
      <protection locked="0"/>
    </xf>
    <xf numFmtId="0" fontId="0" fillId="8" borderId="72" xfId="30" applyFill="1" applyBorder="1" applyAlignment="1" applyProtection="1">
      <alignment vertical="top" wrapText="1"/>
      <protection locked="0"/>
    </xf>
    <xf numFmtId="0" fontId="0" fillId="8" borderId="73" xfId="30" applyFill="1" applyBorder="1" applyAlignment="1" applyProtection="1">
      <alignment vertical="top" wrapText="1"/>
      <protection locked="0"/>
    </xf>
    <xf numFmtId="0" fontId="0" fillId="8" borderId="73" xfId="30" applyFill="1" applyBorder="1" applyAlignment="1" applyProtection="1">
      <alignment horizontal="left" vertical="top" wrapText="1"/>
      <protection locked="0"/>
    </xf>
    <xf numFmtId="0" fontId="0" fillId="8" borderId="24" xfId="30" applyFill="1" applyBorder="1" applyAlignment="1" applyProtection="1">
      <alignment vertical="top" wrapText="1"/>
      <protection locked="0"/>
    </xf>
    <xf numFmtId="0" fontId="0" fillId="8" borderId="17" xfId="30" applyFill="1" applyBorder="1" applyAlignment="1" applyProtection="1">
      <alignment vertical="top" wrapText="1"/>
      <protection locked="0"/>
    </xf>
    <xf numFmtId="0" fontId="0" fillId="8" borderId="0" xfId="30" applyFill="1" applyBorder="1" applyAlignment="1" applyProtection="1">
      <alignment vertical="top" wrapText="1"/>
      <protection locked="0"/>
    </xf>
    <xf numFmtId="0" fontId="0" fillId="8" borderId="0" xfId="30" applyFill="1" applyBorder="1" applyAlignment="1" applyProtection="1">
      <alignment horizontal="left" vertical="top" wrapText="1"/>
      <protection locked="0"/>
    </xf>
    <xf numFmtId="0" fontId="0" fillId="8" borderId="18" xfId="30" applyFill="1" applyBorder="1" applyAlignment="1" applyProtection="1">
      <alignment vertical="top" wrapText="1"/>
      <protection locked="0"/>
    </xf>
    <xf numFmtId="0" fontId="0" fillId="8" borderId="88" xfId="30" applyFill="1" applyBorder="1" applyAlignment="1" applyProtection="1">
      <alignment vertical="top" wrapText="1"/>
      <protection locked="0"/>
    </xf>
    <xf numFmtId="0" fontId="0" fillId="8" borderId="68" xfId="30" applyFill="1" applyBorder="1" applyAlignment="1" applyProtection="1">
      <alignment vertical="top" wrapText="1"/>
      <protection locked="0"/>
    </xf>
    <xf numFmtId="0" fontId="0" fillId="8" borderId="68" xfId="30" applyFill="1" applyBorder="1" applyAlignment="1" applyProtection="1">
      <alignment horizontal="left" vertical="top" wrapText="1"/>
      <protection locked="0"/>
    </xf>
    <xf numFmtId="0" fontId="0" fillId="8" borderId="6" xfId="30" applyFill="1" applyBorder="1" applyAlignment="1" applyProtection="1">
      <alignment vertical="top" wrapText="1"/>
      <protection locked="0"/>
    </xf>
    <xf numFmtId="0" fontId="84" fillId="0" borderId="73" xfId="30" applyNumberFormat="1" applyFont="1" applyBorder="1" applyAlignment="1" applyProtection="1">
      <alignment horizontal="left" vertical="top" wrapText="1"/>
      <protection/>
    </xf>
    <xf numFmtId="0" fontId="84" fillId="0" borderId="73" xfId="30" applyNumberFormat="1" applyFont="1" applyBorder="1" applyAlignment="1" applyProtection="1">
      <alignment horizontal="center" vertical="top" wrapText="1"/>
      <protection/>
    </xf>
    <xf numFmtId="0" fontId="84" fillId="0" borderId="0" xfId="30" applyNumberFormat="1" applyFont="1" applyBorder="1" applyAlignment="1" applyProtection="1">
      <alignment horizontal="center" vertical="top" wrapText="1"/>
      <protection/>
    </xf>
    <xf numFmtId="0" fontId="84" fillId="0" borderId="0" xfId="30" applyNumberFormat="1" applyFont="1" applyBorder="1" applyAlignment="1" applyProtection="1">
      <alignment horizontal="left" vertical="top" wrapText="1"/>
      <protection/>
    </xf>
    <xf numFmtId="0" fontId="5" fillId="0" borderId="0" xfId="30" applyFont="1" applyAlignment="1" applyProtection="1">
      <alignment horizontal="center"/>
      <protection locked="0"/>
    </xf>
    <xf numFmtId="49" fontId="0" fillId="0" borderId="70" xfId="30" applyNumberFormat="1" applyBorder="1" applyAlignment="1" applyProtection="1">
      <alignment vertical="center"/>
      <protection locked="0"/>
    </xf>
    <xf numFmtId="0" fontId="0" fillId="0" borderId="70" xfId="30" applyBorder="1" applyAlignment="1" applyProtection="1">
      <alignment vertical="center"/>
      <protection locked="0"/>
    </xf>
    <xf numFmtId="0" fontId="0" fillId="0" borderId="78" xfId="30" applyBorder="1" applyAlignment="1" applyProtection="1">
      <alignment vertical="center"/>
      <protection locked="0"/>
    </xf>
    <xf numFmtId="49" fontId="0" fillId="11" borderId="70" xfId="30" applyNumberFormat="1" applyFill="1" applyBorder="1" applyAlignment="1" applyProtection="1">
      <alignment vertical="center"/>
      <protection locked="0"/>
    </xf>
    <xf numFmtId="0" fontId="0" fillId="11" borderId="70" xfId="30" applyFill="1" applyBorder="1" applyAlignment="1" applyProtection="1">
      <alignment vertical="center"/>
      <protection locked="0"/>
    </xf>
    <xf numFmtId="0" fontId="0" fillId="11" borderId="78" xfId="30" applyFill="1" applyBorder="1" applyAlignment="1" applyProtection="1">
      <alignment vertical="center"/>
      <protection locked="0"/>
    </xf>
    <xf numFmtId="4" fontId="96" fillId="11" borderId="63" xfId="30" applyNumberFormat="1" applyFont="1" applyFill="1" applyBorder="1" applyAlignment="1" applyProtection="1">
      <alignment horizontal="right" vertical="center"/>
      <protection locked="0"/>
    </xf>
    <xf numFmtId="2" fontId="96" fillId="11" borderId="63" xfId="30" applyNumberFormat="1" applyFont="1" applyFill="1" applyBorder="1" applyAlignment="1" applyProtection="1">
      <alignment horizontal="right" vertical="center"/>
      <protection locked="0"/>
    </xf>
    <xf numFmtId="4" fontId="95" fillId="0" borderId="71" xfId="30" applyNumberFormat="1" applyFont="1" applyBorder="1" applyAlignment="1" applyProtection="1">
      <alignment horizontal="right" vertical="center" indent="1"/>
      <protection locked="0"/>
    </xf>
    <xf numFmtId="4" fontId="95" fillId="0" borderId="78" xfId="30" applyNumberFormat="1" applyFont="1" applyBorder="1" applyAlignment="1" applyProtection="1">
      <alignment horizontal="right" vertical="center" indent="1"/>
      <protection locked="0"/>
    </xf>
    <xf numFmtId="4" fontId="95" fillId="0" borderId="87" xfId="30" applyNumberFormat="1" applyFont="1" applyBorder="1" applyAlignment="1" applyProtection="1">
      <alignment horizontal="right" vertical="center" indent="1"/>
      <protection locked="0"/>
    </xf>
    <xf numFmtId="4" fontId="43" fillId="0" borderId="71" xfId="30" applyNumberFormat="1" applyFont="1" applyBorder="1" applyAlignment="1" applyProtection="1">
      <alignment horizontal="right" vertical="center" indent="1"/>
      <protection locked="0"/>
    </xf>
    <xf numFmtId="4" fontId="43" fillId="0" borderId="78" xfId="30" applyNumberFormat="1" applyFont="1" applyBorder="1" applyAlignment="1" applyProtection="1">
      <alignment horizontal="right" vertical="center" indent="1"/>
      <protection locked="0"/>
    </xf>
    <xf numFmtId="4" fontId="43" fillId="0" borderId="87" xfId="30" applyNumberFormat="1" applyFont="1" applyBorder="1" applyAlignment="1" applyProtection="1">
      <alignment horizontal="right" vertical="center" indent="1"/>
      <protection locked="0"/>
    </xf>
    <xf numFmtId="4" fontId="43" fillId="0" borderId="71" xfId="30" applyNumberFormat="1" applyFont="1" applyBorder="1" applyAlignment="1" applyProtection="1">
      <alignment vertical="center"/>
      <protection locked="0"/>
    </xf>
    <xf numFmtId="4" fontId="43" fillId="0" borderId="70" xfId="30" applyNumberFormat="1" applyFont="1" applyBorder="1" applyAlignment="1" applyProtection="1">
      <alignment vertical="center"/>
      <protection locked="0"/>
    </xf>
    <xf numFmtId="4" fontId="43" fillId="0" borderId="71" xfId="30" applyNumberFormat="1" applyFont="1" applyBorder="1" applyAlignment="1" applyProtection="1">
      <alignment horizontal="right" vertical="center"/>
      <protection locked="0"/>
    </xf>
    <xf numFmtId="4" fontId="43" fillId="0" borderId="70" xfId="30" applyNumberFormat="1" applyFont="1" applyBorder="1" applyAlignment="1" applyProtection="1">
      <alignment horizontal="right" vertical="center"/>
      <protection locked="0"/>
    </xf>
    <xf numFmtId="4" fontId="43" fillId="0" borderId="88" xfId="30" applyNumberFormat="1" applyFont="1" applyBorder="1" applyAlignment="1" applyProtection="1">
      <alignment horizontal="right" vertical="center"/>
      <protection locked="0"/>
    </xf>
    <xf numFmtId="4" fontId="43" fillId="0" borderId="68" xfId="30" applyNumberFormat="1" applyFont="1" applyBorder="1" applyAlignment="1" applyProtection="1">
      <alignment horizontal="right" vertical="center"/>
      <protection locked="0"/>
    </xf>
    <xf numFmtId="4" fontId="43" fillId="0" borderId="73" xfId="30" applyNumberFormat="1" applyFont="1" applyBorder="1" applyAlignment="1" applyProtection="1">
      <alignment horizontal="right" vertical="center"/>
      <protection locked="0"/>
    </xf>
    <xf numFmtId="0" fontId="0" fillId="0" borderId="68" xfId="30" applyBorder="1" applyAlignment="1" applyProtection="1">
      <alignment horizontal="right" indent="1"/>
      <protection locked="0"/>
    </xf>
    <xf numFmtId="0" fontId="0" fillId="0" borderId="83" xfId="30" applyBorder="1" applyAlignment="1" applyProtection="1">
      <alignment horizontal="right" indent="1"/>
      <protection locked="0"/>
    </xf>
    <xf numFmtId="0" fontId="3" fillId="0" borderId="68" xfId="30" applyFont="1" applyBorder="1" applyAlignment="1" applyProtection="1">
      <alignment vertical="center" wrapText="1"/>
      <protection locked="0"/>
    </xf>
    <xf numFmtId="0" fontId="0" fillId="0" borderId="68" xfId="30" applyBorder="1" applyAlignment="1" applyProtection="1">
      <alignment vertical="center" wrapText="1"/>
      <protection locked="0"/>
    </xf>
    <xf numFmtId="1" fontId="0" fillId="0" borderId="68" xfId="30" applyNumberFormat="1" applyBorder="1" applyAlignment="1" applyProtection="1">
      <alignment horizontal="right" indent="1"/>
      <protection locked="0"/>
    </xf>
    <xf numFmtId="0" fontId="3" fillId="0" borderId="0" xfId="30" applyFont="1" applyAlignment="1" applyProtection="1">
      <alignment horizontal="left" vertical="center" wrapText="1"/>
      <protection locked="0"/>
    </xf>
    <xf numFmtId="0" fontId="0" fillId="0" borderId="0" xfId="30" applyAlignment="1" applyProtection="1">
      <alignment vertical="center" wrapText="1"/>
      <protection locked="0"/>
    </xf>
    <xf numFmtId="0" fontId="40" fillId="0" borderId="138" xfId="30" applyFont="1" applyBorder="1" applyAlignment="1" applyProtection="1">
      <alignment horizontal="center" vertical="center"/>
      <protection locked="0"/>
    </xf>
    <xf numFmtId="0" fontId="40" fillId="0" borderId="139" xfId="30" applyFont="1" applyBorder="1" applyAlignment="1" applyProtection="1">
      <alignment horizontal="center" vertical="center"/>
      <protection locked="0"/>
    </xf>
    <xf numFmtId="0" fontId="40" fillId="0" borderId="140" xfId="30" applyFont="1" applyBorder="1" applyAlignment="1" applyProtection="1">
      <alignment horizontal="center" vertical="center"/>
      <protection locked="0"/>
    </xf>
    <xf numFmtId="49" fontId="5" fillId="11" borderId="73" xfId="30" applyNumberFormat="1" applyFont="1" applyFill="1" applyBorder="1" applyAlignment="1" applyProtection="1">
      <alignment horizontal="left" vertical="center" wrapText="1"/>
      <protection locked="0"/>
    </xf>
    <xf numFmtId="0" fontId="0" fillId="11" borderId="73" xfId="30" applyFill="1" applyBorder="1" applyAlignment="1" applyProtection="1">
      <alignment wrapText="1"/>
      <protection locked="0"/>
    </xf>
    <xf numFmtId="0" fontId="0" fillId="11" borderId="85" xfId="30" applyFill="1" applyBorder="1" applyAlignment="1" applyProtection="1">
      <alignment wrapText="1"/>
      <protection locked="0"/>
    </xf>
    <xf numFmtId="49" fontId="3" fillId="11" borderId="0" xfId="30" applyNumberFormat="1" applyFont="1" applyFill="1" applyAlignment="1" applyProtection="1">
      <alignment horizontal="left" vertical="center" wrapText="1"/>
      <protection locked="0"/>
    </xf>
    <xf numFmtId="0" fontId="0" fillId="11" borderId="0" xfId="30" applyFill="1" applyAlignment="1" applyProtection="1">
      <alignment wrapText="1"/>
      <protection locked="0"/>
    </xf>
    <xf numFmtId="0" fontId="0" fillId="11" borderId="82" xfId="30" applyFill="1" applyBorder="1" applyAlignment="1" applyProtection="1">
      <alignment wrapText="1"/>
      <protection locked="0"/>
    </xf>
    <xf numFmtId="49" fontId="3" fillId="11" borderId="68" xfId="30" applyNumberFormat="1" applyFont="1" applyFill="1" applyBorder="1" applyAlignment="1" applyProtection="1">
      <alignment horizontal="left" vertical="center" wrapText="1"/>
      <protection locked="0"/>
    </xf>
    <xf numFmtId="0" fontId="3" fillId="11" borderId="68" xfId="30" applyFont="1" applyFill="1" applyBorder="1" applyAlignment="1" applyProtection="1">
      <alignment horizontal="left" vertical="center" wrapText="1"/>
      <protection locked="0"/>
    </xf>
    <xf numFmtId="0" fontId="3" fillId="11" borderId="83" xfId="30" applyFont="1" applyFill="1" applyBorder="1" applyAlignment="1" applyProtection="1">
      <alignment horizontal="left" vertical="center" wrapText="1"/>
      <protection locked="0"/>
    </xf>
    <xf numFmtId="0" fontId="3" fillId="0" borderId="73" xfId="30" applyFont="1" applyBorder="1" applyAlignment="1" applyProtection="1">
      <alignment horizontal="left" vertical="center" wrapText="1"/>
      <protection locked="0"/>
    </xf>
    <xf numFmtId="0" fontId="0" fillId="0" borderId="73" xfId="30" applyBorder="1" applyAlignment="1" applyProtection="1">
      <alignment vertical="center" wrapText="1"/>
      <protection locked="0"/>
    </xf>
    <xf numFmtId="49" fontId="0" fillId="0" borderId="70" xfId="30" applyNumberFormat="1" applyBorder="1" applyAlignment="1" applyProtection="1">
      <alignment vertical="center"/>
      <protection/>
    </xf>
    <xf numFmtId="0" fontId="0" fillId="0" borderId="70" xfId="30" applyBorder="1" applyAlignment="1" applyProtection="1">
      <alignment vertical="center"/>
      <protection/>
    </xf>
    <xf numFmtId="0" fontId="0" fillId="0" borderId="78" xfId="30" applyBorder="1" applyAlignment="1" applyProtection="1">
      <alignment vertical="center"/>
      <protection/>
    </xf>
    <xf numFmtId="49" fontId="0" fillId="11" borderId="70" xfId="30" applyNumberFormat="1" applyFill="1" applyBorder="1" applyAlignment="1" applyProtection="1">
      <alignment vertical="center"/>
      <protection/>
    </xf>
    <xf numFmtId="0" fontId="0" fillId="11" borderId="70" xfId="30" applyFill="1" applyBorder="1" applyAlignment="1" applyProtection="1">
      <alignment vertical="center"/>
      <protection/>
    </xf>
    <xf numFmtId="0" fontId="0" fillId="11" borderId="78" xfId="30" applyFill="1" applyBorder="1" applyAlignment="1" applyProtection="1">
      <alignment vertical="center"/>
      <protection/>
    </xf>
    <xf numFmtId="0" fontId="84" fillId="0" borderId="73" xfId="30" applyNumberFormat="1" applyFont="1" applyBorder="1" applyAlignment="1" applyProtection="1">
      <alignment vertical="top" wrapText="1"/>
      <protection/>
    </xf>
    <xf numFmtId="0" fontId="84" fillId="0" borderId="0" xfId="30" applyNumberFormat="1" applyFont="1" applyBorder="1" applyAlignment="1" applyProtection="1">
      <alignment vertical="top" wrapText="1"/>
      <protection/>
    </xf>
    <xf numFmtId="0" fontId="56" fillId="14" borderId="0" xfId="23" applyFont="1" applyFill="1" applyAlignment="1" applyProtection="1">
      <alignment horizontal="center" vertical="center"/>
      <protection/>
    </xf>
    <xf numFmtId="0" fontId="11" fillId="0" borderId="0" xfId="23" applyProtection="1">
      <alignment/>
      <protection/>
    </xf>
    <xf numFmtId="0" fontId="43" fillId="0" borderId="0" xfId="23" applyFont="1" applyAlignment="1" applyProtection="1">
      <alignment horizontal="left" vertical="center" wrapText="1"/>
      <protection/>
    </xf>
    <xf numFmtId="0" fontId="11" fillId="0" borderId="0" xfId="23" applyFont="1" applyAlignment="1" applyProtection="1">
      <alignment vertical="center"/>
      <protection/>
    </xf>
    <xf numFmtId="0" fontId="0" fillId="9" borderId="0" xfId="23" applyFont="1" applyFill="1" applyAlignment="1" applyProtection="1">
      <alignment horizontal="left" vertical="center"/>
      <protection/>
    </xf>
    <xf numFmtId="0" fontId="0" fillId="0" borderId="0" xfId="23" applyFont="1" applyAlignment="1" applyProtection="1">
      <alignment horizontal="left" vertical="center"/>
      <protection/>
    </xf>
    <xf numFmtId="0" fontId="0" fillId="0" borderId="0" xfId="23" applyFont="1" applyAlignment="1" applyProtection="1">
      <alignment horizontal="left" vertical="center" wrapText="1"/>
      <protection/>
    </xf>
    <xf numFmtId="0" fontId="43" fillId="0" borderId="0" xfId="24" applyFont="1" applyAlignment="1" applyProtection="1">
      <alignment horizontal="left" vertical="center" wrapText="1"/>
      <protection/>
    </xf>
    <xf numFmtId="0" fontId="0" fillId="0" borderId="0" xfId="24" applyFont="1" applyAlignment="1" applyProtection="1">
      <alignment vertical="center"/>
      <protection/>
    </xf>
    <xf numFmtId="0" fontId="56" fillId="14" borderId="0" xfId="24" applyFont="1" applyFill="1" applyAlignment="1" applyProtection="1">
      <alignment horizontal="center" vertical="center"/>
      <protection/>
    </xf>
    <xf numFmtId="0" fontId="0" fillId="0" borderId="0" xfId="24" applyProtection="1">
      <alignment/>
      <protection/>
    </xf>
    <xf numFmtId="0" fontId="42" fillId="0" borderId="0" xfId="24" applyFont="1" applyAlignment="1" applyProtection="1">
      <alignment horizontal="left" vertical="center" wrapText="1"/>
      <protection/>
    </xf>
    <xf numFmtId="0" fontId="42" fillId="0" borderId="0" xfId="24" applyFont="1" applyAlignment="1" applyProtection="1">
      <alignment horizontal="left" vertical="center"/>
      <protection/>
    </xf>
    <xf numFmtId="0" fontId="0" fillId="0" borderId="0" xfId="24" applyFont="1" applyAlignment="1" applyProtection="1">
      <alignment horizontal="left" vertical="center"/>
      <protection/>
    </xf>
    <xf numFmtId="0" fontId="0" fillId="0" borderId="0" xfId="24" applyFont="1" applyAlignment="1" applyProtection="1">
      <alignment horizontal="left" vertical="center" wrapText="1"/>
      <protection/>
    </xf>
    <xf numFmtId="0" fontId="3" fillId="13" borderId="70" xfId="30" applyFont="1" applyFill="1" applyBorder="1" applyAlignment="1" applyProtection="1">
      <alignment horizontal="left" vertical="top" wrapText="1"/>
      <protection/>
    </xf>
    <xf numFmtId="0" fontId="3" fillId="0" borderId="96" xfId="30" applyFont="1" applyFill="1" applyBorder="1" applyAlignment="1" applyProtection="1">
      <alignment horizontal="center" wrapText="1"/>
      <protection locked="0"/>
    </xf>
    <xf numFmtId="0" fontId="0" fillId="0" borderId="95" xfId="30" applyBorder="1" applyAlignment="1" applyProtection="1">
      <alignment wrapText="1"/>
      <protection locked="0"/>
    </xf>
    <xf numFmtId="0" fontId="3" fillId="0" borderId="70" xfId="30" applyFont="1" applyFill="1" applyBorder="1" applyAlignment="1" applyProtection="1">
      <alignment horizontal="left" vertical="top" wrapText="1"/>
      <protection locked="0"/>
    </xf>
    <xf numFmtId="0" fontId="79" fillId="0" borderId="73" xfId="30" applyFont="1" applyBorder="1" applyAlignment="1" applyProtection="1">
      <alignment horizontal="left" vertical="center" wrapText="1"/>
      <protection locked="0"/>
    </xf>
    <xf numFmtId="49" fontId="80" fillId="0" borderId="68" xfId="30" applyNumberFormat="1" applyFont="1" applyFill="1" applyBorder="1" applyAlignment="1" applyProtection="1">
      <alignment horizontal="center" vertical="top" wrapText="1"/>
      <protection locked="0"/>
    </xf>
    <xf numFmtId="0" fontId="11" fillId="0" borderId="0" xfId="23" applyProtection="1">
      <alignment/>
      <protection locked="0"/>
    </xf>
    <xf numFmtId="4" fontId="0" fillId="0" borderId="70" xfId="30" applyNumberFormat="1" applyBorder="1" applyAlignment="1" applyProtection="1">
      <alignment vertical="center" wrapText="1"/>
      <protection/>
    </xf>
    <xf numFmtId="4" fontId="0" fillId="11" borderId="71" xfId="30" applyNumberFormat="1" applyFill="1" applyBorder="1" applyAlignment="1" applyProtection="1">
      <alignment vertical="center"/>
      <protection/>
    </xf>
    <xf numFmtId="4" fontId="0" fillId="11" borderId="70" xfId="30" applyNumberFormat="1" applyFill="1" applyBorder="1" applyAlignment="1" applyProtection="1">
      <alignment vertical="center"/>
      <protection/>
    </xf>
    <xf numFmtId="4" fontId="0" fillId="11" borderId="78" xfId="30" applyNumberFormat="1" applyFill="1" applyBorder="1" applyAlignment="1" applyProtection="1">
      <alignment vertical="center"/>
      <protection/>
    </xf>
    <xf numFmtId="49" fontId="47" fillId="0" borderId="71" xfId="30" applyNumberFormat="1" applyFont="1" applyBorder="1" applyAlignment="1" applyProtection="1">
      <alignment vertical="center" wrapText="1"/>
      <protection/>
    </xf>
    <xf numFmtId="49" fontId="47" fillId="0" borderId="70" xfId="30" applyNumberFormat="1" applyFont="1" applyBorder="1" applyAlignment="1" applyProtection="1">
      <alignment vertical="center" wrapText="1"/>
      <protection/>
    </xf>
    <xf numFmtId="0" fontId="3" fillId="0" borderId="68" xfId="30" applyFont="1" applyBorder="1" applyAlignment="1" applyProtection="1">
      <alignment horizontal="center" vertical="center" wrapText="1"/>
      <protection/>
    </xf>
    <xf numFmtId="0" fontId="0" fillId="0" borderId="68" xfId="30" applyBorder="1" applyAlignment="1" applyProtection="1">
      <alignment horizontal="center" vertical="center" wrapText="1"/>
      <protection/>
    </xf>
    <xf numFmtId="0" fontId="3" fillId="0" borderId="68" xfId="30" applyFont="1" applyBorder="1" applyAlignment="1" applyProtection="1">
      <alignment horizontal="center" vertical="center"/>
      <protection/>
    </xf>
    <xf numFmtId="0" fontId="0" fillId="0" borderId="68" xfId="30" applyBorder="1" applyAlignment="1" applyProtection="1">
      <alignment horizontal="center" vertical="center"/>
      <protection/>
    </xf>
    <xf numFmtId="0" fontId="0" fillId="0" borderId="73" xfId="30" applyBorder="1" applyAlignment="1" applyProtection="1">
      <alignment horizontal="center" wrapText="1"/>
      <protection/>
    </xf>
    <xf numFmtId="4" fontId="3" fillId="0" borderId="70" xfId="30" applyNumberFormat="1" applyFont="1" applyBorder="1" applyAlignment="1" applyProtection="1">
      <alignment vertical="center" wrapText="1"/>
      <protection/>
    </xf>
    <xf numFmtId="0" fontId="3" fillId="8" borderId="73" xfId="30" applyFont="1" applyFill="1" applyBorder="1" applyAlignment="1" applyProtection="1">
      <alignment horizontal="left" vertical="center"/>
      <protection/>
    </xf>
    <xf numFmtId="0" fontId="3" fillId="8" borderId="0" xfId="30" applyFont="1" applyFill="1" applyAlignment="1" applyProtection="1">
      <alignment horizontal="left" vertical="center"/>
      <protection/>
    </xf>
    <xf numFmtId="0" fontId="3" fillId="8" borderId="68" xfId="30" applyFont="1" applyFill="1" applyBorder="1" applyAlignment="1" applyProtection="1">
      <alignment horizontal="left" vertical="center"/>
      <protection/>
    </xf>
    <xf numFmtId="0" fontId="0" fillId="8" borderId="68" xfId="30" applyFill="1" applyBorder="1" applyAlignment="1" applyProtection="1">
      <alignment horizontal="left" vertical="center"/>
      <protection/>
    </xf>
  </cellXfs>
  <cellStyles count="25">
    <cellStyle name="Normal" xfId="0"/>
    <cellStyle name="Percent" xfId="15"/>
    <cellStyle name="Currency" xfId="16"/>
    <cellStyle name="Currency [0]" xfId="17"/>
    <cellStyle name="Comma" xfId="18"/>
    <cellStyle name="Comma [0]" xfId="19"/>
    <cellStyle name="ÚroveňSloupce_1" xfId="20"/>
    <cellStyle name="Normální 2" xfId="21"/>
    <cellStyle name="Hypertextový odkaz" xfId="22"/>
    <cellStyle name="Normální 2 2" xfId="23"/>
    <cellStyle name="Normální 5" xfId="24"/>
    <cellStyle name="Normální 3 2" xfId="25"/>
    <cellStyle name="Hypertextový odkaz 2" xfId="26"/>
    <cellStyle name="Měna 2" xfId="27"/>
    <cellStyle name="Normální 3" xfId="28"/>
    <cellStyle name="Normální 4" xfId="29"/>
    <cellStyle name="Normální 6" xfId="30"/>
    <cellStyle name="Normální 7" xfId="31"/>
    <cellStyle name="Měna 3" xfId="32"/>
    <cellStyle name="normální 2 3" xfId="33"/>
    <cellStyle name="Normální 6 2" xfId="34"/>
    <cellStyle name="Excel Built-in Normal" xfId="35"/>
    <cellStyle name="Normální 8" xfId="36"/>
    <cellStyle name="Měna 4" xfId="37"/>
    <cellStyle name="Normální 6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D2D2D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1524000</xdr:colOff>
      <xdr:row>12</xdr:row>
      <xdr:rowOff>171450</xdr:rowOff>
    </xdr:from>
    <xdr:to>
      <xdr:col>1</xdr:col>
      <xdr:colOff>2667000</xdr:colOff>
      <xdr:row>15</xdr:row>
      <xdr:rowOff>114300</xdr:rowOff>
    </xdr:to>
    <xdr:sp macro="" textlink="">
      <xdr:nvSpPr>
        <xdr:cNvPr id="3080" name="AutoShape 8"/>
        <xdr:cNvSpPr>
          <a:spLocks noChangeArrowheads="1"/>
        </xdr:cNvSpPr>
      </xdr:nvSpPr>
      <xdr:spPr bwMode="auto">
        <a:xfrm>
          <a:off x="2190750" y="2762250"/>
          <a:ext cx="1143000" cy="571500"/>
        </a:xfrm>
        <a:prstGeom prst="roundRect">
          <a:avLst>
            <a:gd name="adj" fmla="val 16667"/>
          </a:avLst>
        </a:prstGeom>
        <a:solidFill>
          <a:srgbClr val="FFFFFF"/>
        </a:solidFill>
        <a:ln w="9525">
          <a:solidFill>
            <a:srgbClr val="000000"/>
          </a:solidFill>
          <a:round/>
          <a:headEnd type="none"/>
          <a:tailEnd type="none"/>
        </a:ln>
      </xdr:spPr>
      <xdr:txBody>
        <a:bodyPr vertOverflow="clip" wrap="square" lIns="91440" tIns="45720" rIns="91440" bIns="45720" anchor="t" upright="1"/>
        <a:lstStyle/>
        <a:p>
          <a:pPr algn="l" rtl="0">
            <a:defRPr sz="1000"/>
          </a:pPr>
          <a:r>
            <a:rPr lang="en-US" sz="1400" b="1" i="0" u="none" strike="noStrike" baseline="0">
              <a:solidFill>
                <a:srgbClr val="FF0000"/>
              </a:solidFill>
              <a:latin typeface="Arial"/>
              <a:cs typeface="Arial"/>
            </a:rPr>
            <a:t>V  Z  O  R </a:t>
          </a:r>
        </a:p>
        <a:p>
          <a:pPr algn="l" rtl="0">
            <a:defRPr sz="1000"/>
          </a:pPr>
          <a:r>
            <a:rPr lang="en-US" sz="1400" b="1" i="0" u="none" strike="noStrike" baseline="0">
              <a:solidFill>
                <a:srgbClr val="FF0000"/>
              </a:solidFill>
              <a:latin typeface="Arial"/>
              <a:cs typeface="Arial"/>
            </a:rPr>
            <a:t>SPECIME</a:t>
          </a:r>
          <a:endParaRPr lang="en-US" sz="1400" b="0" i="0" u="none" strike="noStrike" baseline="0">
            <a:solidFill>
              <a:srgbClr val="FF0000"/>
            </a:solidFill>
            <a:latin typeface="Times New Roman"/>
            <a:cs typeface="Times New Roman"/>
          </a:endParaRPr>
        </a:p>
        <a:p>
          <a:pPr algn="l" rtl="0">
            <a:defRPr sz="1000"/>
          </a:pPr>
          <a:r>
            <a:rPr lang="en-US" sz="1400" b="0" i="0" u="none" strike="noStrike" baseline="0">
              <a:solidFill>
                <a:srgbClr val="FF0000"/>
              </a:solidFill>
              <a:latin typeface="Times New Roman"/>
              <a:cs typeface="Times New Roman"/>
            </a:rPr>
            <a:t>
            </a:t>
          </a:r>
        </a:p>
        <a:p>
          <a:pPr algn="l" rtl="0">
            <a:defRPr sz="1000"/>
          </a:pPr>
          <a:endParaRPr lang="en-US" sz="1400" b="0" i="0" u="none" strike="noStrike" baseline="0">
            <a:solidFill>
              <a:srgbClr val="FF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180975</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47</xdr:row>
      <xdr:rowOff>0</xdr:rowOff>
    </xdr:from>
    <xdr:to>
      <xdr:col>1</xdr:col>
      <xdr:colOff>495300</xdr:colOff>
      <xdr:row>47</xdr:row>
      <xdr:rowOff>0</xdr:rowOff>
    </xdr:to>
    <xdr:sp macro="" textlink="">
      <xdr:nvSpPr>
        <xdr:cNvPr id="2" name="Line 1149"/>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3" name="Line 1150"/>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4" name="Line 1151"/>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5" name="Line 1152"/>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6" name="Line 1153"/>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7" name="Line 1154"/>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8" name="Line 1155"/>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9" name="Line 1156"/>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0" name="Line 1157"/>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1" name="Line 1158"/>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2" name="Line 1149"/>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3" name="Line 1150"/>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4" name="Line 1151"/>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5" name="Line 1152"/>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6" name="Line 1153"/>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7" name="Line 1154"/>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8" name="Line 1155"/>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19" name="Line 1156"/>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20" name="Line 1157"/>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47</xdr:row>
      <xdr:rowOff>0</xdr:rowOff>
    </xdr:from>
    <xdr:to>
      <xdr:col>1</xdr:col>
      <xdr:colOff>495300</xdr:colOff>
      <xdr:row>47</xdr:row>
      <xdr:rowOff>0</xdr:rowOff>
    </xdr:to>
    <xdr:sp macro="" textlink="">
      <xdr:nvSpPr>
        <xdr:cNvPr id="21" name="Line 1158"/>
        <xdr:cNvSpPr>
          <a:spLocks noChangeShapeType="1"/>
        </xdr:cNvSpPr>
      </xdr:nvSpPr>
      <xdr:spPr bwMode="auto">
        <a:xfrm>
          <a:off x="1457325" y="85629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KB"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1.4.2%20Vyt&#225;p&#283;n&#237;\RO_Vyt&#225;p&#283;n&#237;_Modernizace%20kuchyn&#283;%20M&#352;%20Mitu&#353;ova%206.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prchalova\AppData\Local\Microsoft\Windows\INetCache\Content.Outlook\5YIQOD04\V&#253;kaz%20v&#253;m&#283;r%20-%20BKB-SM-659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1.4.4%20Silnoproud&#225;%20a%20slaboproud&#225;%20elektrotechnika\SM-65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O-2528_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1.4.2%20Vyt&#225;p&#283;n&#237;\RO-25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Spunda\Documents\HONZA\00%20HOTOV&#201;\2016\16-3478-01%20VZT%20DM&#352;J%20PARDUBICE\projekt\Rozpo&#269;et%20VZT%20titulka.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1.1+D.1.2%20Architektonicko%20stavebn&#237;%20a%20stavebn&#283;-konstruk&#269;n&#237;%20&#345;e&#353;en&#237;\Investi&#269;n&#237;%20-%20stavba%20-%20Modernizace%20kuchyn&#283;%20M&#352;%20Mitu&#353;ova%206+.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1.4.3%20Vzduchotechnika\SM-6590.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prchalova\AppData\Local\Microsoft\Windows\INetCache\Content.Outlook\5YIQOD04\SM-655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KB"/>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kapitulace stavby"/>
      <sheetName val="D.1.4.2 - Vytápění"/>
    </sheetNames>
    <sheetDataSet>
      <sheetData sheetId="0">
        <row r="6">
          <cell r="K6" t="str">
            <v>Modernizace kuchyně MŠ Mitušova 6</v>
          </cell>
        </row>
        <row r="8">
          <cell r="AN8" t="str">
            <v>14. 1. 2020</v>
          </cell>
        </row>
        <row r="13">
          <cell r="AN13">
            <v>0</v>
          </cell>
        </row>
        <row r="14">
          <cell r="E14" t="str">
            <v> </v>
          </cell>
          <cell r="AN14">
            <v>0</v>
          </cell>
        </row>
      </sheetData>
      <sheetData sheetId="1">
        <row r="32">
          <cell r="J32">
            <v>472236.06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kapitulace stavby"/>
      <sheetName val="2019_25_Mitusova - Modern..."/>
    </sheetNames>
    <sheetDataSet>
      <sheetData sheetId="0">
        <row r="8">
          <cell r="AN8" t="str">
            <v>7. 2. 2020</v>
          </cell>
        </row>
        <row r="13">
          <cell r="AN13" t="str">
            <v>Vyplň údaj</v>
          </cell>
        </row>
        <row r="14">
          <cell r="E14" t="str">
            <v>Vyplň údaj</v>
          </cell>
          <cell r="AN14" t="str">
            <v>Vyplň údaj</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ni"/>
      <sheetName val="KUCHYNĚ"/>
      <sheetName val="Pomocny"/>
    </sheetNames>
    <sheetDataSet>
      <sheetData sheetId="0"/>
      <sheetData sheetId="1"/>
      <sheetData sheetId="2">
        <row r="1">
          <cell r="B1" t="str">
            <v>BKB-SM-6579</v>
          </cell>
        </row>
        <row r="2">
          <cell r="B2" t="str">
            <v>Úřad městského obvodu Ostrava-jih</v>
          </cell>
        </row>
        <row r="5">
          <cell r="B5" t="str">
            <v>19-4298</v>
          </cell>
        </row>
        <row r="7">
          <cell r="B7" t="str">
            <v>Modernizace školní kuchyně MŠ Mitušova 6
D.1.4.4 Silnoproudá a slaboproudá elektrotechnika</v>
          </cell>
        </row>
        <row r="8">
          <cell r="B8" t="str">
            <v>Soupis materiálu</v>
          </cell>
        </row>
        <row r="10">
          <cell r="B10" t="str">
            <v>Vladimír Hochmann</v>
          </cell>
        </row>
        <row r="11">
          <cell r="B11" t="str">
            <v>Ing. Adéla Prchalová</v>
          </cell>
        </row>
        <row r="12">
          <cell r="B12" t="str">
            <v>Ing. Daniel Ryba</v>
          </cell>
        </row>
        <row r="13">
          <cell r="B13" t="str">
            <v>01/2020</v>
          </cell>
        </row>
        <row r="14">
          <cell r="B14" t="str">
            <v>DPS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ulni"/>
      <sheetName val="BKB-RO-2528"/>
      <sheetName val="Pomocny"/>
      <sheetName val="Rekapitulace stavby"/>
      <sheetName val="Stavba"/>
      <sheetName val="stavba_pol"/>
      <sheetName val="výtah"/>
      <sheetName val="výtah_pol"/>
      <sheetName val="ZTI"/>
      <sheetName val="Vytápění"/>
      <sheetName val="VZT"/>
      <sheetName val="Elektro"/>
      <sheetName val="TG"/>
      <sheetName val="LAPOL"/>
      <sheetName val="VRN"/>
      <sheetName val="VRN_pol"/>
    </sheetNames>
    <sheetDataSet>
      <sheetData sheetId="0"/>
      <sheetData sheetId="1"/>
      <sheetData sheetId="2">
        <row r="1">
          <cell r="B1" t="str">
            <v>BKB-RO-2528a</v>
          </cell>
        </row>
        <row r="2">
          <cell r="B2" t="str">
            <v>Úřad městského obvodu Ostrava-jih</v>
          </cell>
        </row>
        <row r="5">
          <cell r="B5" t="str">
            <v>19-4298</v>
          </cell>
        </row>
        <row r="7">
          <cell r="B7" t="str">
            <v>Modernizace školní kuchyně MŠ Mitušova 6</v>
          </cell>
        </row>
        <row r="8">
          <cell r="B8" t="str">
            <v>Celkový rozpočet</v>
          </cell>
        </row>
        <row r="11">
          <cell r="B11" t="str">
            <v>Ing. Adéla Prchalová</v>
          </cell>
        </row>
        <row r="12">
          <cell r="B12" t="str">
            <v>Ing. Daniel Ryba</v>
          </cell>
        </row>
        <row r="14">
          <cell r="B14" t="str">
            <v>DPS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ulni"/>
      <sheetName val="Pomocny"/>
      <sheetName val="Rekapitulace stavby"/>
      <sheetName val="D.1.4.2 - Vytápění"/>
    </sheetNames>
    <sheetDataSet>
      <sheetData sheetId="0"/>
      <sheetData sheetId="1">
        <row r="1">
          <cell r="B1" t="str">
            <v>BKB-RO-2520</v>
          </cell>
        </row>
        <row r="2">
          <cell r="B2" t="str">
            <v>Úřad městského obvodu Ostrava-jih</v>
          </cell>
        </row>
        <row r="5">
          <cell r="B5" t="str">
            <v>19-4298</v>
          </cell>
        </row>
        <row r="7">
          <cell r="B7" t="str">
            <v>Modernizace školní kuchyně MŠ Mitušova 6
D.1.4.2 Vytápění</v>
          </cell>
        </row>
        <row r="8">
          <cell r="B8" t="str">
            <v>Rozpočet</v>
          </cell>
        </row>
        <row r="10">
          <cell r="B10" t="str">
            <v>Ing. Jakub Votoupal</v>
          </cell>
        </row>
        <row r="11">
          <cell r="B11" t="str">
            <v>Ing. Adéla Prchalová</v>
          </cell>
        </row>
        <row r="12">
          <cell r="B12" t="str">
            <v>Ing. Daniel Ryba</v>
          </cell>
        </row>
        <row r="13">
          <cell r="B13" t="str">
            <v>01/2020</v>
          </cell>
        </row>
        <row r="14">
          <cell r="B14" t="str">
            <v>DPS</v>
          </cell>
        </row>
      </sheetData>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ulni list"/>
      <sheetName val="BKB-SM-5034"/>
      <sheetName val="Pomocny"/>
    </sheetNames>
    <sheetDataSet>
      <sheetData sheetId="0" refreshError="1"/>
      <sheetData sheetId="1" refreshError="1"/>
      <sheetData sheetId="2" refreshError="1">
        <row r="2">
          <cell r="B2" t="str">
            <v>Statutární město Ostrava, Mestský obvod Ostrava-Jih</v>
          </cell>
        </row>
        <row r="5">
          <cell r="B5" t="str">
            <v>15-01-3208</v>
          </cell>
        </row>
        <row r="7">
          <cell r="B7" t="str">
            <v>Rekonstrukce vzduchotechniky ve školní kuchyni při ZŠ Dvorského, Ostrava – Bělský Les
1. Vzduchotechnika</v>
          </cell>
        </row>
        <row r="8">
          <cell r="B8" t="str">
            <v>Specifikace materiálu</v>
          </cell>
        </row>
        <row r="10">
          <cell r="B10" t="str">
            <v>Ing. Petra Stiborova</v>
          </cell>
        </row>
        <row r="11">
          <cell r="B11" t="str">
            <v>Ing. Jan Špunda</v>
          </cell>
        </row>
        <row r="12">
          <cell r="B12" t="str">
            <v>Ing. Aleš Koňařík</v>
          </cell>
        </row>
        <row r="13">
          <cell r="B13">
            <v>42089</v>
          </cell>
        </row>
        <row r="14">
          <cell r="B14" t="str">
            <v>DPS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výtahy"/>
    </sheetNames>
    <sheetDataSet>
      <sheetData sheetId="0"/>
      <sheetData sheetId="1">
        <row r="23">
          <cell r="G23">
            <v>0</v>
          </cell>
        </row>
        <row r="24">
          <cell r="G24">
            <v>0</v>
          </cell>
        </row>
        <row r="25">
          <cell r="G25">
            <v>790000</v>
          </cell>
        </row>
        <row r="26">
          <cell r="G26">
            <v>165900</v>
          </cell>
        </row>
        <row r="29">
          <cell r="G29">
            <v>955900</v>
          </cell>
          <cell r="J29" t="str">
            <v>CZK</v>
          </cell>
        </row>
      </sheetData>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ulni"/>
      <sheetName val="BKB-SM-6590"/>
      <sheetName val="Pomocny"/>
    </sheetNames>
    <sheetDataSet>
      <sheetData sheetId="0"/>
      <sheetData sheetId="1"/>
      <sheetData sheetId="2">
        <row r="1">
          <cell r="B1" t="str">
            <v>BKB-SM-6590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kapitulace stavby"/>
      <sheetName val="2019_25_MSMitusovazt - Mo..."/>
    </sheetNames>
    <sheetDataSet>
      <sheetData sheetId="0">
        <row r="8">
          <cell r="AN8" t="str">
            <v>24. 1. 2020</v>
          </cell>
        </row>
        <row r="13">
          <cell r="AN13" t="str">
            <v>Vyplň údaj</v>
          </cell>
        </row>
        <row r="14">
          <cell r="E14" t="str">
            <v>Vyplň údaj</v>
          </cell>
          <cell r="AN14" t="str">
            <v>Vyplň údaj</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1"/>
  <sheetViews>
    <sheetView workbookViewId="0" topLeftCell="A19">
      <selection activeCell="G40" sqref="G40"/>
    </sheetView>
  </sheetViews>
  <sheetFormatPr defaultColWidth="9.00390625" defaultRowHeight="12.75"/>
  <cols>
    <col min="1" max="1" width="3.75390625" style="3" customWidth="1"/>
    <col min="2" max="2" width="49.75390625" style="3" customWidth="1"/>
    <col min="3" max="3" width="15.75390625" style="3" customWidth="1"/>
    <col min="4" max="4" width="22.75390625" style="3" customWidth="1"/>
  </cols>
  <sheetData>
    <row r="1" spans="1:4" ht="35.1" customHeight="1">
      <c r="A1" s="1338" t="s">
        <v>0</v>
      </c>
      <c r="B1" s="1339"/>
      <c r="C1" s="1339"/>
      <c r="D1" s="1339"/>
    </row>
    <row r="2" spans="1:4" ht="15">
      <c r="A2" s="1340" t="s">
        <v>1</v>
      </c>
      <c r="B2" s="1341"/>
      <c r="C2" s="1341"/>
      <c r="D2" s="1341"/>
    </row>
    <row r="3" spans="1:4" ht="99.95" customHeight="1">
      <c r="A3" s="1341"/>
      <c r="B3" s="1341"/>
      <c r="C3" s="1341"/>
      <c r="D3" s="1341"/>
    </row>
    <row r="4" spans="1:255" ht="24.95" customHeight="1">
      <c r="A4" s="1337" t="s">
        <v>2411</v>
      </c>
      <c r="B4" s="1323"/>
      <c r="C4" s="1323"/>
      <c r="D4" s="1323"/>
      <c r="E4" s="12"/>
      <c r="F4" s="12"/>
      <c r="G4" s="12"/>
      <c r="H4" s="1336"/>
      <c r="I4" s="1336"/>
      <c r="J4" s="1336"/>
      <c r="K4" s="1336"/>
      <c r="L4" s="1336"/>
      <c r="M4" s="1336"/>
      <c r="N4" s="1336"/>
      <c r="O4" s="1336"/>
      <c r="P4" s="1336"/>
      <c r="Q4" s="1336"/>
      <c r="R4" s="1336"/>
      <c r="S4" s="1336"/>
      <c r="T4" s="1336"/>
      <c r="U4" s="1336"/>
      <c r="V4" s="1336"/>
      <c r="W4" s="1336"/>
      <c r="X4" s="1336"/>
      <c r="Y4" s="1336"/>
      <c r="Z4" s="1336"/>
      <c r="AA4" s="1336"/>
      <c r="AB4" s="1336"/>
      <c r="AC4" s="1336"/>
      <c r="AD4" s="1336"/>
      <c r="AE4" s="1336"/>
      <c r="AF4" s="1336"/>
      <c r="AG4" s="1336"/>
      <c r="AH4" s="1336"/>
      <c r="AI4" s="1336"/>
      <c r="AJ4" s="1336"/>
      <c r="AK4" s="1336"/>
      <c r="AL4" s="1336"/>
      <c r="AM4" s="1336"/>
      <c r="AN4" s="1336"/>
      <c r="AO4" s="1336"/>
      <c r="AP4" s="1336"/>
      <c r="AQ4" s="1336"/>
      <c r="AR4" s="1336"/>
      <c r="AS4" s="1336"/>
      <c r="AT4" s="1336"/>
      <c r="AU4" s="1336"/>
      <c r="AV4" s="1336"/>
      <c r="AW4" s="1336"/>
      <c r="AX4" s="1336"/>
      <c r="AY4" s="1336"/>
      <c r="AZ4" s="1336"/>
      <c r="BA4" s="1336"/>
      <c r="BB4" s="1336"/>
      <c r="BC4" s="1336"/>
      <c r="BD4" s="1336"/>
      <c r="BE4" s="1336"/>
      <c r="BF4" s="1336"/>
      <c r="BG4" s="1336"/>
      <c r="BH4" s="1336"/>
      <c r="BI4" s="1336"/>
      <c r="BJ4" s="1336"/>
      <c r="BK4" s="1336"/>
      <c r="BL4" s="1336"/>
      <c r="BM4" s="1336"/>
      <c r="BN4" s="1336"/>
      <c r="BO4" s="1336"/>
      <c r="BP4" s="1336"/>
      <c r="BQ4" s="1336"/>
      <c r="BR4" s="1336"/>
      <c r="BS4" s="1336"/>
      <c r="BT4" s="1336"/>
      <c r="BU4" s="1336"/>
      <c r="BV4" s="1336"/>
      <c r="BW4" s="1336"/>
      <c r="BX4" s="1336"/>
      <c r="BY4" s="1336"/>
      <c r="BZ4" s="1336"/>
      <c r="CA4" s="1336"/>
      <c r="CB4" s="1336"/>
      <c r="CC4" s="1336"/>
      <c r="CD4" s="1336"/>
      <c r="CE4" s="1336"/>
      <c r="CF4" s="1336"/>
      <c r="CG4" s="1336"/>
      <c r="CH4" s="1336"/>
      <c r="CI4" s="1336"/>
      <c r="CJ4" s="1336"/>
      <c r="CK4" s="1336"/>
      <c r="CL4" s="1336"/>
      <c r="CM4" s="1336"/>
      <c r="CN4" s="1336"/>
      <c r="CO4" s="1336"/>
      <c r="CP4" s="1336"/>
      <c r="CQ4" s="1336"/>
      <c r="CR4" s="1336"/>
      <c r="CS4" s="1336"/>
      <c r="CT4" s="1336"/>
      <c r="CU4" s="1336"/>
      <c r="CV4" s="1336"/>
      <c r="CW4" s="1336"/>
      <c r="CX4" s="1336"/>
      <c r="CY4" s="1336"/>
      <c r="CZ4" s="1336"/>
      <c r="DA4" s="1336"/>
      <c r="DB4" s="1336"/>
      <c r="DC4" s="1336"/>
      <c r="DD4" s="1336"/>
      <c r="DE4" s="1336"/>
      <c r="DF4" s="1336"/>
      <c r="DG4" s="1336"/>
      <c r="DH4" s="1336"/>
      <c r="DI4" s="1336"/>
      <c r="DJ4" s="1336"/>
      <c r="DK4" s="1336"/>
      <c r="DL4" s="1336"/>
      <c r="DM4" s="1336"/>
      <c r="DN4" s="1336"/>
      <c r="DO4" s="1336"/>
      <c r="DP4" s="1336"/>
      <c r="DQ4" s="1336"/>
      <c r="DR4" s="1336"/>
      <c r="DS4" s="1336"/>
      <c r="DT4" s="1336"/>
      <c r="DU4" s="1336"/>
      <c r="DV4" s="1336"/>
      <c r="DW4" s="1336"/>
      <c r="DX4" s="1336"/>
      <c r="DY4" s="1336"/>
      <c r="DZ4" s="1336"/>
      <c r="EA4" s="1336"/>
      <c r="EB4" s="1336"/>
      <c r="EC4" s="1336"/>
      <c r="ED4" s="1336"/>
      <c r="EE4" s="1336"/>
      <c r="EF4" s="1336"/>
      <c r="EG4" s="1336"/>
      <c r="EH4" s="1336"/>
      <c r="EI4" s="1336"/>
      <c r="EJ4" s="1336"/>
      <c r="EK4" s="1336"/>
      <c r="EL4" s="1336"/>
      <c r="EM4" s="1336"/>
      <c r="EN4" s="1336"/>
      <c r="EO4" s="1336"/>
      <c r="EP4" s="1336"/>
      <c r="EQ4" s="1336"/>
      <c r="ER4" s="1336"/>
      <c r="ES4" s="1336"/>
      <c r="ET4" s="1336"/>
      <c r="EU4" s="1336"/>
      <c r="EV4" s="1336"/>
      <c r="EW4" s="1336"/>
      <c r="EX4" s="1336"/>
      <c r="EY4" s="1336"/>
      <c r="EZ4" s="1336"/>
      <c r="FA4" s="1336"/>
      <c r="FB4" s="1336"/>
      <c r="FC4" s="1336"/>
      <c r="FD4" s="1336"/>
      <c r="FE4" s="1336"/>
      <c r="FF4" s="1336"/>
      <c r="FG4" s="1336"/>
      <c r="FH4" s="1336"/>
      <c r="FI4" s="1336"/>
      <c r="FJ4" s="1336"/>
      <c r="FK4" s="1336"/>
      <c r="FL4" s="1336"/>
      <c r="FM4" s="1336"/>
      <c r="FN4" s="1336"/>
      <c r="FO4" s="1336"/>
      <c r="FP4" s="1336"/>
      <c r="FQ4" s="1336"/>
      <c r="FR4" s="1336"/>
      <c r="FS4" s="1336"/>
      <c r="FT4" s="1336"/>
      <c r="FU4" s="1336"/>
      <c r="FV4" s="1336"/>
      <c r="FW4" s="1336"/>
      <c r="FX4" s="1336"/>
      <c r="FY4" s="1336"/>
      <c r="FZ4" s="1336"/>
      <c r="GA4" s="1336"/>
      <c r="GB4" s="1336"/>
      <c r="GC4" s="1336"/>
      <c r="GD4" s="1336"/>
      <c r="GE4" s="1336"/>
      <c r="GF4" s="1336"/>
      <c r="GG4" s="1336"/>
      <c r="GH4" s="1336"/>
      <c r="GI4" s="1336"/>
      <c r="GJ4" s="1336"/>
      <c r="GK4" s="1336"/>
      <c r="GL4" s="1336"/>
      <c r="GM4" s="1336"/>
      <c r="GN4" s="1336"/>
      <c r="GO4" s="1336"/>
      <c r="GP4" s="1336"/>
      <c r="GQ4" s="1336"/>
      <c r="GR4" s="1336"/>
      <c r="GS4" s="1336"/>
      <c r="GT4" s="1336"/>
      <c r="GU4" s="1336"/>
      <c r="GV4" s="1336"/>
      <c r="GW4" s="1336"/>
      <c r="GX4" s="1336"/>
      <c r="GY4" s="1336"/>
      <c r="GZ4" s="1336"/>
      <c r="HA4" s="1336"/>
      <c r="HB4" s="1336"/>
      <c r="HC4" s="1336"/>
      <c r="HD4" s="1336"/>
      <c r="HE4" s="1336"/>
      <c r="HF4" s="1336"/>
      <c r="HG4" s="1336"/>
      <c r="HH4" s="1336"/>
      <c r="HI4" s="1336"/>
      <c r="HJ4" s="1336"/>
      <c r="HK4" s="1336"/>
      <c r="HL4" s="1336"/>
      <c r="HM4" s="1336"/>
      <c r="HN4" s="1336"/>
      <c r="HO4" s="1336"/>
      <c r="HP4" s="1336"/>
      <c r="HQ4" s="1336"/>
      <c r="HR4" s="1336"/>
      <c r="HS4" s="1336"/>
      <c r="HT4" s="1336"/>
      <c r="HU4" s="1336"/>
      <c r="HV4" s="1336"/>
      <c r="HW4" s="1336"/>
      <c r="HX4" s="1336"/>
      <c r="HY4" s="1336"/>
      <c r="HZ4" s="1336"/>
      <c r="IA4" s="1336"/>
      <c r="IB4" s="1336"/>
      <c r="IC4" s="1336"/>
      <c r="ID4" s="1336"/>
      <c r="IE4" s="1336"/>
      <c r="IF4" s="1336"/>
      <c r="IG4" s="1336"/>
      <c r="IH4" s="1336"/>
      <c r="II4" s="1336"/>
      <c r="IJ4" s="1336"/>
      <c r="IK4" s="1336"/>
      <c r="IL4" s="1336"/>
      <c r="IM4" s="1336"/>
      <c r="IN4" s="1336"/>
      <c r="IO4" s="1336"/>
      <c r="IP4" s="1336"/>
      <c r="IQ4" s="1336"/>
      <c r="IR4" s="1336"/>
      <c r="IS4" s="1336"/>
      <c r="IT4" s="1336"/>
      <c r="IU4" s="1336"/>
    </row>
    <row r="5" spans="1:4" ht="24.95" customHeight="1">
      <c r="A5" s="1337"/>
      <c r="B5" s="1323"/>
      <c r="C5" s="1323"/>
      <c r="D5" s="1323"/>
    </row>
    <row r="6" spans="2:4" ht="18" customHeight="1">
      <c r="B6" s="11"/>
      <c r="C6" s="11"/>
      <c r="D6" s="11"/>
    </row>
    <row r="7" spans="2:4" ht="18" customHeight="1">
      <c r="B7" s="11"/>
      <c r="C7" s="11"/>
      <c r="D7" s="11"/>
    </row>
    <row r="8" spans="2:4" ht="18" customHeight="1">
      <c r="B8" s="11"/>
      <c r="C8" s="11"/>
      <c r="D8" s="11"/>
    </row>
    <row r="9" spans="2:4" ht="18" customHeight="1">
      <c r="B9" s="11"/>
      <c r="C9" s="11"/>
      <c r="D9" s="11"/>
    </row>
    <row r="10" spans="2:4" ht="18" customHeight="1">
      <c r="B10" s="11"/>
      <c r="C10" s="11"/>
      <c r="D10" s="11"/>
    </row>
    <row r="11" spans="2:4" ht="18" customHeight="1">
      <c r="B11" s="11"/>
      <c r="C11" s="11"/>
      <c r="D11" s="11"/>
    </row>
    <row r="12" spans="2:4" ht="18" customHeight="1">
      <c r="B12" s="11"/>
      <c r="C12" s="11"/>
      <c r="D12" s="11"/>
    </row>
    <row r="13" spans="2:4" s="5" customFormat="1" ht="18" customHeight="1">
      <c r="B13" s="11"/>
      <c r="C13" s="11"/>
      <c r="D13" s="11"/>
    </row>
    <row r="14" spans="2:4" s="5" customFormat="1" ht="18" customHeight="1">
      <c r="B14" s="11"/>
      <c r="C14" s="11"/>
      <c r="D14" s="11"/>
    </row>
    <row r="15" spans="2:4" s="5" customFormat="1" ht="18" customHeight="1">
      <c r="B15" s="11"/>
      <c r="C15" s="1316" t="s">
        <v>2</v>
      </c>
      <c r="D15" s="1317"/>
    </row>
    <row r="16" spans="2:4" s="5" customFormat="1" ht="18" customHeight="1">
      <c r="B16" s="11"/>
      <c r="C16" s="1"/>
      <c r="D16" s="1"/>
    </row>
    <row r="17" spans="2:4" s="5" customFormat="1" ht="18" customHeight="1">
      <c r="B17" s="11"/>
      <c r="C17" s="1311"/>
      <c r="D17" s="1311"/>
    </row>
    <row r="18" spans="2:4" s="6" customFormat="1" ht="18" customHeight="1">
      <c r="B18" s="13"/>
      <c r="C18" s="13"/>
      <c r="D18" s="14"/>
    </row>
    <row r="19" spans="1:4" s="6" customFormat="1" ht="15">
      <c r="A19" s="48" t="s">
        <v>3</v>
      </c>
      <c r="B19" s="27" t="s">
        <v>4</v>
      </c>
      <c r="C19" s="28" t="s">
        <v>5</v>
      </c>
      <c r="D19" s="28" t="s">
        <v>6</v>
      </c>
    </row>
    <row r="20" spans="1:5" s="6" customFormat="1" ht="15.75">
      <c r="A20" s="29"/>
      <c r="B20" s="30"/>
      <c r="C20" s="31"/>
      <c r="D20" s="30"/>
      <c r="E20" s="14"/>
    </row>
    <row r="21" spans="1:5" s="6" customFormat="1" ht="15.75">
      <c r="A21" s="29"/>
      <c r="B21" s="30"/>
      <c r="C21" s="31"/>
      <c r="D21" s="30"/>
      <c r="E21" s="14"/>
    </row>
    <row r="22" spans="1:5" s="6" customFormat="1" ht="15.75">
      <c r="A22" s="29"/>
      <c r="B22" s="30"/>
      <c r="C22" s="31"/>
      <c r="D22" s="30"/>
      <c r="E22" s="14"/>
    </row>
    <row r="23" spans="1:5" s="6" customFormat="1" ht="15.75">
      <c r="A23" s="29"/>
      <c r="B23" s="30"/>
      <c r="C23" s="31"/>
      <c r="D23" s="30"/>
      <c r="E23" s="7"/>
    </row>
    <row r="24" spans="1:4" s="6" customFormat="1" ht="15">
      <c r="A24" s="29" t="s">
        <v>2655</v>
      </c>
      <c r="B24" s="30" t="s">
        <v>2656</v>
      </c>
      <c r="C24" s="31"/>
      <c r="D24" s="32"/>
    </row>
    <row r="25" spans="1:4" s="6" customFormat="1" ht="18" customHeight="1">
      <c r="A25" s="33"/>
      <c r="B25" s="34"/>
      <c r="C25" s="35"/>
      <c r="D25" s="36"/>
    </row>
    <row r="26" spans="1:4" s="6" customFormat="1" ht="18" customHeight="1">
      <c r="A26" s="1324" t="s">
        <v>7</v>
      </c>
      <c r="B26" s="1325"/>
      <c r="C26" s="1326" t="s">
        <v>8</v>
      </c>
      <c r="D26" s="1327"/>
    </row>
    <row r="27" spans="1:4" s="6" customFormat="1" ht="18" customHeight="1">
      <c r="A27" s="1332" t="str">
        <f>Objednatel</f>
        <v>Úřad městského obvodu Ostrava-jih</v>
      </c>
      <c r="B27" s="1333"/>
      <c r="C27" s="1328"/>
      <c r="D27" s="1329"/>
    </row>
    <row r="28" spans="1:4" s="6" customFormat="1" ht="18" customHeight="1">
      <c r="A28" s="1334"/>
      <c r="B28" s="1335"/>
      <c r="C28" s="1330"/>
      <c r="D28" s="1331"/>
    </row>
    <row r="29" spans="1:4" s="6" customFormat="1" ht="15">
      <c r="A29" s="1316" t="s">
        <v>9</v>
      </c>
      <c r="B29" s="1317"/>
      <c r="C29" s="37" t="s">
        <v>6</v>
      </c>
      <c r="D29" s="38" t="s">
        <v>2624</v>
      </c>
    </row>
    <row r="30" spans="1:4" s="6" customFormat="1" ht="15">
      <c r="A30" s="1318" t="str">
        <f>Akce</f>
        <v>Modernizace školní kuchyně MŠ Mitušova 6</v>
      </c>
      <c r="B30" s="1319"/>
      <c r="C30" s="39" t="s">
        <v>10</v>
      </c>
      <c r="D30" s="40" t="str">
        <f>UPPER(Kontroloval)</f>
        <v>ING. ADÉLA PRCHALOVÁ</v>
      </c>
    </row>
    <row r="31" spans="1:4" s="6" customFormat="1" ht="15">
      <c r="A31" s="1318"/>
      <c r="B31" s="1319"/>
      <c r="C31" s="39" t="s">
        <v>11</v>
      </c>
      <c r="D31" s="41" t="str">
        <f>UPPER(Schvalil)</f>
        <v>ING. DANIEL RYBA</v>
      </c>
    </row>
    <row r="32" spans="1:4" s="6" customFormat="1" ht="15">
      <c r="A32" s="1318"/>
      <c r="B32" s="1319"/>
      <c r="C32" s="39" t="s">
        <v>5</v>
      </c>
      <c r="D32" s="42">
        <v>43891</v>
      </c>
    </row>
    <row r="33" spans="1:4" s="6" customFormat="1" ht="15">
      <c r="A33" s="1318"/>
      <c r="B33" s="1319"/>
      <c r="C33" s="39" t="s">
        <v>12</v>
      </c>
      <c r="D33" s="41" t="str">
        <f>Stupen</f>
        <v>DPS</v>
      </c>
    </row>
    <row r="34" spans="1:4" s="6" customFormat="1" ht="15">
      <c r="A34" s="1318"/>
      <c r="B34" s="1319"/>
      <c r="C34" s="39" t="s">
        <v>13</v>
      </c>
      <c r="D34" s="41" t="str">
        <f>Zakazka</f>
        <v>19-4298</v>
      </c>
    </row>
    <row r="35" spans="1:4" s="6" customFormat="1" ht="15">
      <c r="A35" s="1320"/>
      <c r="B35" s="1321"/>
      <c r="C35" s="43" t="s">
        <v>14</v>
      </c>
      <c r="D35" s="44"/>
    </row>
    <row r="36" spans="1:4" ht="12.75">
      <c r="A36" s="1322" t="s">
        <v>15</v>
      </c>
      <c r="B36" s="1323"/>
      <c r="C36" s="1316" t="s">
        <v>16</v>
      </c>
      <c r="D36" s="1317"/>
    </row>
    <row r="37" spans="1:4" ht="18" customHeight="1">
      <c r="A37" s="1312" t="str">
        <f>Obsah</f>
        <v>Celkový slepý rozpočet a výkaz výměr</v>
      </c>
      <c r="B37" s="1313"/>
      <c r="C37" s="1" t="str">
        <f>CisloDok</f>
        <v>BKB-SM-6592c</v>
      </c>
      <c r="D37" s="1"/>
    </row>
    <row r="38" spans="1:4" ht="18" customHeight="1">
      <c r="A38" s="1314"/>
      <c r="B38" s="1315"/>
      <c r="C38" s="1311"/>
      <c r="D38" s="1311"/>
    </row>
    <row r="40" ht="12.75">
      <c r="D40" s="8"/>
    </row>
    <row r="41" ht="12.75">
      <c r="D41" s="8"/>
    </row>
  </sheetData>
  <mergeCells count="79">
    <mergeCell ref="L4:O4"/>
    <mergeCell ref="A1:D1"/>
    <mergeCell ref="A2:D2"/>
    <mergeCell ref="A3:D3"/>
    <mergeCell ref="A4:D4"/>
    <mergeCell ref="H4:K4"/>
    <mergeCell ref="BH4:BK4"/>
    <mergeCell ref="P4:S4"/>
    <mergeCell ref="T4:W4"/>
    <mergeCell ref="X4:AA4"/>
    <mergeCell ref="AB4:AE4"/>
    <mergeCell ref="AF4:AI4"/>
    <mergeCell ref="AJ4:AM4"/>
    <mergeCell ref="AN4:AQ4"/>
    <mergeCell ref="AR4:AU4"/>
    <mergeCell ref="AV4:AY4"/>
    <mergeCell ref="AZ4:BC4"/>
    <mergeCell ref="BD4:BG4"/>
    <mergeCell ref="DD4:DG4"/>
    <mergeCell ref="BL4:BO4"/>
    <mergeCell ref="BP4:BS4"/>
    <mergeCell ref="BT4:BW4"/>
    <mergeCell ref="BX4:CA4"/>
    <mergeCell ref="CB4:CE4"/>
    <mergeCell ref="CF4:CI4"/>
    <mergeCell ref="CJ4:CM4"/>
    <mergeCell ref="CN4:CQ4"/>
    <mergeCell ref="CR4:CU4"/>
    <mergeCell ref="CV4:CY4"/>
    <mergeCell ref="CZ4:DC4"/>
    <mergeCell ref="EZ4:FC4"/>
    <mergeCell ref="DH4:DK4"/>
    <mergeCell ref="DL4:DO4"/>
    <mergeCell ref="DP4:DS4"/>
    <mergeCell ref="DT4:DW4"/>
    <mergeCell ref="DX4:EA4"/>
    <mergeCell ref="EB4:EE4"/>
    <mergeCell ref="EF4:EI4"/>
    <mergeCell ref="EJ4:EM4"/>
    <mergeCell ref="EN4:EQ4"/>
    <mergeCell ref="ER4:EU4"/>
    <mergeCell ref="EV4:EY4"/>
    <mergeCell ref="GR4:GU4"/>
    <mergeCell ref="GV4:GY4"/>
    <mergeCell ref="GZ4:HC4"/>
    <mergeCell ref="FD4:FG4"/>
    <mergeCell ref="FH4:FK4"/>
    <mergeCell ref="FL4:FO4"/>
    <mergeCell ref="FP4:FS4"/>
    <mergeCell ref="FT4:FW4"/>
    <mergeCell ref="FX4:GA4"/>
    <mergeCell ref="IJ4:IM4"/>
    <mergeCell ref="IN4:IQ4"/>
    <mergeCell ref="IR4:IU4"/>
    <mergeCell ref="A5:D5"/>
    <mergeCell ref="HT4:HW4"/>
    <mergeCell ref="HX4:IA4"/>
    <mergeCell ref="IB4:IE4"/>
    <mergeCell ref="IF4:II4"/>
    <mergeCell ref="HD4:HG4"/>
    <mergeCell ref="HH4:HK4"/>
    <mergeCell ref="GB4:GE4"/>
    <mergeCell ref="GF4:GI4"/>
    <mergeCell ref="GJ4:GM4"/>
    <mergeCell ref="HL4:HO4"/>
    <mergeCell ref="HP4:HS4"/>
    <mergeCell ref="GN4:GQ4"/>
    <mergeCell ref="C15:D15"/>
    <mergeCell ref="C16:D17"/>
    <mergeCell ref="A26:B26"/>
    <mergeCell ref="C26:D28"/>
    <mergeCell ref="A27:B27"/>
    <mergeCell ref="A28:B28"/>
    <mergeCell ref="C37:D38"/>
    <mergeCell ref="A37:B38"/>
    <mergeCell ref="A29:B29"/>
    <mergeCell ref="A30:B35"/>
    <mergeCell ref="A36:B36"/>
    <mergeCell ref="C36:D36"/>
  </mergeCells>
  <printOptions horizontalCentered="1"/>
  <pageMargins left="0.5905511811023623" right="0.5905511811023623" top="0.5905511811023623" bottom="0.7874015748031497" header="0.5118110236220472"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2"/>
  <sheetViews>
    <sheetView view="pageLayout" workbookViewId="0" topLeftCell="A123">
      <selection activeCell="Y138" sqref="Y138"/>
    </sheetView>
  </sheetViews>
  <sheetFormatPr defaultColWidth="9.00390625" defaultRowHeight="12.75"/>
  <cols>
    <col min="1" max="1" width="6.125" style="140" customWidth="1"/>
    <col min="2" max="2" width="1.25" style="140" customWidth="1"/>
    <col min="3" max="3" width="3.00390625" style="140" customWidth="1"/>
    <col min="4" max="4" width="3.125" style="140" customWidth="1"/>
    <col min="5" max="5" width="12.625" style="140" customWidth="1"/>
    <col min="6" max="6" width="42.875" style="140" customWidth="1"/>
    <col min="7" max="7" width="5.125" style="140" customWidth="1"/>
    <col min="8" max="8" width="8.375" style="140" customWidth="1"/>
    <col min="9" max="9" width="14.875" style="719" customWidth="1"/>
    <col min="10" max="10" width="14.875" style="140" customWidth="1"/>
    <col min="11" max="11" width="14.875" style="719" hidden="1" customWidth="1"/>
    <col min="12" max="12" width="1.875" style="719" customWidth="1"/>
    <col min="13" max="13" width="8.00390625" style="719" hidden="1" customWidth="1"/>
    <col min="14" max="14" width="9.125" style="719" hidden="1" customWidth="1"/>
    <col min="15" max="20" width="10.375" style="719" hidden="1" customWidth="1"/>
    <col min="21" max="21" width="12.00390625" style="719" hidden="1" customWidth="1"/>
    <col min="22" max="22" width="9.00390625" style="719" hidden="1" customWidth="1"/>
    <col min="23" max="23" width="12.00390625" style="719" customWidth="1"/>
    <col min="24" max="24" width="9.00390625" style="719" customWidth="1"/>
    <col min="25" max="25" width="11.00390625" style="719" customWidth="1"/>
    <col min="26" max="26" width="8.125" style="719" customWidth="1"/>
    <col min="27" max="27" width="11.00390625" style="719" customWidth="1"/>
    <col min="28" max="28" width="12.00390625" style="719" customWidth="1"/>
    <col min="29" max="29" width="8.125" style="719" customWidth="1"/>
    <col min="30" max="30" width="11.00390625" style="719" customWidth="1"/>
    <col min="31" max="31" width="12.00390625" style="719" customWidth="1"/>
    <col min="32" max="256" width="9.125" style="719" customWidth="1"/>
    <col min="257" max="257" width="6.125" style="719" customWidth="1"/>
    <col min="258" max="258" width="1.25" style="719" customWidth="1"/>
    <col min="259" max="259" width="3.00390625" style="719" customWidth="1"/>
    <col min="260" max="260" width="3.125" style="719" customWidth="1"/>
    <col min="261" max="261" width="12.625" style="719" customWidth="1"/>
    <col min="262" max="262" width="42.875" style="719" customWidth="1"/>
    <col min="263" max="263" width="5.125" style="719" customWidth="1"/>
    <col min="264" max="264" width="8.375" style="719" customWidth="1"/>
    <col min="265" max="266" width="14.875" style="719" customWidth="1"/>
    <col min="267" max="267" width="9.00390625" style="719" hidden="1" customWidth="1"/>
    <col min="268" max="268" width="1.875" style="719" customWidth="1"/>
    <col min="269" max="278" width="9.00390625" style="719" hidden="1" customWidth="1"/>
    <col min="279" max="279" width="12.00390625" style="719" customWidth="1"/>
    <col min="280" max="280" width="9.00390625" style="719" customWidth="1"/>
    <col min="281" max="281" width="11.00390625" style="719" customWidth="1"/>
    <col min="282" max="282" width="8.125" style="719" customWidth="1"/>
    <col min="283" max="283" width="11.00390625" style="719" customWidth="1"/>
    <col min="284" max="284" width="12.00390625" style="719" customWidth="1"/>
    <col min="285" max="285" width="8.125" style="719" customWidth="1"/>
    <col min="286" max="286" width="11.00390625" style="719" customWidth="1"/>
    <col min="287" max="287" width="12.00390625" style="719" customWidth="1"/>
    <col min="288" max="512" width="9.125" style="719" customWidth="1"/>
    <col min="513" max="513" width="6.125" style="719" customWidth="1"/>
    <col min="514" max="514" width="1.25" style="719" customWidth="1"/>
    <col min="515" max="515" width="3.00390625" style="719" customWidth="1"/>
    <col min="516" max="516" width="3.125" style="719" customWidth="1"/>
    <col min="517" max="517" width="12.625" style="719" customWidth="1"/>
    <col min="518" max="518" width="42.875" style="719" customWidth="1"/>
    <col min="519" max="519" width="5.125" style="719" customWidth="1"/>
    <col min="520" max="520" width="8.375" style="719" customWidth="1"/>
    <col min="521" max="522" width="14.875" style="719" customWidth="1"/>
    <col min="523" max="523" width="9.00390625" style="719" hidden="1" customWidth="1"/>
    <col min="524" max="524" width="1.875" style="719" customWidth="1"/>
    <col min="525" max="534" width="9.00390625" style="719" hidden="1" customWidth="1"/>
    <col min="535" max="535" width="12.00390625" style="719" customWidth="1"/>
    <col min="536" max="536" width="9.00390625" style="719" customWidth="1"/>
    <col min="537" max="537" width="11.00390625" style="719" customWidth="1"/>
    <col min="538" max="538" width="8.125" style="719" customWidth="1"/>
    <col min="539" max="539" width="11.00390625" style="719" customWidth="1"/>
    <col min="540" max="540" width="12.00390625" style="719" customWidth="1"/>
    <col min="541" max="541" width="8.125" style="719" customWidth="1"/>
    <col min="542" max="542" width="11.00390625" style="719" customWidth="1"/>
    <col min="543" max="543" width="12.00390625" style="719" customWidth="1"/>
    <col min="544" max="768" width="9.125" style="719" customWidth="1"/>
    <col min="769" max="769" width="6.125" style="719" customWidth="1"/>
    <col min="770" max="770" width="1.25" style="719" customWidth="1"/>
    <col min="771" max="771" width="3.00390625" style="719" customWidth="1"/>
    <col min="772" max="772" width="3.125" style="719" customWidth="1"/>
    <col min="773" max="773" width="12.625" style="719" customWidth="1"/>
    <col min="774" max="774" width="42.875" style="719" customWidth="1"/>
    <col min="775" max="775" width="5.125" style="719" customWidth="1"/>
    <col min="776" max="776" width="8.375" style="719" customWidth="1"/>
    <col min="777" max="778" width="14.875" style="719" customWidth="1"/>
    <col min="779" max="779" width="9.00390625" style="719" hidden="1" customWidth="1"/>
    <col min="780" max="780" width="1.875" style="719" customWidth="1"/>
    <col min="781" max="790" width="9.00390625" style="719" hidden="1" customWidth="1"/>
    <col min="791" max="791" width="12.00390625" style="719" customWidth="1"/>
    <col min="792" max="792" width="9.00390625" style="719" customWidth="1"/>
    <col min="793" max="793" width="11.00390625" style="719" customWidth="1"/>
    <col min="794" max="794" width="8.125" style="719" customWidth="1"/>
    <col min="795" max="795" width="11.00390625" style="719" customWidth="1"/>
    <col min="796" max="796" width="12.00390625" style="719" customWidth="1"/>
    <col min="797" max="797" width="8.125" style="719" customWidth="1"/>
    <col min="798" max="798" width="11.00390625" style="719" customWidth="1"/>
    <col min="799" max="799" width="12.00390625" style="719" customWidth="1"/>
    <col min="800" max="1024" width="9.125" style="719" customWidth="1"/>
    <col min="1025" max="1025" width="6.125" style="719" customWidth="1"/>
    <col min="1026" max="1026" width="1.25" style="719" customWidth="1"/>
    <col min="1027" max="1027" width="3.00390625" style="719" customWidth="1"/>
    <col min="1028" max="1028" width="3.125" style="719" customWidth="1"/>
    <col min="1029" max="1029" width="12.625" style="719" customWidth="1"/>
    <col min="1030" max="1030" width="42.875" style="719" customWidth="1"/>
    <col min="1031" max="1031" width="5.125" style="719" customWidth="1"/>
    <col min="1032" max="1032" width="8.375" style="719" customWidth="1"/>
    <col min="1033" max="1034" width="14.875" style="719" customWidth="1"/>
    <col min="1035" max="1035" width="9.00390625" style="719" hidden="1" customWidth="1"/>
    <col min="1036" max="1036" width="1.875" style="719" customWidth="1"/>
    <col min="1037" max="1046" width="9.00390625" style="719" hidden="1" customWidth="1"/>
    <col min="1047" max="1047" width="12.00390625" style="719" customWidth="1"/>
    <col min="1048" max="1048" width="9.00390625" style="719" customWidth="1"/>
    <col min="1049" max="1049" width="11.00390625" style="719" customWidth="1"/>
    <col min="1050" max="1050" width="8.125" style="719" customWidth="1"/>
    <col min="1051" max="1051" width="11.00390625" style="719" customWidth="1"/>
    <col min="1052" max="1052" width="12.00390625" style="719" customWidth="1"/>
    <col min="1053" max="1053" width="8.125" style="719" customWidth="1"/>
    <col min="1054" max="1054" width="11.00390625" style="719" customWidth="1"/>
    <col min="1055" max="1055" width="12.00390625" style="719" customWidth="1"/>
    <col min="1056" max="1280" width="9.125" style="719" customWidth="1"/>
    <col min="1281" max="1281" width="6.125" style="719" customWidth="1"/>
    <col min="1282" max="1282" width="1.25" style="719" customWidth="1"/>
    <col min="1283" max="1283" width="3.00390625" style="719" customWidth="1"/>
    <col min="1284" max="1284" width="3.125" style="719" customWidth="1"/>
    <col min="1285" max="1285" width="12.625" style="719" customWidth="1"/>
    <col min="1286" max="1286" width="42.875" style="719" customWidth="1"/>
    <col min="1287" max="1287" width="5.125" style="719" customWidth="1"/>
    <col min="1288" max="1288" width="8.375" style="719" customWidth="1"/>
    <col min="1289" max="1290" width="14.875" style="719" customWidth="1"/>
    <col min="1291" max="1291" width="9.00390625" style="719" hidden="1" customWidth="1"/>
    <col min="1292" max="1292" width="1.875" style="719" customWidth="1"/>
    <col min="1293" max="1302" width="9.00390625" style="719" hidden="1" customWidth="1"/>
    <col min="1303" max="1303" width="12.00390625" style="719" customWidth="1"/>
    <col min="1304" max="1304" width="9.00390625" style="719" customWidth="1"/>
    <col min="1305" max="1305" width="11.00390625" style="719" customWidth="1"/>
    <col min="1306" max="1306" width="8.125" style="719" customWidth="1"/>
    <col min="1307" max="1307" width="11.00390625" style="719" customWidth="1"/>
    <col min="1308" max="1308" width="12.00390625" style="719" customWidth="1"/>
    <col min="1309" max="1309" width="8.125" style="719" customWidth="1"/>
    <col min="1310" max="1310" width="11.00390625" style="719" customWidth="1"/>
    <col min="1311" max="1311" width="12.00390625" style="719" customWidth="1"/>
    <col min="1312" max="1536" width="9.125" style="719" customWidth="1"/>
    <col min="1537" max="1537" width="6.125" style="719" customWidth="1"/>
    <col min="1538" max="1538" width="1.25" style="719" customWidth="1"/>
    <col min="1539" max="1539" width="3.00390625" style="719" customWidth="1"/>
    <col min="1540" max="1540" width="3.125" style="719" customWidth="1"/>
    <col min="1541" max="1541" width="12.625" style="719" customWidth="1"/>
    <col min="1542" max="1542" width="42.875" style="719" customWidth="1"/>
    <col min="1543" max="1543" width="5.125" style="719" customWidth="1"/>
    <col min="1544" max="1544" width="8.375" style="719" customWidth="1"/>
    <col min="1545" max="1546" width="14.875" style="719" customWidth="1"/>
    <col min="1547" max="1547" width="9.00390625" style="719" hidden="1" customWidth="1"/>
    <col min="1548" max="1548" width="1.875" style="719" customWidth="1"/>
    <col min="1549" max="1558" width="9.00390625" style="719" hidden="1" customWidth="1"/>
    <col min="1559" max="1559" width="12.00390625" style="719" customWidth="1"/>
    <col min="1560" max="1560" width="9.00390625" style="719" customWidth="1"/>
    <col min="1561" max="1561" width="11.00390625" style="719" customWidth="1"/>
    <col min="1562" max="1562" width="8.125" style="719" customWidth="1"/>
    <col min="1563" max="1563" width="11.00390625" style="719" customWidth="1"/>
    <col min="1564" max="1564" width="12.00390625" style="719" customWidth="1"/>
    <col min="1565" max="1565" width="8.125" style="719" customWidth="1"/>
    <col min="1566" max="1566" width="11.00390625" style="719" customWidth="1"/>
    <col min="1567" max="1567" width="12.00390625" style="719" customWidth="1"/>
    <col min="1568" max="1792" width="9.125" style="719" customWidth="1"/>
    <col min="1793" max="1793" width="6.125" style="719" customWidth="1"/>
    <col min="1794" max="1794" width="1.25" style="719" customWidth="1"/>
    <col min="1795" max="1795" width="3.00390625" style="719" customWidth="1"/>
    <col min="1796" max="1796" width="3.125" style="719" customWidth="1"/>
    <col min="1797" max="1797" width="12.625" style="719" customWidth="1"/>
    <col min="1798" max="1798" width="42.875" style="719" customWidth="1"/>
    <col min="1799" max="1799" width="5.125" style="719" customWidth="1"/>
    <col min="1800" max="1800" width="8.375" style="719" customWidth="1"/>
    <col min="1801" max="1802" width="14.875" style="719" customWidth="1"/>
    <col min="1803" max="1803" width="9.00390625" style="719" hidden="1" customWidth="1"/>
    <col min="1804" max="1804" width="1.875" style="719" customWidth="1"/>
    <col min="1805" max="1814" width="9.00390625" style="719" hidden="1" customWidth="1"/>
    <col min="1815" max="1815" width="12.00390625" style="719" customWidth="1"/>
    <col min="1816" max="1816" width="9.00390625" style="719" customWidth="1"/>
    <col min="1817" max="1817" width="11.00390625" style="719" customWidth="1"/>
    <col min="1818" max="1818" width="8.125" style="719" customWidth="1"/>
    <col min="1819" max="1819" width="11.00390625" style="719" customWidth="1"/>
    <col min="1820" max="1820" width="12.00390625" style="719" customWidth="1"/>
    <col min="1821" max="1821" width="8.125" style="719" customWidth="1"/>
    <col min="1822" max="1822" width="11.00390625" style="719" customWidth="1"/>
    <col min="1823" max="1823" width="12.00390625" style="719" customWidth="1"/>
    <col min="1824" max="2048" width="9.125" style="719" customWidth="1"/>
    <col min="2049" max="2049" width="6.125" style="719" customWidth="1"/>
    <col min="2050" max="2050" width="1.25" style="719" customWidth="1"/>
    <col min="2051" max="2051" width="3.00390625" style="719" customWidth="1"/>
    <col min="2052" max="2052" width="3.125" style="719" customWidth="1"/>
    <col min="2053" max="2053" width="12.625" style="719" customWidth="1"/>
    <col min="2054" max="2054" width="42.875" style="719" customWidth="1"/>
    <col min="2055" max="2055" width="5.125" style="719" customWidth="1"/>
    <col min="2056" max="2056" width="8.375" style="719" customWidth="1"/>
    <col min="2057" max="2058" width="14.875" style="719" customWidth="1"/>
    <col min="2059" max="2059" width="9.00390625" style="719" hidden="1" customWidth="1"/>
    <col min="2060" max="2060" width="1.875" style="719" customWidth="1"/>
    <col min="2061" max="2070" width="9.00390625" style="719" hidden="1" customWidth="1"/>
    <col min="2071" max="2071" width="12.00390625" style="719" customWidth="1"/>
    <col min="2072" max="2072" width="9.00390625" style="719" customWidth="1"/>
    <col min="2073" max="2073" width="11.00390625" style="719" customWidth="1"/>
    <col min="2074" max="2074" width="8.125" style="719" customWidth="1"/>
    <col min="2075" max="2075" width="11.00390625" style="719" customWidth="1"/>
    <col min="2076" max="2076" width="12.00390625" style="719" customWidth="1"/>
    <col min="2077" max="2077" width="8.125" style="719" customWidth="1"/>
    <col min="2078" max="2078" width="11.00390625" style="719" customWidth="1"/>
    <col min="2079" max="2079" width="12.00390625" style="719" customWidth="1"/>
    <col min="2080" max="2304" width="9.125" style="719" customWidth="1"/>
    <col min="2305" max="2305" width="6.125" style="719" customWidth="1"/>
    <col min="2306" max="2306" width="1.25" style="719" customWidth="1"/>
    <col min="2307" max="2307" width="3.00390625" style="719" customWidth="1"/>
    <col min="2308" max="2308" width="3.125" style="719" customWidth="1"/>
    <col min="2309" max="2309" width="12.625" style="719" customWidth="1"/>
    <col min="2310" max="2310" width="42.875" style="719" customWidth="1"/>
    <col min="2311" max="2311" width="5.125" style="719" customWidth="1"/>
    <col min="2312" max="2312" width="8.375" style="719" customWidth="1"/>
    <col min="2313" max="2314" width="14.875" style="719" customWidth="1"/>
    <col min="2315" max="2315" width="9.00390625" style="719" hidden="1" customWidth="1"/>
    <col min="2316" max="2316" width="1.875" style="719" customWidth="1"/>
    <col min="2317" max="2326" width="9.00390625" style="719" hidden="1" customWidth="1"/>
    <col min="2327" max="2327" width="12.00390625" style="719" customWidth="1"/>
    <col min="2328" max="2328" width="9.00390625" style="719" customWidth="1"/>
    <col min="2329" max="2329" width="11.00390625" style="719" customWidth="1"/>
    <col min="2330" max="2330" width="8.125" style="719" customWidth="1"/>
    <col min="2331" max="2331" width="11.00390625" style="719" customWidth="1"/>
    <col min="2332" max="2332" width="12.00390625" style="719" customWidth="1"/>
    <col min="2333" max="2333" width="8.125" style="719" customWidth="1"/>
    <col min="2334" max="2334" width="11.00390625" style="719" customWidth="1"/>
    <col min="2335" max="2335" width="12.00390625" style="719" customWidth="1"/>
    <col min="2336" max="2560" width="9.125" style="719" customWidth="1"/>
    <col min="2561" max="2561" width="6.125" style="719" customWidth="1"/>
    <col min="2562" max="2562" width="1.25" style="719" customWidth="1"/>
    <col min="2563" max="2563" width="3.00390625" style="719" customWidth="1"/>
    <col min="2564" max="2564" width="3.125" style="719" customWidth="1"/>
    <col min="2565" max="2565" width="12.625" style="719" customWidth="1"/>
    <col min="2566" max="2566" width="42.875" style="719" customWidth="1"/>
    <col min="2567" max="2567" width="5.125" style="719" customWidth="1"/>
    <col min="2568" max="2568" width="8.375" style="719" customWidth="1"/>
    <col min="2569" max="2570" width="14.875" style="719" customWidth="1"/>
    <col min="2571" max="2571" width="9.00390625" style="719" hidden="1" customWidth="1"/>
    <col min="2572" max="2572" width="1.875" style="719" customWidth="1"/>
    <col min="2573" max="2582" width="9.00390625" style="719" hidden="1" customWidth="1"/>
    <col min="2583" max="2583" width="12.00390625" style="719" customWidth="1"/>
    <col min="2584" max="2584" width="9.00390625" style="719" customWidth="1"/>
    <col min="2585" max="2585" width="11.00390625" style="719" customWidth="1"/>
    <col min="2586" max="2586" width="8.125" style="719" customWidth="1"/>
    <col min="2587" max="2587" width="11.00390625" style="719" customWidth="1"/>
    <col min="2588" max="2588" width="12.00390625" style="719" customWidth="1"/>
    <col min="2589" max="2589" width="8.125" style="719" customWidth="1"/>
    <col min="2590" max="2590" width="11.00390625" style="719" customWidth="1"/>
    <col min="2591" max="2591" width="12.00390625" style="719" customWidth="1"/>
    <col min="2592" max="2816" width="9.125" style="719" customWidth="1"/>
    <col min="2817" max="2817" width="6.125" style="719" customWidth="1"/>
    <col min="2818" max="2818" width="1.25" style="719" customWidth="1"/>
    <col min="2819" max="2819" width="3.00390625" style="719" customWidth="1"/>
    <col min="2820" max="2820" width="3.125" style="719" customWidth="1"/>
    <col min="2821" max="2821" width="12.625" style="719" customWidth="1"/>
    <col min="2822" max="2822" width="42.875" style="719" customWidth="1"/>
    <col min="2823" max="2823" width="5.125" style="719" customWidth="1"/>
    <col min="2824" max="2824" width="8.375" style="719" customWidth="1"/>
    <col min="2825" max="2826" width="14.875" style="719" customWidth="1"/>
    <col min="2827" max="2827" width="9.00390625" style="719" hidden="1" customWidth="1"/>
    <col min="2828" max="2828" width="1.875" style="719" customWidth="1"/>
    <col min="2829" max="2838" width="9.00390625" style="719" hidden="1" customWidth="1"/>
    <col min="2839" max="2839" width="12.00390625" style="719" customWidth="1"/>
    <col min="2840" max="2840" width="9.00390625" style="719" customWidth="1"/>
    <col min="2841" max="2841" width="11.00390625" style="719" customWidth="1"/>
    <col min="2842" max="2842" width="8.125" style="719" customWidth="1"/>
    <col min="2843" max="2843" width="11.00390625" style="719" customWidth="1"/>
    <col min="2844" max="2844" width="12.00390625" style="719" customWidth="1"/>
    <col min="2845" max="2845" width="8.125" style="719" customWidth="1"/>
    <col min="2846" max="2846" width="11.00390625" style="719" customWidth="1"/>
    <col min="2847" max="2847" width="12.00390625" style="719" customWidth="1"/>
    <col min="2848" max="3072" width="9.125" style="719" customWidth="1"/>
    <col min="3073" max="3073" width="6.125" style="719" customWidth="1"/>
    <col min="3074" max="3074" width="1.25" style="719" customWidth="1"/>
    <col min="3075" max="3075" width="3.00390625" style="719" customWidth="1"/>
    <col min="3076" max="3076" width="3.125" style="719" customWidth="1"/>
    <col min="3077" max="3077" width="12.625" style="719" customWidth="1"/>
    <col min="3078" max="3078" width="42.875" style="719" customWidth="1"/>
    <col min="3079" max="3079" width="5.125" style="719" customWidth="1"/>
    <col min="3080" max="3080" width="8.375" style="719" customWidth="1"/>
    <col min="3081" max="3082" width="14.875" style="719" customWidth="1"/>
    <col min="3083" max="3083" width="9.00390625" style="719" hidden="1" customWidth="1"/>
    <col min="3084" max="3084" width="1.875" style="719" customWidth="1"/>
    <col min="3085" max="3094" width="9.00390625" style="719" hidden="1" customWidth="1"/>
    <col min="3095" max="3095" width="12.00390625" style="719" customWidth="1"/>
    <col min="3096" max="3096" width="9.00390625" style="719" customWidth="1"/>
    <col min="3097" max="3097" width="11.00390625" style="719" customWidth="1"/>
    <col min="3098" max="3098" width="8.125" style="719" customWidth="1"/>
    <col min="3099" max="3099" width="11.00390625" style="719" customWidth="1"/>
    <col min="3100" max="3100" width="12.00390625" style="719" customWidth="1"/>
    <col min="3101" max="3101" width="8.125" style="719" customWidth="1"/>
    <col min="3102" max="3102" width="11.00390625" style="719" customWidth="1"/>
    <col min="3103" max="3103" width="12.00390625" style="719" customWidth="1"/>
    <col min="3104" max="3328" width="9.125" style="719" customWidth="1"/>
    <col min="3329" max="3329" width="6.125" style="719" customWidth="1"/>
    <col min="3330" max="3330" width="1.25" style="719" customWidth="1"/>
    <col min="3331" max="3331" width="3.00390625" style="719" customWidth="1"/>
    <col min="3332" max="3332" width="3.125" style="719" customWidth="1"/>
    <col min="3333" max="3333" width="12.625" style="719" customWidth="1"/>
    <col min="3334" max="3334" width="42.875" style="719" customWidth="1"/>
    <col min="3335" max="3335" width="5.125" style="719" customWidth="1"/>
    <col min="3336" max="3336" width="8.375" style="719" customWidth="1"/>
    <col min="3337" max="3338" width="14.875" style="719" customWidth="1"/>
    <col min="3339" max="3339" width="9.00390625" style="719" hidden="1" customWidth="1"/>
    <col min="3340" max="3340" width="1.875" style="719" customWidth="1"/>
    <col min="3341" max="3350" width="9.00390625" style="719" hidden="1" customWidth="1"/>
    <col min="3351" max="3351" width="12.00390625" style="719" customWidth="1"/>
    <col min="3352" max="3352" width="9.00390625" style="719" customWidth="1"/>
    <col min="3353" max="3353" width="11.00390625" style="719" customWidth="1"/>
    <col min="3354" max="3354" width="8.125" style="719" customWidth="1"/>
    <col min="3355" max="3355" width="11.00390625" style="719" customWidth="1"/>
    <col min="3356" max="3356" width="12.00390625" style="719" customWidth="1"/>
    <col min="3357" max="3357" width="8.125" style="719" customWidth="1"/>
    <col min="3358" max="3358" width="11.00390625" style="719" customWidth="1"/>
    <col min="3359" max="3359" width="12.00390625" style="719" customWidth="1"/>
    <col min="3360" max="3584" width="9.125" style="719" customWidth="1"/>
    <col min="3585" max="3585" width="6.125" style="719" customWidth="1"/>
    <col min="3586" max="3586" width="1.25" style="719" customWidth="1"/>
    <col min="3587" max="3587" width="3.00390625" style="719" customWidth="1"/>
    <col min="3588" max="3588" width="3.125" style="719" customWidth="1"/>
    <col min="3589" max="3589" width="12.625" style="719" customWidth="1"/>
    <col min="3590" max="3590" width="42.875" style="719" customWidth="1"/>
    <col min="3591" max="3591" width="5.125" style="719" customWidth="1"/>
    <col min="3592" max="3592" width="8.375" style="719" customWidth="1"/>
    <col min="3593" max="3594" width="14.875" style="719" customWidth="1"/>
    <col min="3595" max="3595" width="9.00390625" style="719" hidden="1" customWidth="1"/>
    <col min="3596" max="3596" width="1.875" style="719" customWidth="1"/>
    <col min="3597" max="3606" width="9.00390625" style="719" hidden="1" customWidth="1"/>
    <col min="3607" max="3607" width="12.00390625" style="719" customWidth="1"/>
    <col min="3608" max="3608" width="9.00390625" style="719" customWidth="1"/>
    <col min="3609" max="3609" width="11.00390625" style="719" customWidth="1"/>
    <col min="3610" max="3610" width="8.125" style="719" customWidth="1"/>
    <col min="3611" max="3611" width="11.00390625" style="719" customWidth="1"/>
    <col min="3612" max="3612" width="12.00390625" style="719" customWidth="1"/>
    <col min="3613" max="3613" width="8.125" style="719" customWidth="1"/>
    <col min="3614" max="3614" width="11.00390625" style="719" customWidth="1"/>
    <col min="3615" max="3615" width="12.00390625" style="719" customWidth="1"/>
    <col min="3616" max="3840" width="9.125" style="719" customWidth="1"/>
    <col min="3841" max="3841" width="6.125" style="719" customWidth="1"/>
    <col min="3842" max="3842" width="1.25" style="719" customWidth="1"/>
    <col min="3843" max="3843" width="3.00390625" style="719" customWidth="1"/>
    <col min="3844" max="3844" width="3.125" style="719" customWidth="1"/>
    <col min="3845" max="3845" width="12.625" style="719" customWidth="1"/>
    <col min="3846" max="3846" width="42.875" style="719" customWidth="1"/>
    <col min="3847" max="3847" width="5.125" style="719" customWidth="1"/>
    <col min="3848" max="3848" width="8.375" style="719" customWidth="1"/>
    <col min="3849" max="3850" width="14.875" style="719" customWidth="1"/>
    <col min="3851" max="3851" width="9.00390625" style="719" hidden="1" customWidth="1"/>
    <col min="3852" max="3852" width="1.875" style="719" customWidth="1"/>
    <col min="3853" max="3862" width="9.00390625" style="719" hidden="1" customWidth="1"/>
    <col min="3863" max="3863" width="12.00390625" style="719" customWidth="1"/>
    <col min="3864" max="3864" width="9.00390625" style="719" customWidth="1"/>
    <col min="3865" max="3865" width="11.00390625" style="719" customWidth="1"/>
    <col min="3866" max="3866" width="8.125" style="719" customWidth="1"/>
    <col min="3867" max="3867" width="11.00390625" style="719" customWidth="1"/>
    <col min="3868" max="3868" width="12.00390625" style="719" customWidth="1"/>
    <col min="3869" max="3869" width="8.125" style="719" customWidth="1"/>
    <col min="3870" max="3870" width="11.00390625" style="719" customWidth="1"/>
    <col min="3871" max="3871" width="12.00390625" style="719" customWidth="1"/>
    <col min="3872" max="4096" width="9.125" style="719" customWidth="1"/>
    <col min="4097" max="4097" width="6.125" style="719" customWidth="1"/>
    <col min="4098" max="4098" width="1.25" style="719" customWidth="1"/>
    <col min="4099" max="4099" width="3.00390625" style="719" customWidth="1"/>
    <col min="4100" max="4100" width="3.125" style="719" customWidth="1"/>
    <col min="4101" max="4101" width="12.625" style="719" customWidth="1"/>
    <col min="4102" max="4102" width="42.875" style="719" customWidth="1"/>
    <col min="4103" max="4103" width="5.125" style="719" customWidth="1"/>
    <col min="4104" max="4104" width="8.375" style="719" customWidth="1"/>
    <col min="4105" max="4106" width="14.875" style="719" customWidth="1"/>
    <col min="4107" max="4107" width="9.00390625" style="719" hidden="1" customWidth="1"/>
    <col min="4108" max="4108" width="1.875" style="719" customWidth="1"/>
    <col min="4109" max="4118" width="9.00390625" style="719" hidden="1" customWidth="1"/>
    <col min="4119" max="4119" width="12.00390625" style="719" customWidth="1"/>
    <col min="4120" max="4120" width="9.00390625" style="719" customWidth="1"/>
    <col min="4121" max="4121" width="11.00390625" style="719" customWidth="1"/>
    <col min="4122" max="4122" width="8.125" style="719" customWidth="1"/>
    <col min="4123" max="4123" width="11.00390625" style="719" customWidth="1"/>
    <col min="4124" max="4124" width="12.00390625" style="719" customWidth="1"/>
    <col min="4125" max="4125" width="8.125" style="719" customWidth="1"/>
    <col min="4126" max="4126" width="11.00390625" style="719" customWidth="1"/>
    <col min="4127" max="4127" width="12.00390625" style="719" customWidth="1"/>
    <col min="4128" max="4352" width="9.125" style="719" customWidth="1"/>
    <col min="4353" max="4353" width="6.125" style="719" customWidth="1"/>
    <col min="4354" max="4354" width="1.25" style="719" customWidth="1"/>
    <col min="4355" max="4355" width="3.00390625" style="719" customWidth="1"/>
    <col min="4356" max="4356" width="3.125" style="719" customWidth="1"/>
    <col min="4357" max="4357" width="12.625" style="719" customWidth="1"/>
    <col min="4358" max="4358" width="42.875" style="719" customWidth="1"/>
    <col min="4359" max="4359" width="5.125" style="719" customWidth="1"/>
    <col min="4360" max="4360" width="8.375" style="719" customWidth="1"/>
    <col min="4361" max="4362" width="14.875" style="719" customWidth="1"/>
    <col min="4363" max="4363" width="9.00390625" style="719" hidden="1" customWidth="1"/>
    <col min="4364" max="4364" width="1.875" style="719" customWidth="1"/>
    <col min="4365" max="4374" width="9.00390625" style="719" hidden="1" customWidth="1"/>
    <col min="4375" max="4375" width="12.00390625" style="719" customWidth="1"/>
    <col min="4376" max="4376" width="9.00390625" style="719" customWidth="1"/>
    <col min="4377" max="4377" width="11.00390625" style="719" customWidth="1"/>
    <col min="4378" max="4378" width="8.125" style="719" customWidth="1"/>
    <col min="4379" max="4379" width="11.00390625" style="719" customWidth="1"/>
    <col min="4380" max="4380" width="12.00390625" style="719" customWidth="1"/>
    <col min="4381" max="4381" width="8.125" style="719" customWidth="1"/>
    <col min="4382" max="4382" width="11.00390625" style="719" customWidth="1"/>
    <col min="4383" max="4383" width="12.00390625" style="719" customWidth="1"/>
    <col min="4384" max="4608" width="9.125" style="719" customWidth="1"/>
    <col min="4609" max="4609" width="6.125" style="719" customWidth="1"/>
    <col min="4610" max="4610" width="1.25" style="719" customWidth="1"/>
    <col min="4611" max="4611" width="3.00390625" style="719" customWidth="1"/>
    <col min="4612" max="4612" width="3.125" style="719" customWidth="1"/>
    <col min="4613" max="4613" width="12.625" style="719" customWidth="1"/>
    <col min="4614" max="4614" width="42.875" style="719" customWidth="1"/>
    <col min="4615" max="4615" width="5.125" style="719" customWidth="1"/>
    <col min="4616" max="4616" width="8.375" style="719" customWidth="1"/>
    <col min="4617" max="4618" width="14.875" style="719" customWidth="1"/>
    <col min="4619" max="4619" width="9.00390625" style="719" hidden="1" customWidth="1"/>
    <col min="4620" max="4620" width="1.875" style="719" customWidth="1"/>
    <col min="4621" max="4630" width="9.00390625" style="719" hidden="1" customWidth="1"/>
    <col min="4631" max="4631" width="12.00390625" style="719" customWidth="1"/>
    <col min="4632" max="4632" width="9.00390625" style="719" customWidth="1"/>
    <col min="4633" max="4633" width="11.00390625" style="719" customWidth="1"/>
    <col min="4634" max="4634" width="8.125" style="719" customWidth="1"/>
    <col min="4635" max="4635" width="11.00390625" style="719" customWidth="1"/>
    <col min="4636" max="4636" width="12.00390625" style="719" customWidth="1"/>
    <col min="4637" max="4637" width="8.125" style="719" customWidth="1"/>
    <col min="4638" max="4638" width="11.00390625" style="719" customWidth="1"/>
    <col min="4639" max="4639" width="12.00390625" style="719" customWidth="1"/>
    <col min="4640" max="4864" width="9.125" style="719" customWidth="1"/>
    <col min="4865" max="4865" width="6.125" style="719" customWidth="1"/>
    <col min="4866" max="4866" width="1.25" style="719" customWidth="1"/>
    <col min="4867" max="4867" width="3.00390625" style="719" customWidth="1"/>
    <col min="4868" max="4868" width="3.125" style="719" customWidth="1"/>
    <col min="4869" max="4869" width="12.625" style="719" customWidth="1"/>
    <col min="4870" max="4870" width="42.875" style="719" customWidth="1"/>
    <col min="4871" max="4871" width="5.125" style="719" customWidth="1"/>
    <col min="4872" max="4872" width="8.375" style="719" customWidth="1"/>
    <col min="4873" max="4874" width="14.875" style="719" customWidth="1"/>
    <col min="4875" max="4875" width="9.00390625" style="719" hidden="1" customWidth="1"/>
    <col min="4876" max="4876" width="1.875" style="719" customWidth="1"/>
    <col min="4877" max="4886" width="9.00390625" style="719" hidden="1" customWidth="1"/>
    <col min="4887" max="4887" width="12.00390625" style="719" customWidth="1"/>
    <col min="4888" max="4888" width="9.00390625" style="719" customWidth="1"/>
    <col min="4889" max="4889" width="11.00390625" style="719" customWidth="1"/>
    <col min="4890" max="4890" width="8.125" style="719" customWidth="1"/>
    <col min="4891" max="4891" width="11.00390625" style="719" customWidth="1"/>
    <col min="4892" max="4892" width="12.00390625" style="719" customWidth="1"/>
    <col min="4893" max="4893" width="8.125" style="719" customWidth="1"/>
    <col min="4894" max="4894" width="11.00390625" style="719" customWidth="1"/>
    <col min="4895" max="4895" width="12.00390625" style="719" customWidth="1"/>
    <col min="4896" max="5120" width="9.125" style="719" customWidth="1"/>
    <col min="5121" max="5121" width="6.125" style="719" customWidth="1"/>
    <col min="5122" max="5122" width="1.25" style="719" customWidth="1"/>
    <col min="5123" max="5123" width="3.00390625" style="719" customWidth="1"/>
    <col min="5124" max="5124" width="3.125" style="719" customWidth="1"/>
    <col min="5125" max="5125" width="12.625" style="719" customWidth="1"/>
    <col min="5126" max="5126" width="42.875" style="719" customWidth="1"/>
    <col min="5127" max="5127" width="5.125" style="719" customWidth="1"/>
    <col min="5128" max="5128" width="8.375" style="719" customWidth="1"/>
    <col min="5129" max="5130" width="14.875" style="719" customWidth="1"/>
    <col min="5131" max="5131" width="9.00390625" style="719" hidden="1" customWidth="1"/>
    <col min="5132" max="5132" width="1.875" style="719" customWidth="1"/>
    <col min="5133" max="5142" width="9.00390625" style="719" hidden="1" customWidth="1"/>
    <col min="5143" max="5143" width="12.00390625" style="719" customWidth="1"/>
    <col min="5144" max="5144" width="9.00390625" style="719" customWidth="1"/>
    <col min="5145" max="5145" width="11.00390625" style="719" customWidth="1"/>
    <col min="5146" max="5146" width="8.125" style="719" customWidth="1"/>
    <col min="5147" max="5147" width="11.00390625" style="719" customWidth="1"/>
    <col min="5148" max="5148" width="12.00390625" style="719" customWidth="1"/>
    <col min="5149" max="5149" width="8.125" style="719" customWidth="1"/>
    <col min="5150" max="5150" width="11.00390625" style="719" customWidth="1"/>
    <col min="5151" max="5151" width="12.00390625" style="719" customWidth="1"/>
    <col min="5152" max="5376" width="9.125" style="719" customWidth="1"/>
    <col min="5377" max="5377" width="6.125" style="719" customWidth="1"/>
    <col min="5378" max="5378" width="1.25" style="719" customWidth="1"/>
    <col min="5379" max="5379" width="3.00390625" style="719" customWidth="1"/>
    <col min="5380" max="5380" width="3.125" style="719" customWidth="1"/>
    <col min="5381" max="5381" width="12.625" style="719" customWidth="1"/>
    <col min="5382" max="5382" width="42.875" style="719" customWidth="1"/>
    <col min="5383" max="5383" width="5.125" style="719" customWidth="1"/>
    <col min="5384" max="5384" width="8.375" style="719" customWidth="1"/>
    <col min="5385" max="5386" width="14.875" style="719" customWidth="1"/>
    <col min="5387" max="5387" width="9.00390625" style="719" hidden="1" customWidth="1"/>
    <col min="5388" max="5388" width="1.875" style="719" customWidth="1"/>
    <col min="5389" max="5398" width="9.00390625" style="719" hidden="1" customWidth="1"/>
    <col min="5399" max="5399" width="12.00390625" style="719" customWidth="1"/>
    <col min="5400" max="5400" width="9.00390625" style="719" customWidth="1"/>
    <col min="5401" max="5401" width="11.00390625" style="719" customWidth="1"/>
    <col min="5402" max="5402" width="8.125" style="719" customWidth="1"/>
    <col min="5403" max="5403" width="11.00390625" style="719" customWidth="1"/>
    <col min="5404" max="5404" width="12.00390625" style="719" customWidth="1"/>
    <col min="5405" max="5405" width="8.125" style="719" customWidth="1"/>
    <col min="5406" max="5406" width="11.00390625" style="719" customWidth="1"/>
    <col min="5407" max="5407" width="12.00390625" style="719" customWidth="1"/>
    <col min="5408" max="5632" width="9.125" style="719" customWidth="1"/>
    <col min="5633" max="5633" width="6.125" style="719" customWidth="1"/>
    <col min="5634" max="5634" width="1.25" style="719" customWidth="1"/>
    <col min="5635" max="5635" width="3.00390625" style="719" customWidth="1"/>
    <col min="5636" max="5636" width="3.125" style="719" customWidth="1"/>
    <col min="5637" max="5637" width="12.625" style="719" customWidth="1"/>
    <col min="5638" max="5638" width="42.875" style="719" customWidth="1"/>
    <col min="5639" max="5639" width="5.125" style="719" customWidth="1"/>
    <col min="5640" max="5640" width="8.375" style="719" customWidth="1"/>
    <col min="5641" max="5642" width="14.875" style="719" customWidth="1"/>
    <col min="5643" max="5643" width="9.00390625" style="719" hidden="1" customWidth="1"/>
    <col min="5644" max="5644" width="1.875" style="719" customWidth="1"/>
    <col min="5645" max="5654" width="9.00390625" style="719" hidden="1" customWidth="1"/>
    <col min="5655" max="5655" width="12.00390625" style="719" customWidth="1"/>
    <col min="5656" max="5656" width="9.00390625" style="719" customWidth="1"/>
    <col min="5657" max="5657" width="11.00390625" style="719" customWidth="1"/>
    <col min="5658" max="5658" width="8.125" style="719" customWidth="1"/>
    <col min="5659" max="5659" width="11.00390625" style="719" customWidth="1"/>
    <col min="5660" max="5660" width="12.00390625" style="719" customWidth="1"/>
    <col min="5661" max="5661" width="8.125" style="719" customWidth="1"/>
    <col min="5662" max="5662" width="11.00390625" style="719" customWidth="1"/>
    <col min="5663" max="5663" width="12.00390625" style="719" customWidth="1"/>
    <col min="5664" max="5888" width="9.125" style="719" customWidth="1"/>
    <col min="5889" max="5889" width="6.125" style="719" customWidth="1"/>
    <col min="5890" max="5890" width="1.25" style="719" customWidth="1"/>
    <col min="5891" max="5891" width="3.00390625" style="719" customWidth="1"/>
    <col min="5892" max="5892" width="3.125" style="719" customWidth="1"/>
    <col min="5893" max="5893" width="12.625" style="719" customWidth="1"/>
    <col min="5894" max="5894" width="42.875" style="719" customWidth="1"/>
    <col min="5895" max="5895" width="5.125" style="719" customWidth="1"/>
    <col min="5896" max="5896" width="8.375" style="719" customWidth="1"/>
    <col min="5897" max="5898" width="14.875" style="719" customWidth="1"/>
    <col min="5899" max="5899" width="9.00390625" style="719" hidden="1" customWidth="1"/>
    <col min="5900" max="5900" width="1.875" style="719" customWidth="1"/>
    <col min="5901" max="5910" width="9.00390625" style="719" hidden="1" customWidth="1"/>
    <col min="5911" max="5911" width="12.00390625" style="719" customWidth="1"/>
    <col min="5912" max="5912" width="9.00390625" style="719" customWidth="1"/>
    <col min="5913" max="5913" width="11.00390625" style="719" customWidth="1"/>
    <col min="5914" max="5914" width="8.125" style="719" customWidth="1"/>
    <col min="5915" max="5915" width="11.00390625" style="719" customWidth="1"/>
    <col min="5916" max="5916" width="12.00390625" style="719" customWidth="1"/>
    <col min="5917" max="5917" width="8.125" style="719" customWidth="1"/>
    <col min="5918" max="5918" width="11.00390625" style="719" customWidth="1"/>
    <col min="5919" max="5919" width="12.00390625" style="719" customWidth="1"/>
    <col min="5920" max="6144" width="9.125" style="719" customWidth="1"/>
    <col min="6145" max="6145" width="6.125" style="719" customWidth="1"/>
    <col min="6146" max="6146" width="1.25" style="719" customWidth="1"/>
    <col min="6147" max="6147" width="3.00390625" style="719" customWidth="1"/>
    <col min="6148" max="6148" width="3.125" style="719" customWidth="1"/>
    <col min="6149" max="6149" width="12.625" style="719" customWidth="1"/>
    <col min="6150" max="6150" width="42.875" style="719" customWidth="1"/>
    <col min="6151" max="6151" width="5.125" style="719" customWidth="1"/>
    <col min="6152" max="6152" width="8.375" style="719" customWidth="1"/>
    <col min="6153" max="6154" width="14.875" style="719" customWidth="1"/>
    <col min="6155" max="6155" width="9.00390625" style="719" hidden="1" customWidth="1"/>
    <col min="6156" max="6156" width="1.875" style="719" customWidth="1"/>
    <col min="6157" max="6166" width="9.00390625" style="719" hidden="1" customWidth="1"/>
    <col min="6167" max="6167" width="12.00390625" style="719" customWidth="1"/>
    <col min="6168" max="6168" width="9.00390625" style="719" customWidth="1"/>
    <col min="6169" max="6169" width="11.00390625" style="719" customWidth="1"/>
    <col min="6170" max="6170" width="8.125" style="719" customWidth="1"/>
    <col min="6171" max="6171" width="11.00390625" style="719" customWidth="1"/>
    <col min="6172" max="6172" width="12.00390625" style="719" customWidth="1"/>
    <col min="6173" max="6173" width="8.125" style="719" customWidth="1"/>
    <col min="6174" max="6174" width="11.00390625" style="719" customWidth="1"/>
    <col min="6175" max="6175" width="12.00390625" style="719" customWidth="1"/>
    <col min="6176" max="6400" width="9.125" style="719" customWidth="1"/>
    <col min="6401" max="6401" width="6.125" style="719" customWidth="1"/>
    <col min="6402" max="6402" width="1.25" style="719" customWidth="1"/>
    <col min="6403" max="6403" width="3.00390625" style="719" customWidth="1"/>
    <col min="6404" max="6404" width="3.125" style="719" customWidth="1"/>
    <col min="6405" max="6405" width="12.625" style="719" customWidth="1"/>
    <col min="6406" max="6406" width="42.875" style="719" customWidth="1"/>
    <col min="6407" max="6407" width="5.125" style="719" customWidth="1"/>
    <col min="6408" max="6408" width="8.375" style="719" customWidth="1"/>
    <col min="6409" max="6410" width="14.875" style="719" customWidth="1"/>
    <col min="6411" max="6411" width="9.00390625" style="719" hidden="1" customWidth="1"/>
    <col min="6412" max="6412" width="1.875" style="719" customWidth="1"/>
    <col min="6413" max="6422" width="9.00390625" style="719" hidden="1" customWidth="1"/>
    <col min="6423" max="6423" width="12.00390625" style="719" customWidth="1"/>
    <col min="6424" max="6424" width="9.00390625" style="719" customWidth="1"/>
    <col min="6425" max="6425" width="11.00390625" style="719" customWidth="1"/>
    <col min="6426" max="6426" width="8.125" style="719" customWidth="1"/>
    <col min="6427" max="6427" width="11.00390625" style="719" customWidth="1"/>
    <col min="6428" max="6428" width="12.00390625" style="719" customWidth="1"/>
    <col min="6429" max="6429" width="8.125" style="719" customWidth="1"/>
    <col min="6430" max="6430" width="11.00390625" style="719" customWidth="1"/>
    <col min="6431" max="6431" width="12.00390625" style="719" customWidth="1"/>
    <col min="6432" max="6656" width="9.125" style="719" customWidth="1"/>
    <col min="6657" max="6657" width="6.125" style="719" customWidth="1"/>
    <col min="6658" max="6658" width="1.25" style="719" customWidth="1"/>
    <col min="6659" max="6659" width="3.00390625" style="719" customWidth="1"/>
    <col min="6660" max="6660" width="3.125" style="719" customWidth="1"/>
    <col min="6661" max="6661" width="12.625" style="719" customWidth="1"/>
    <col min="6662" max="6662" width="42.875" style="719" customWidth="1"/>
    <col min="6663" max="6663" width="5.125" style="719" customWidth="1"/>
    <col min="6664" max="6664" width="8.375" style="719" customWidth="1"/>
    <col min="6665" max="6666" width="14.875" style="719" customWidth="1"/>
    <col min="6667" max="6667" width="9.00390625" style="719" hidden="1" customWidth="1"/>
    <col min="6668" max="6668" width="1.875" style="719" customWidth="1"/>
    <col min="6669" max="6678" width="9.00390625" style="719" hidden="1" customWidth="1"/>
    <col min="6679" max="6679" width="12.00390625" style="719" customWidth="1"/>
    <col min="6680" max="6680" width="9.00390625" style="719" customWidth="1"/>
    <col min="6681" max="6681" width="11.00390625" style="719" customWidth="1"/>
    <col min="6682" max="6682" width="8.125" style="719" customWidth="1"/>
    <col min="6683" max="6683" width="11.00390625" style="719" customWidth="1"/>
    <col min="6684" max="6684" width="12.00390625" style="719" customWidth="1"/>
    <col min="6685" max="6685" width="8.125" style="719" customWidth="1"/>
    <col min="6686" max="6686" width="11.00390625" style="719" customWidth="1"/>
    <col min="6687" max="6687" width="12.00390625" style="719" customWidth="1"/>
    <col min="6688" max="6912" width="9.125" style="719" customWidth="1"/>
    <col min="6913" max="6913" width="6.125" style="719" customWidth="1"/>
    <col min="6914" max="6914" width="1.25" style="719" customWidth="1"/>
    <col min="6915" max="6915" width="3.00390625" style="719" customWidth="1"/>
    <col min="6916" max="6916" width="3.125" style="719" customWidth="1"/>
    <col min="6917" max="6917" width="12.625" style="719" customWidth="1"/>
    <col min="6918" max="6918" width="42.875" style="719" customWidth="1"/>
    <col min="6919" max="6919" width="5.125" style="719" customWidth="1"/>
    <col min="6920" max="6920" width="8.375" style="719" customWidth="1"/>
    <col min="6921" max="6922" width="14.875" style="719" customWidth="1"/>
    <col min="6923" max="6923" width="9.00390625" style="719" hidden="1" customWidth="1"/>
    <col min="6924" max="6924" width="1.875" style="719" customWidth="1"/>
    <col min="6925" max="6934" width="9.00390625" style="719" hidden="1" customWidth="1"/>
    <col min="6935" max="6935" width="12.00390625" style="719" customWidth="1"/>
    <col min="6936" max="6936" width="9.00390625" style="719" customWidth="1"/>
    <col min="6937" max="6937" width="11.00390625" style="719" customWidth="1"/>
    <col min="6938" max="6938" width="8.125" style="719" customWidth="1"/>
    <col min="6939" max="6939" width="11.00390625" style="719" customWidth="1"/>
    <col min="6940" max="6940" width="12.00390625" style="719" customWidth="1"/>
    <col min="6941" max="6941" width="8.125" style="719" customWidth="1"/>
    <col min="6942" max="6942" width="11.00390625" style="719" customWidth="1"/>
    <col min="6943" max="6943" width="12.00390625" style="719" customWidth="1"/>
    <col min="6944" max="7168" width="9.125" style="719" customWidth="1"/>
    <col min="7169" max="7169" width="6.125" style="719" customWidth="1"/>
    <col min="7170" max="7170" width="1.25" style="719" customWidth="1"/>
    <col min="7171" max="7171" width="3.00390625" style="719" customWidth="1"/>
    <col min="7172" max="7172" width="3.125" style="719" customWidth="1"/>
    <col min="7173" max="7173" width="12.625" style="719" customWidth="1"/>
    <col min="7174" max="7174" width="42.875" style="719" customWidth="1"/>
    <col min="7175" max="7175" width="5.125" style="719" customWidth="1"/>
    <col min="7176" max="7176" width="8.375" style="719" customWidth="1"/>
    <col min="7177" max="7178" width="14.875" style="719" customWidth="1"/>
    <col min="7179" max="7179" width="9.00390625" style="719" hidden="1" customWidth="1"/>
    <col min="7180" max="7180" width="1.875" style="719" customWidth="1"/>
    <col min="7181" max="7190" width="9.00390625" style="719" hidden="1" customWidth="1"/>
    <col min="7191" max="7191" width="12.00390625" style="719" customWidth="1"/>
    <col min="7192" max="7192" width="9.00390625" style="719" customWidth="1"/>
    <col min="7193" max="7193" width="11.00390625" style="719" customWidth="1"/>
    <col min="7194" max="7194" width="8.125" style="719" customWidth="1"/>
    <col min="7195" max="7195" width="11.00390625" style="719" customWidth="1"/>
    <col min="7196" max="7196" width="12.00390625" style="719" customWidth="1"/>
    <col min="7197" max="7197" width="8.125" style="719" customWidth="1"/>
    <col min="7198" max="7198" width="11.00390625" style="719" customWidth="1"/>
    <col min="7199" max="7199" width="12.00390625" style="719" customWidth="1"/>
    <col min="7200" max="7424" width="9.125" style="719" customWidth="1"/>
    <col min="7425" max="7425" width="6.125" style="719" customWidth="1"/>
    <col min="7426" max="7426" width="1.25" style="719" customWidth="1"/>
    <col min="7427" max="7427" width="3.00390625" style="719" customWidth="1"/>
    <col min="7428" max="7428" width="3.125" style="719" customWidth="1"/>
    <col min="7429" max="7429" width="12.625" style="719" customWidth="1"/>
    <col min="7430" max="7430" width="42.875" style="719" customWidth="1"/>
    <col min="7431" max="7431" width="5.125" style="719" customWidth="1"/>
    <col min="7432" max="7432" width="8.375" style="719" customWidth="1"/>
    <col min="7433" max="7434" width="14.875" style="719" customWidth="1"/>
    <col min="7435" max="7435" width="9.00390625" style="719" hidden="1" customWidth="1"/>
    <col min="7436" max="7436" width="1.875" style="719" customWidth="1"/>
    <col min="7437" max="7446" width="9.00390625" style="719" hidden="1" customWidth="1"/>
    <col min="7447" max="7447" width="12.00390625" style="719" customWidth="1"/>
    <col min="7448" max="7448" width="9.00390625" style="719" customWidth="1"/>
    <col min="7449" max="7449" width="11.00390625" style="719" customWidth="1"/>
    <col min="7450" max="7450" width="8.125" style="719" customWidth="1"/>
    <col min="7451" max="7451" width="11.00390625" style="719" customWidth="1"/>
    <col min="7452" max="7452" width="12.00390625" style="719" customWidth="1"/>
    <col min="7453" max="7453" width="8.125" style="719" customWidth="1"/>
    <col min="7454" max="7454" width="11.00390625" style="719" customWidth="1"/>
    <col min="7455" max="7455" width="12.00390625" style="719" customWidth="1"/>
    <col min="7456" max="7680" width="9.125" style="719" customWidth="1"/>
    <col min="7681" max="7681" width="6.125" style="719" customWidth="1"/>
    <col min="7682" max="7682" width="1.25" style="719" customWidth="1"/>
    <col min="7683" max="7683" width="3.00390625" style="719" customWidth="1"/>
    <col min="7684" max="7684" width="3.125" style="719" customWidth="1"/>
    <col min="7685" max="7685" width="12.625" style="719" customWidth="1"/>
    <col min="7686" max="7686" width="42.875" style="719" customWidth="1"/>
    <col min="7687" max="7687" width="5.125" style="719" customWidth="1"/>
    <col min="7688" max="7688" width="8.375" style="719" customWidth="1"/>
    <col min="7689" max="7690" width="14.875" style="719" customWidth="1"/>
    <col min="7691" max="7691" width="9.00390625" style="719" hidden="1" customWidth="1"/>
    <col min="7692" max="7692" width="1.875" style="719" customWidth="1"/>
    <col min="7693" max="7702" width="9.00390625" style="719" hidden="1" customWidth="1"/>
    <col min="7703" max="7703" width="12.00390625" style="719" customWidth="1"/>
    <col min="7704" max="7704" width="9.00390625" style="719" customWidth="1"/>
    <col min="7705" max="7705" width="11.00390625" style="719" customWidth="1"/>
    <col min="7706" max="7706" width="8.125" style="719" customWidth="1"/>
    <col min="7707" max="7707" width="11.00390625" style="719" customWidth="1"/>
    <col min="7708" max="7708" width="12.00390625" style="719" customWidth="1"/>
    <col min="7709" max="7709" width="8.125" style="719" customWidth="1"/>
    <col min="7710" max="7710" width="11.00390625" style="719" customWidth="1"/>
    <col min="7711" max="7711" width="12.00390625" style="719" customWidth="1"/>
    <col min="7712" max="7936" width="9.125" style="719" customWidth="1"/>
    <col min="7937" max="7937" width="6.125" style="719" customWidth="1"/>
    <col min="7938" max="7938" width="1.25" style="719" customWidth="1"/>
    <col min="7939" max="7939" width="3.00390625" style="719" customWidth="1"/>
    <col min="7940" max="7940" width="3.125" style="719" customWidth="1"/>
    <col min="7941" max="7941" width="12.625" style="719" customWidth="1"/>
    <col min="7942" max="7942" width="42.875" style="719" customWidth="1"/>
    <col min="7943" max="7943" width="5.125" style="719" customWidth="1"/>
    <col min="7944" max="7944" width="8.375" style="719" customWidth="1"/>
    <col min="7945" max="7946" width="14.875" style="719" customWidth="1"/>
    <col min="7947" max="7947" width="9.00390625" style="719" hidden="1" customWidth="1"/>
    <col min="7948" max="7948" width="1.875" style="719" customWidth="1"/>
    <col min="7949" max="7958" width="9.00390625" style="719" hidden="1" customWidth="1"/>
    <col min="7959" max="7959" width="12.00390625" style="719" customWidth="1"/>
    <col min="7960" max="7960" width="9.00390625" style="719" customWidth="1"/>
    <col min="7961" max="7961" width="11.00390625" style="719" customWidth="1"/>
    <col min="7962" max="7962" width="8.125" style="719" customWidth="1"/>
    <col min="7963" max="7963" width="11.00390625" style="719" customWidth="1"/>
    <col min="7964" max="7964" width="12.00390625" style="719" customWidth="1"/>
    <col min="7965" max="7965" width="8.125" style="719" customWidth="1"/>
    <col min="7966" max="7966" width="11.00390625" style="719" customWidth="1"/>
    <col min="7967" max="7967" width="12.00390625" style="719" customWidth="1"/>
    <col min="7968" max="8192" width="9.125" style="719" customWidth="1"/>
    <col min="8193" max="8193" width="6.125" style="719" customWidth="1"/>
    <col min="8194" max="8194" width="1.25" style="719" customWidth="1"/>
    <col min="8195" max="8195" width="3.00390625" style="719" customWidth="1"/>
    <col min="8196" max="8196" width="3.125" style="719" customWidth="1"/>
    <col min="8197" max="8197" width="12.625" style="719" customWidth="1"/>
    <col min="8198" max="8198" width="42.875" style="719" customWidth="1"/>
    <col min="8199" max="8199" width="5.125" style="719" customWidth="1"/>
    <col min="8200" max="8200" width="8.375" style="719" customWidth="1"/>
    <col min="8201" max="8202" width="14.875" style="719" customWidth="1"/>
    <col min="8203" max="8203" width="9.00390625" style="719" hidden="1" customWidth="1"/>
    <col min="8204" max="8204" width="1.875" style="719" customWidth="1"/>
    <col min="8205" max="8214" width="9.00390625" style="719" hidden="1" customWidth="1"/>
    <col min="8215" max="8215" width="12.00390625" style="719" customWidth="1"/>
    <col min="8216" max="8216" width="9.00390625" style="719" customWidth="1"/>
    <col min="8217" max="8217" width="11.00390625" style="719" customWidth="1"/>
    <col min="8218" max="8218" width="8.125" style="719" customWidth="1"/>
    <col min="8219" max="8219" width="11.00390625" style="719" customWidth="1"/>
    <col min="8220" max="8220" width="12.00390625" style="719" customWidth="1"/>
    <col min="8221" max="8221" width="8.125" style="719" customWidth="1"/>
    <col min="8222" max="8222" width="11.00390625" style="719" customWidth="1"/>
    <col min="8223" max="8223" width="12.00390625" style="719" customWidth="1"/>
    <col min="8224" max="8448" width="9.125" style="719" customWidth="1"/>
    <col min="8449" max="8449" width="6.125" style="719" customWidth="1"/>
    <col min="8450" max="8450" width="1.25" style="719" customWidth="1"/>
    <col min="8451" max="8451" width="3.00390625" style="719" customWidth="1"/>
    <col min="8452" max="8452" width="3.125" style="719" customWidth="1"/>
    <col min="8453" max="8453" width="12.625" style="719" customWidth="1"/>
    <col min="8454" max="8454" width="42.875" style="719" customWidth="1"/>
    <col min="8455" max="8455" width="5.125" style="719" customWidth="1"/>
    <col min="8456" max="8456" width="8.375" style="719" customWidth="1"/>
    <col min="8457" max="8458" width="14.875" style="719" customWidth="1"/>
    <col min="8459" max="8459" width="9.00390625" style="719" hidden="1" customWidth="1"/>
    <col min="8460" max="8460" width="1.875" style="719" customWidth="1"/>
    <col min="8461" max="8470" width="9.00390625" style="719" hidden="1" customWidth="1"/>
    <col min="8471" max="8471" width="12.00390625" style="719" customWidth="1"/>
    <col min="8472" max="8472" width="9.00390625" style="719" customWidth="1"/>
    <col min="8473" max="8473" width="11.00390625" style="719" customWidth="1"/>
    <col min="8474" max="8474" width="8.125" style="719" customWidth="1"/>
    <col min="8475" max="8475" width="11.00390625" style="719" customWidth="1"/>
    <col min="8476" max="8476" width="12.00390625" style="719" customWidth="1"/>
    <col min="8477" max="8477" width="8.125" style="719" customWidth="1"/>
    <col min="8478" max="8478" width="11.00390625" style="719" customWidth="1"/>
    <col min="8479" max="8479" width="12.00390625" style="719" customWidth="1"/>
    <col min="8480" max="8704" width="9.125" style="719" customWidth="1"/>
    <col min="8705" max="8705" width="6.125" style="719" customWidth="1"/>
    <col min="8706" max="8706" width="1.25" style="719" customWidth="1"/>
    <col min="8707" max="8707" width="3.00390625" style="719" customWidth="1"/>
    <col min="8708" max="8708" width="3.125" style="719" customWidth="1"/>
    <col min="8709" max="8709" width="12.625" style="719" customWidth="1"/>
    <col min="8710" max="8710" width="42.875" style="719" customWidth="1"/>
    <col min="8711" max="8711" width="5.125" style="719" customWidth="1"/>
    <col min="8712" max="8712" width="8.375" style="719" customWidth="1"/>
    <col min="8713" max="8714" width="14.875" style="719" customWidth="1"/>
    <col min="8715" max="8715" width="9.00390625" style="719" hidden="1" customWidth="1"/>
    <col min="8716" max="8716" width="1.875" style="719" customWidth="1"/>
    <col min="8717" max="8726" width="9.00390625" style="719" hidden="1" customWidth="1"/>
    <col min="8727" max="8727" width="12.00390625" style="719" customWidth="1"/>
    <col min="8728" max="8728" width="9.00390625" style="719" customWidth="1"/>
    <col min="8729" max="8729" width="11.00390625" style="719" customWidth="1"/>
    <col min="8730" max="8730" width="8.125" style="719" customWidth="1"/>
    <col min="8731" max="8731" width="11.00390625" style="719" customWidth="1"/>
    <col min="8732" max="8732" width="12.00390625" style="719" customWidth="1"/>
    <col min="8733" max="8733" width="8.125" style="719" customWidth="1"/>
    <col min="8734" max="8734" width="11.00390625" style="719" customWidth="1"/>
    <col min="8735" max="8735" width="12.00390625" style="719" customWidth="1"/>
    <col min="8736" max="8960" width="9.125" style="719" customWidth="1"/>
    <col min="8961" max="8961" width="6.125" style="719" customWidth="1"/>
    <col min="8962" max="8962" width="1.25" style="719" customWidth="1"/>
    <col min="8963" max="8963" width="3.00390625" style="719" customWidth="1"/>
    <col min="8964" max="8964" width="3.125" style="719" customWidth="1"/>
    <col min="8965" max="8965" width="12.625" style="719" customWidth="1"/>
    <col min="8966" max="8966" width="42.875" style="719" customWidth="1"/>
    <col min="8967" max="8967" width="5.125" style="719" customWidth="1"/>
    <col min="8968" max="8968" width="8.375" style="719" customWidth="1"/>
    <col min="8969" max="8970" width="14.875" style="719" customWidth="1"/>
    <col min="8971" max="8971" width="9.00390625" style="719" hidden="1" customWidth="1"/>
    <col min="8972" max="8972" width="1.875" style="719" customWidth="1"/>
    <col min="8973" max="8982" width="9.00390625" style="719" hidden="1" customWidth="1"/>
    <col min="8983" max="8983" width="12.00390625" style="719" customWidth="1"/>
    <col min="8984" max="8984" width="9.00390625" style="719" customWidth="1"/>
    <col min="8985" max="8985" width="11.00390625" style="719" customWidth="1"/>
    <col min="8986" max="8986" width="8.125" style="719" customWidth="1"/>
    <col min="8987" max="8987" width="11.00390625" style="719" customWidth="1"/>
    <col min="8988" max="8988" width="12.00390625" style="719" customWidth="1"/>
    <col min="8989" max="8989" width="8.125" style="719" customWidth="1"/>
    <col min="8990" max="8990" width="11.00390625" style="719" customWidth="1"/>
    <col min="8991" max="8991" width="12.00390625" style="719" customWidth="1"/>
    <col min="8992" max="9216" width="9.125" style="719" customWidth="1"/>
    <col min="9217" max="9217" width="6.125" style="719" customWidth="1"/>
    <col min="9218" max="9218" width="1.25" style="719" customWidth="1"/>
    <col min="9219" max="9219" width="3.00390625" style="719" customWidth="1"/>
    <col min="9220" max="9220" width="3.125" style="719" customWidth="1"/>
    <col min="9221" max="9221" width="12.625" style="719" customWidth="1"/>
    <col min="9222" max="9222" width="42.875" style="719" customWidth="1"/>
    <col min="9223" max="9223" width="5.125" style="719" customWidth="1"/>
    <col min="9224" max="9224" width="8.375" style="719" customWidth="1"/>
    <col min="9225" max="9226" width="14.875" style="719" customWidth="1"/>
    <col min="9227" max="9227" width="9.00390625" style="719" hidden="1" customWidth="1"/>
    <col min="9228" max="9228" width="1.875" style="719" customWidth="1"/>
    <col min="9229" max="9238" width="9.00390625" style="719" hidden="1" customWidth="1"/>
    <col min="9239" max="9239" width="12.00390625" style="719" customWidth="1"/>
    <col min="9240" max="9240" width="9.00390625" style="719" customWidth="1"/>
    <col min="9241" max="9241" width="11.00390625" style="719" customWidth="1"/>
    <col min="9242" max="9242" width="8.125" style="719" customWidth="1"/>
    <col min="9243" max="9243" width="11.00390625" style="719" customWidth="1"/>
    <col min="9244" max="9244" width="12.00390625" style="719" customWidth="1"/>
    <col min="9245" max="9245" width="8.125" style="719" customWidth="1"/>
    <col min="9246" max="9246" width="11.00390625" style="719" customWidth="1"/>
    <col min="9247" max="9247" width="12.00390625" style="719" customWidth="1"/>
    <col min="9248" max="9472" width="9.125" style="719" customWidth="1"/>
    <col min="9473" max="9473" width="6.125" style="719" customWidth="1"/>
    <col min="9474" max="9474" width="1.25" style="719" customWidth="1"/>
    <col min="9475" max="9475" width="3.00390625" style="719" customWidth="1"/>
    <col min="9476" max="9476" width="3.125" style="719" customWidth="1"/>
    <col min="9477" max="9477" width="12.625" style="719" customWidth="1"/>
    <col min="9478" max="9478" width="42.875" style="719" customWidth="1"/>
    <col min="9479" max="9479" width="5.125" style="719" customWidth="1"/>
    <col min="9480" max="9480" width="8.375" style="719" customWidth="1"/>
    <col min="9481" max="9482" width="14.875" style="719" customWidth="1"/>
    <col min="9483" max="9483" width="9.00390625" style="719" hidden="1" customWidth="1"/>
    <col min="9484" max="9484" width="1.875" style="719" customWidth="1"/>
    <col min="9485" max="9494" width="9.00390625" style="719" hidden="1" customWidth="1"/>
    <col min="9495" max="9495" width="12.00390625" style="719" customWidth="1"/>
    <col min="9496" max="9496" width="9.00390625" style="719" customWidth="1"/>
    <col min="9497" max="9497" width="11.00390625" style="719" customWidth="1"/>
    <col min="9498" max="9498" width="8.125" style="719" customWidth="1"/>
    <col min="9499" max="9499" width="11.00390625" style="719" customWidth="1"/>
    <col min="9500" max="9500" width="12.00390625" style="719" customWidth="1"/>
    <col min="9501" max="9501" width="8.125" style="719" customWidth="1"/>
    <col min="9502" max="9502" width="11.00390625" style="719" customWidth="1"/>
    <col min="9503" max="9503" width="12.00390625" style="719" customWidth="1"/>
    <col min="9504" max="9728" width="9.125" style="719" customWidth="1"/>
    <col min="9729" max="9729" width="6.125" style="719" customWidth="1"/>
    <col min="9730" max="9730" width="1.25" style="719" customWidth="1"/>
    <col min="9731" max="9731" width="3.00390625" style="719" customWidth="1"/>
    <col min="9732" max="9732" width="3.125" style="719" customWidth="1"/>
    <col min="9733" max="9733" width="12.625" style="719" customWidth="1"/>
    <col min="9734" max="9734" width="42.875" style="719" customWidth="1"/>
    <col min="9735" max="9735" width="5.125" style="719" customWidth="1"/>
    <col min="9736" max="9736" width="8.375" style="719" customWidth="1"/>
    <col min="9737" max="9738" width="14.875" style="719" customWidth="1"/>
    <col min="9739" max="9739" width="9.00390625" style="719" hidden="1" customWidth="1"/>
    <col min="9740" max="9740" width="1.875" style="719" customWidth="1"/>
    <col min="9741" max="9750" width="9.00390625" style="719" hidden="1" customWidth="1"/>
    <col min="9751" max="9751" width="12.00390625" style="719" customWidth="1"/>
    <col min="9752" max="9752" width="9.00390625" style="719" customWidth="1"/>
    <col min="9753" max="9753" width="11.00390625" style="719" customWidth="1"/>
    <col min="9754" max="9754" width="8.125" style="719" customWidth="1"/>
    <col min="9755" max="9755" width="11.00390625" style="719" customWidth="1"/>
    <col min="9756" max="9756" width="12.00390625" style="719" customWidth="1"/>
    <col min="9757" max="9757" width="8.125" style="719" customWidth="1"/>
    <col min="9758" max="9758" width="11.00390625" style="719" customWidth="1"/>
    <col min="9759" max="9759" width="12.00390625" style="719" customWidth="1"/>
    <col min="9760" max="9984" width="9.125" style="719" customWidth="1"/>
    <col min="9985" max="9985" width="6.125" style="719" customWidth="1"/>
    <col min="9986" max="9986" width="1.25" style="719" customWidth="1"/>
    <col min="9987" max="9987" width="3.00390625" style="719" customWidth="1"/>
    <col min="9988" max="9988" width="3.125" style="719" customWidth="1"/>
    <col min="9989" max="9989" width="12.625" style="719" customWidth="1"/>
    <col min="9990" max="9990" width="42.875" style="719" customWidth="1"/>
    <col min="9991" max="9991" width="5.125" style="719" customWidth="1"/>
    <col min="9992" max="9992" width="8.375" style="719" customWidth="1"/>
    <col min="9993" max="9994" width="14.875" style="719" customWidth="1"/>
    <col min="9995" max="9995" width="9.00390625" style="719" hidden="1" customWidth="1"/>
    <col min="9996" max="9996" width="1.875" style="719" customWidth="1"/>
    <col min="9997" max="10006" width="9.00390625" style="719" hidden="1" customWidth="1"/>
    <col min="10007" max="10007" width="12.00390625" style="719" customWidth="1"/>
    <col min="10008" max="10008" width="9.00390625" style="719" customWidth="1"/>
    <col min="10009" max="10009" width="11.00390625" style="719" customWidth="1"/>
    <col min="10010" max="10010" width="8.125" style="719" customWidth="1"/>
    <col min="10011" max="10011" width="11.00390625" style="719" customWidth="1"/>
    <col min="10012" max="10012" width="12.00390625" style="719" customWidth="1"/>
    <col min="10013" max="10013" width="8.125" style="719" customWidth="1"/>
    <col min="10014" max="10014" width="11.00390625" style="719" customWidth="1"/>
    <col min="10015" max="10015" width="12.00390625" style="719" customWidth="1"/>
    <col min="10016" max="10240" width="9.125" style="719" customWidth="1"/>
    <col min="10241" max="10241" width="6.125" style="719" customWidth="1"/>
    <col min="10242" max="10242" width="1.25" style="719" customWidth="1"/>
    <col min="10243" max="10243" width="3.00390625" style="719" customWidth="1"/>
    <col min="10244" max="10244" width="3.125" style="719" customWidth="1"/>
    <col min="10245" max="10245" width="12.625" style="719" customWidth="1"/>
    <col min="10246" max="10246" width="42.875" style="719" customWidth="1"/>
    <col min="10247" max="10247" width="5.125" style="719" customWidth="1"/>
    <col min="10248" max="10248" width="8.375" style="719" customWidth="1"/>
    <col min="10249" max="10250" width="14.875" style="719" customWidth="1"/>
    <col min="10251" max="10251" width="9.00390625" style="719" hidden="1" customWidth="1"/>
    <col min="10252" max="10252" width="1.875" style="719" customWidth="1"/>
    <col min="10253" max="10262" width="9.00390625" style="719" hidden="1" customWidth="1"/>
    <col min="10263" max="10263" width="12.00390625" style="719" customWidth="1"/>
    <col min="10264" max="10264" width="9.00390625" style="719" customWidth="1"/>
    <col min="10265" max="10265" width="11.00390625" style="719" customWidth="1"/>
    <col min="10266" max="10266" width="8.125" style="719" customWidth="1"/>
    <col min="10267" max="10267" width="11.00390625" style="719" customWidth="1"/>
    <col min="10268" max="10268" width="12.00390625" style="719" customWidth="1"/>
    <col min="10269" max="10269" width="8.125" style="719" customWidth="1"/>
    <col min="10270" max="10270" width="11.00390625" style="719" customWidth="1"/>
    <col min="10271" max="10271" width="12.00390625" style="719" customWidth="1"/>
    <col min="10272" max="10496" width="9.125" style="719" customWidth="1"/>
    <col min="10497" max="10497" width="6.125" style="719" customWidth="1"/>
    <col min="10498" max="10498" width="1.25" style="719" customWidth="1"/>
    <col min="10499" max="10499" width="3.00390625" style="719" customWidth="1"/>
    <col min="10500" max="10500" width="3.125" style="719" customWidth="1"/>
    <col min="10501" max="10501" width="12.625" style="719" customWidth="1"/>
    <col min="10502" max="10502" width="42.875" style="719" customWidth="1"/>
    <col min="10503" max="10503" width="5.125" style="719" customWidth="1"/>
    <col min="10504" max="10504" width="8.375" style="719" customWidth="1"/>
    <col min="10505" max="10506" width="14.875" style="719" customWidth="1"/>
    <col min="10507" max="10507" width="9.00390625" style="719" hidden="1" customWidth="1"/>
    <col min="10508" max="10508" width="1.875" style="719" customWidth="1"/>
    <col min="10509" max="10518" width="9.00390625" style="719" hidden="1" customWidth="1"/>
    <col min="10519" max="10519" width="12.00390625" style="719" customWidth="1"/>
    <col min="10520" max="10520" width="9.00390625" style="719" customWidth="1"/>
    <col min="10521" max="10521" width="11.00390625" style="719" customWidth="1"/>
    <col min="10522" max="10522" width="8.125" style="719" customWidth="1"/>
    <col min="10523" max="10523" width="11.00390625" style="719" customWidth="1"/>
    <col min="10524" max="10524" width="12.00390625" style="719" customWidth="1"/>
    <col min="10525" max="10525" width="8.125" style="719" customWidth="1"/>
    <col min="10526" max="10526" width="11.00390625" style="719" customWidth="1"/>
    <col min="10527" max="10527" width="12.00390625" style="719" customWidth="1"/>
    <col min="10528" max="10752" width="9.125" style="719" customWidth="1"/>
    <col min="10753" max="10753" width="6.125" style="719" customWidth="1"/>
    <col min="10754" max="10754" width="1.25" style="719" customWidth="1"/>
    <col min="10755" max="10755" width="3.00390625" style="719" customWidth="1"/>
    <col min="10756" max="10756" width="3.125" style="719" customWidth="1"/>
    <col min="10757" max="10757" width="12.625" style="719" customWidth="1"/>
    <col min="10758" max="10758" width="42.875" style="719" customWidth="1"/>
    <col min="10759" max="10759" width="5.125" style="719" customWidth="1"/>
    <col min="10760" max="10760" width="8.375" style="719" customWidth="1"/>
    <col min="10761" max="10762" width="14.875" style="719" customWidth="1"/>
    <col min="10763" max="10763" width="9.00390625" style="719" hidden="1" customWidth="1"/>
    <col min="10764" max="10764" width="1.875" style="719" customWidth="1"/>
    <col min="10765" max="10774" width="9.00390625" style="719" hidden="1" customWidth="1"/>
    <col min="10775" max="10775" width="12.00390625" style="719" customWidth="1"/>
    <col min="10776" max="10776" width="9.00390625" style="719" customWidth="1"/>
    <col min="10777" max="10777" width="11.00390625" style="719" customWidth="1"/>
    <col min="10778" max="10778" width="8.125" style="719" customWidth="1"/>
    <col min="10779" max="10779" width="11.00390625" style="719" customWidth="1"/>
    <col min="10780" max="10780" width="12.00390625" style="719" customWidth="1"/>
    <col min="10781" max="10781" width="8.125" style="719" customWidth="1"/>
    <col min="10782" max="10782" width="11.00390625" style="719" customWidth="1"/>
    <col min="10783" max="10783" width="12.00390625" style="719" customWidth="1"/>
    <col min="10784" max="11008" width="9.125" style="719" customWidth="1"/>
    <col min="11009" max="11009" width="6.125" style="719" customWidth="1"/>
    <col min="11010" max="11010" width="1.25" style="719" customWidth="1"/>
    <col min="11011" max="11011" width="3.00390625" style="719" customWidth="1"/>
    <col min="11012" max="11012" width="3.125" style="719" customWidth="1"/>
    <col min="11013" max="11013" width="12.625" style="719" customWidth="1"/>
    <col min="11014" max="11014" width="42.875" style="719" customWidth="1"/>
    <col min="11015" max="11015" width="5.125" style="719" customWidth="1"/>
    <col min="11016" max="11016" width="8.375" style="719" customWidth="1"/>
    <col min="11017" max="11018" width="14.875" style="719" customWidth="1"/>
    <col min="11019" max="11019" width="9.00390625" style="719" hidden="1" customWidth="1"/>
    <col min="11020" max="11020" width="1.875" style="719" customWidth="1"/>
    <col min="11021" max="11030" width="9.00390625" style="719" hidden="1" customWidth="1"/>
    <col min="11031" max="11031" width="12.00390625" style="719" customWidth="1"/>
    <col min="11032" max="11032" width="9.00390625" style="719" customWidth="1"/>
    <col min="11033" max="11033" width="11.00390625" style="719" customWidth="1"/>
    <col min="11034" max="11034" width="8.125" style="719" customWidth="1"/>
    <col min="11035" max="11035" width="11.00390625" style="719" customWidth="1"/>
    <col min="11036" max="11036" width="12.00390625" style="719" customWidth="1"/>
    <col min="11037" max="11037" width="8.125" style="719" customWidth="1"/>
    <col min="11038" max="11038" width="11.00390625" style="719" customWidth="1"/>
    <col min="11039" max="11039" width="12.00390625" style="719" customWidth="1"/>
    <col min="11040" max="11264" width="9.125" style="719" customWidth="1"/>
    <col min="11265" max="11265" width="6.125" style="719" customWidth="1"/>
    <col min="11266" max="11266" width="1.25" style="719" customWidth="1"/>
    <col min="11267" max="11267" width="3.00390625" style="719" customWidth="1"/>
    <col min="11268" max="11268" width="3.125" style="719" customWidth="1"/>
    <col min="11269" max="11269" width="12.625" style="719" customWidth="1"/>
    <col min="11270" max="11270" width="42.875" style="719" customWidth="1"/>
    <col min="11271" max="11271" width="5.125" style="719" customWidth="1"/>
    <col min="11272" max="11272" width="8.375" style="719" customWidth="1"/>
    <col min="11273" max="11274" width="14.875" style="719" customWidth="1"/>
    <col min="11275" max="11275" width="9.00390625" style="719" hidden="1" customWidth="1"/>
    <col min="11276" max="11276" width="1.875" style="719" customWidth="1"/>
    <col min="11277" max="11286" width="9.00390625" style="719" hidden="1" customWidth="1"/>
    <col min="11287" max="11287" width="12.00390625" style="719" customWidth="1"/>
    <col min="11288" max="11288" width="9.00390625" style="719" customWidth="1"/>
    <col min="11289" max="11289" width="11.00390625" style="719" customWidth="1"/>
    <col min="11290" max="11290" width="8.125" style="719" customWidth="1"/>
    <col min="11291" max="11291" width="11.00390625" style="719" customWidth="1"/>
    <col min="11292" max="11292" width="12.00390625" style="719" customWidth="1"/>
    <col min="11293" max="11293" width="8.125" style="719" customWidth="1"/>
    <col min="11294" max="11294" width="11.00390625" style="719" customWidth="1"/>
    <col min="11295" max="11295" width="12.00390625" style="719" customWidth="1"/>
    <col min="11296" max="11520" width="9.125" style="719" customWidth="1"/>
    <col min="11521" max="11521" width="6.125" style="719" customWidth="1"/>
    <col min="11522" max="11522" width="1.25" style="719" customWidth="1"/>
    <col min="11523" max="11523" width="3.00390625" style="719" customWidth="1"/>
    <col min="11524" max="11524" width="3.125" style="719" customWidth="1"/>
    <col min="11525" max="11525" width="12.625" style="719" customWidth="1"/>
    <col min="11526" max="11526" width="42.875" style="719" customWidth="1"/>
    <col min="11527" max="11527" width="5.125" style="719" customWidth="1"/>
    <col min="11528" max="11528" width="8.375" style="719" customWidth="1"/>
    <col min="11529" max="11530" width="14.875" style="719" customWidth="1"/>
    <col min="11531" max="11531" width="9.00390625" style="719" hidden="1" customWidth="1"/>
    <col min="11532" max="11532" width="1.875" style="719" customWidth="1"/>
    <col min="11533" max="11542" width="9.00390625" style="719" hidden="1" customWidth="1"/>
    <col min="11543" max="11543" width="12.00390625" style="719" customWidth="1"/>
    <col min="11544" max="11544" width="9.00390625" style="719" customWidth="1"/>
    <col min="11545" max="11545" width="11.00390625" style="719" customWidth="1"/>
    <col min="11546" max="11546" width="8.125" style="719" customWidth="1"/>
    <col min="11547" max="11547" width="11.00390625" style="719" customWidth="1"/>
    <col min="11548" max="11548" width="12.00390625" style="719" customWidth="1"/>
    <col min="11549" max="11549" width="8.125" style="719" customWidth="1"/>
    <col min="11550" max="11550" width="11.00390625" style="719" customWidth="1"/>
    <col min="11551" max="11551" width="12.00390625" style="719" customWidth="1"/>
    <col min="11552" max="11776" width="9.125" style="719" customWidth="1"/>
    <col min="11777" max="11777" width="6.125" style="719" customWidth="1"/>
    <col min="11778" max="11778" width="1.25" style="719" customWidth="1"/>
    <col min="11779" max="11779" width="3.00390625" style="719" customWidth="1"/>
    <col min="11780" max="11780" width="3.125" style="719" customWidth="1"/>
    <col min="11781" max="11781" width="12.625" style="719" customWidth="1"/>
    <col min="11782" max="11782" width="42.875" style="719" customWidth="1"/>
    <col min="11783" max="11783" width="5.125" style="719" customWidth="1"/>
    <col min="11784" max="11784" width="8.375" style="719" customWidth="1"/>
    <col min="11785" max="11786" width="14.875" style="719" customWidth="1"/>
    <col min="11787" max="11787" width="9.00390625" style="719" hidden="1" customWidth="1"/>
    <col min="11788" max="11788" width="1.875" style="719" customWidth="1"/>
    <col min="11789" max="11798" width="9.00390625" style="719" hidden="1" customWidth="1"/>
    <col min="11799" max="11799" width="12.00390625" style="719" customWidth="1"/>
    <col min="11800" max="11800" width="9.00390625" style="719" customWidth="1"/>
    <col min="11801" max="11801" width="11.00390625" style="719" customWidth="1"/>
    <col min="11802" max="11802" width="8.125" style="719" customWidth="1"/>
    <col min="11803" max="11803" width="11.00390625" style="719" customWidth="1"/>
    <col min="11804" max="11804" width="12.00390625" style="719" customWidth="1"/>
    <col min="11805" max="11805" width="8.125" style="719" customWidth="1"/>
    <col min="11806" max="11806" width="11.00390625" style="719" customWidth="1"/>
    <col min="11807" max="11807" width="12.00390625" style="719" customWidth="1"/>
    <col min="11808" max="12032" width="9.125" style="719" customWidth="1"/>
    <col min="12033" max="12033" width="6.125" style="719" customWidth="1"/>
    <col min="12034" max="12034" width="1.25" style="719" customWidth="1"/>
    <col min="12035" max="12035" width="3.00390625" style="719" customWidth="1"/>
    <col min="12036" max="12036" width="3.125" style="719" customWidth="1"/>
    <col min="12037" max="12037" width="12.625" style="719" customWidth="1"/>
    <col min="12038" max="12038" width="42.875" style="719" customWidth="1"/>
    <col min="12039" max="12039" width="5.125" style="719" customWidth="1"/>
    <col min="12040" max="12040" width="8.375" style="719" customWidth="1"/>
    <col min="12041" max="12042" width="14.875" style="719" customWidth="1"/>
    <col min="12043" max="12043" width="9.00390625" style="719" hidden="1" customWidth="1"/>
    <col min="12044" max="12044" width="1.875" style="719" customWidth="1"/>
    <col min="12045" max="12054" width="9.00390625" style="719" hidden="1" customWidth="1"/>
    <col min="12055" max="12055" width="12.00390625" style="719" customWidth="1"/>
    <col min="12056" max="12056" width="9.00390625" style="719" customWidth="1"/>
    <col min="12057" max="12057" width="11.00390625" style="719" customWidth="1"/>
    <col min="12058" max="12058" width="8.125" style="719" customWidth="1"/>
    <col min="12059" max="12059" width="11.00390625" style="719" customWidth="1"/>
    <col min="12060" max="12060" width="12.00390625" style="719" customWidth="1"/>
    <col min="12061" max="12061" width="8.125" style="719" customWidth="1"/>
    <col min="12062" max="12062" width="11.00390625" style="719" customWidth="1"/>
    <col min="12063" max="12063" width="12.00390625" style="719" customWidth="1"/>
    <col min="12064" max="12288" width="9.125" style="719" customWidth="1"/>
    <col min="12289" max="12289" width="6.125" style="719" customWidth="1"/>
    <col min="12290" max="12290" width="1.25" style="719" customWidth="1"/>
    <col min="12291" max="12291" width="3.00390625" style="719" customWidth="1"/>
    <col min="12292" max="12292" width="3.125" style="719" customWidth="1"/>
    <col min="12293" max="12293" width="12.625" style="719" customWidth="1"/>
    <col min="12294" max="12294" width="42.875" style="719" customWidth="1"/>
    <col min="12295" max="12295" width="5.125" style="719" customWidth="1"/>
    <col min="12296" max="12296" width="8.375" style="719" customWidth="1"/>
    <col min="12297" max="12298" width="14.875" style="719" customWidth="1"/>
    <col min="12299" max="12299" width="9.00390625" style="719" hidden="1" customWidth="1"/>
    <col min="12300" max="12300" width="1.875" style="719" customWidth="1"/>
    <col min="12301" max="12310" width="9.00390625" style="719" hidden="1" customWidth="1"/>
    <col min="12311" max="12311" width="12.00390625" style="719" customWidth="1"/>
    <col min="12312" max="12312" width="9.00390625" style="719" customWidth="1"/>
    <col min="12313" max="12313" width="11.00390625" style="719" customWidth="1"/>
    <col min="12314" max="12314" width="8.125" style="719" customWidth="1"/>
    <col min="12315" max="12315" width="11.00390625" style="719" customWidth="1"/>
    <col min="12316" max="12316" width="12.00390625" style="719" customWidth="1"/>
    <col min="12317" max="12317" width="8.125" style="719" customWidth="1"/>
    <col min="12318" max="12318" width="11.00390625" style="719" customWidth="1"/>
    <col min="12319" max="12319" width="12.00390625" style="719" customWidth="1"/>
    <col min="12320" max="12544" width="9.125" style="719" customWidth="1"/>
    <col min="12545" max="12545" width="6.125" style="719" customWidth="1"/>
    <col min="12546" max="12546" width="1.25" style="719" customWidth="1"/>
    <col min="12547" max="12547" width="3.00390625" style="719" customWidth="1"/>
    <col min="12548" max="12548" width="3.125" style="719" customWidth="1"/>
    <col min="12549" max="12549" width="12.625" style="719" customWidth="1"/>
    <col min="12550" max="12550" width="42.875" style="719" customWidth="1"/>
    <col min="12551" max="12551" width="5.125" style="719" customWidth="1"/>
    <col min="12552" max="12552" width="8.375" style="719" customWidth="1"/>
    <col min="12553" max="12554" width="14.875" style="719" customWidth="1"/>
    <col min="12555" max="12555" width="9.00390625" style="719" hidden="1" customWidth="1"/>
    <col min="12556" max="12556" width="1.875" style="719" customWidth="1"/>
    <col min="12557" max="12566" width="9.00390625" style="719" hidden="1" customWidth="1"/>
    <col min="12567" max="12567" width="12.00390625" style="719" customWidth="1"/>
    <col min="12568" max="12568" width="9.00390625" style="719" customWidth="1"/>
    <col min="12569" max="12569" width="11.00390625" style="719" customWidth="1"/>
    <col min="12570" max="12570" width="8.125" style="719" customWidth="1"/>
    <col min="12571" max="12571" width="11.00390625" style="719" customWidth="1"/>
    <col min="12572" max="12572" width="12.00390625" style="719" customWidth="1"/>
    <col min="12573" max="12573" width="8.125" style="719" customWidth="1"/>
    <col min="12574" max="12574" width="11.00390625" style="719" customWidth="1"/>
    <col min="12575" max="12575" width="12.00390625" style="719" customWidth="1"/>
    <col min="12576" max="12800" width="9.125" style="719" customWidth="1"/>
    <col min="12801" max="12801" width="6.125" style="719" customWidth="1"/>
    <col min="12802" max="12802" width="1.25" style="719" customWidth="1"/>
    <col min="12803" max="12803" width="3.00390625" style="719" customWidth="1"/>
    <col min="12804" max="12804" width="3.125" style="719" customWidth="1"/>
    <col min="12805" max="12805" width="12.625" style="719" customWidth="1"/>
    <col min="12806" max="12806" width="42.875" style="719" customWidth="1"/>
    <col min="12807" max="12807" width="5.125" style="719" customWidth="1"/>
    <col min="12808" max="12808" width="8.375" style="719" customWidth="1"/>
    <col min="12809" max="12810" width="14.875" style="719" customWidth="1"/>
    <col min="12811" max="12811" width="9.00390625" style="719" hidden="1" customWidth="1"/>
    <col min="12812" max="12812" width="1.875" style="719" customWidth="1"/>
    <col min="12813" max="12822" width="9.00390625" style="719" hidden="1" customWidth="1"/>
    <col min="12823" max="12823" width="12.00390625" style="719" customWidth="1"/>
    <col min="12824" max="12824" width="9.00390625" style="719" customWidth="1"/>
    <col min="12825" max="12825" width="11.00390625" style="719" customWidth="1"/>
    <col min="12826" max="12826" width="8.125" style="719" customWidth="1"/>
    <col min="12827" max="12827" width="11.00390625" style="719" customWidth="1"/>
    <col min="12828" max="12828" width="12.00390625" style="719" customWidth="1"/>
    <col min="12829" max="12829" width="8.125" style="719" customWidth="1"/>
    <col min="12830" max="12830" width="11.00390625" style="719" customWidth="1"/>
    <col min="12831" max="12831" width="12.00390625" style="719" customWidth="1"/>
    <col min="12832" max="13056" width="9.125" style="719" customWidth="1"/>
    <col min="13057" max="13057" width="6.125" style="719" customWidth="1"/>
    <col min="13058" max="13058" width="1.25" style="719" customWidth="1"/>
    <col min="13059" max="13059" width="3.00390625" style="719" customWidth="1"/>
    <col min="13060" max="13060" width="3.125" style="719" customWidth="1"/>
    <col min="13061" max="13061" width="12.625" style="719" customWidth="1"/>
    <col min="13062" max="13062" width="42.875" style="719" customWidth="1"/>
    <col min="13063" max="13063" width="5.125" style="719" customWidth="1"/>
    <col min="13064" max="13064" width="8.375" style="719" customWidth="1"/>
    <col min="13065" max="13066" width="14.875" style="719" customWidth="1"/>
    <col min="13067" max="13067" width="9.00390625" style="719" hidden="1" customWidth="1"/>
    <col min="13068" max="13068" width="1.875" style="719" customWidth="1"/>
    <col min="13069" max="13078" width="9.00390625" style="719" hidden="1" customWidth="1"/>
    <col min="13079" max="13079" width="12.00390625" style="719" customWidth="1"/>
    <col min="13080" max="13080" width="9.00390625" style="719" customWidth="1"/>
    <col min="13081" max="13081" width="11.00390625" style="719" customWidth="1"/>
    <col min="13082" max="13082" width="8.125" style="719" customWidth="1"/>
    <col min="13083" max="13083" width="11.00390625" style="719" customWidth="1"/>
    <col min="13084" max="13084" width="12.00390625" style="719" customWidth="1"/>
    <col min="13085" max="13085" width="8.125" style="719" customWidth="1"/>
    <col min="13086" max="13086" width="11.00390625" style="719" customWidth="1"/>
    <col min="13087" max="13087" width="12.00390625" style="719" customWidth="1"/>
    <col min="13088" max="13312" width="9.125" style="719" customWidth="1"/>
    <col min="13313" max="13313" width="6.125" style="719" customWidth="1"/>
    <col min="13314" max="13314" width="1.25" style="719" customWidth="1"/>
    <col min="13315" max="13315" width="3.00390625" style="719" customWidth="1"/>
    <col min="13316" max="13316" width="3.125" style="719" customWidth="1"/>
    <col min="13317" max="13317" width="12.625" style="719" customWidth="1"/>
    <col min="13318" max="13318" width="42.875" style="719" customWidth="1"/>
    <col min="13319" max="13319" width="5.125" style="719" customWidth="1"/>
    <col min="13320" max="13320" width="8.375" style="719" customWidth="1"/>
    <col min="13321" max="13322" width="14.875" style="719" customWidth="1"/>
    <col min="13323" max="13323" width="9.00390625" style="719" hidden="1" customWidth="1"/>
    <col min="13324" max="13324" width="1.875" style="719" customWidth="1"/>
    <col min="13325" max="13334" width="9.00390625" style="719" hidden="1" customWidth="1"/>
    <col min="13335" max="13335" width="12.00390625" style="719" customWidth="1"/>
    <col min="13336" max="13336" width="9.00390625" style="719" customWidth="1"/>
    <col min="13337" max="13337" width="11.00390625" style="719" customWidth="1"/>
    <col min="13338" max="13338" width="8.125" style="719" customWidth="1"/>
    <col min="13339" max="13339" width="11.00390625" style="719" customWidth="1"/>
    <col min="13340" max="13340" width="12.00390625" style="719" customWidth="1"/>
    <col min="13341" max="13341" width="8.125" style="719" customWidth="1"/>
    <col min="13342" max="13342" width="11.00390625" style="719" customWidth="1"/>
    <col min="13343" max="13343" width="12.00390625" style="719" customWidth="1"/>
    <col min="13344" max="13568" width="9.125" style="719" customWidth="1"/>
    <col min="13569" max="13569" width="6.125" style="719" customWidth="1"/>
    <col min="13570" max="13570" width="1.25" style="719" customWidth="1"/>
    <col min="13571" max="13571" width="3.00390625" style="719" customWidth="1"/>
    <col min="13572" max="13572" width="3.125" style="719" customWidth="1"/>
    <col min="13573" max="13573" width="12.625" style="719" customWidth="1"/>
    <col min="13574" max="13574" width="42.875" style="719" customWidth="1"/>
    <col min="13575" max="13575" width="5.125" style="719" customWidth="1"/>
    <col min="13576" max="13576" width="8.375" style="719" customWidth="1"/>
    <col min="13577" max="13578" width="14.875" style="719" customWidth="1"/>
    <col min="13579" max="13579" width="9.00390625" style="719" hidden="1" customWidth="1"/>
    <col min="13580" max="13580" width="1.875" style="719" customWidth="1"/>
    <col min="13581" max="13590" width="9.00390625" style="719" hidden="1" customWidth="1"/>
    <col min="13591" max="13591" width="12.00390625" style="719" customWidth="1"/>
    <col min="13592" max="13592" width="9.00390625" style="719" customWidth="1"/>
    <col min="13593" max="13593" width="11.00390625" style="719" customWidth="1"/>
    <col min="13594" max="13594" width="8.125" style="719" customWidth="1"/>
    <col min="13595" max="13595" width="11.00390625" style="719" customWidth="1"/>
    <col min="13596" max="13596" width="12.00390625" style="719" customWidth="1"/>
    <col min="13597" max="13597" width="8.125" style="719" customWidth="1"/>
    <col min="13598" max="13598" width="11.00390625" style="719" customWidth="1"/>
    <col min="13599" max="13599" width="12.00390625" style="719" customWidth="1"/>
    <col min="13600" max="13824" width="9.125" style="719" customWidth="1"/>
    <col min="13825" max="13825" width="6.125" style="719" customWidth="1"/>
    <col min="13826" max="13826" width="1.25" style="719" customWidth="1"/>
    <col min="13827" max="13827" width="3.00390625" style="719" customWidth="1"/>
    <col min="13828" max="13828" width="3.125" style="719" customWidth="1"/>
    <col min="13829" max="13829" width="12.625" style="719" customWidth="1"/>
    <col min="13830" max="13830" width="42.875" style="719" customWidth="1"/>
    <col min="13831" max="13831" width="5.125" style="719" customWidth="1"/>
    <col min="13832" max="13832" width="8.375" style="719" customWidth="1"/>
    <col min="13833" max="13834" width="14.875" style="719" customWidth="1"/>
    <col min="13835" max="13835" width="9.00390625" style="719" hidden="1" customWidth="1"/>
    <col min="13836" max="13836" width="1.875" style="719" customWidth="1"/>
    <col min="13837" max="13846" width="9.00390625" style="719" hidden="1" customWidth="1"/>
    <col min="13847" max="13847" width="12.00390625" style="719" customWidth="1"/>
    <col min="13848" max="13848" width="9.00390625" style="719" customWidth="1"/>
    <col min="13849" max="13849" width="11.00390625" style="719" customWidth="1"/>
    <col min="13850" max="13850" width="8.125" style="719" customWidth="1"/>
    <col min="13851" max="13851" width="11.00390625" style="719" customWidth="1"/>
    <col min="13852" max="13852" width="12.00390625" style="719" customWidth="1"/>
    <col min="13853" max="13853" width="8.125" style="719" customWidth="1"/>
    <col min="13854" max="13854" width="11.00390625" style="719" customWidth="1"/>
    <col min="13855" max="13855" width="12.00390625" style="719" customWidth="1"/>
    <col min="13856" max="14080" width="9.125" style="719" customWidth="1"/>
    <col min="14081" max="14081" width="6.125" style="719" customWidth="1"/>
    <col min="14082" max="14082" width="1.25" style="719" customWidth="1"/>
    <col min="14083" max="14083" width="3.00390625" style="719" customWidth="1"/>
    <col min="14084" max="14084" width="3.125" style="719" customWidth="1"/>
    <col min="14085" max="14085" width="12.625" style="719" customWidth="1"/>
    <col min="14086" max="14086" width="42.875" style="719" customWidth="1"/>
    <col min="14087" max="14087" width="5.125" style="719" customWidth="1"/>
    <col min="14088" max="14088" width="8.375" style="719" customWidth="1"/>
    <col min="14089" max="14090" width="14.875" style="719" customWidth="1"/>
    <col min="14091" max="14091" width="9.00390625" style="719" hidden="1" customWidth="1"/>
    <col min="14092" max="14092" width="1.875" style="719" customWidth="1"/>
    <col min="14093" max="14102" width="9.00390625" style="719" hidden="1" customWidth="1"/>
    <col min="14103" max="14103" width="12.00390625" style="719" customWidth="1"/>
    <col min="14104" max="14104" width="9.00390625" style="719" customWidth="1"/>
    <col min="14105" max="14105" width="11.00390625" style="719" customWidth="1"/>
    <col min="14106" max="14106" width="8.125" style="719" customWidth="1"/>
    <col min="14107" max="14107" width="11.00390625" style="719" customWidth="1"/>
    <col min="14108" max="14108" width="12.00390625" style="719" customWidth="1"/>
    <col min="14109" max="14109" width="8.125" style="719" customWidth="1"/>
    <col min="14110" max="14110" width="11.00390625" style="719" customWidth="1"/>
    <col min="14111" max="14111" width="12.00390625" style="719" customWidth="1"/>
    <col min="14112" max="14336" width="9.125" style="719" customWidth="1"/>
    <col min="14337" max="14337" width="6.125" style="719" customWidth="1"/>
    <col min="14338" max="14338" width="1.25" style="719" customWidth="1"/>
    <col min="14339" max="14339" width="3.00390625" style="719" customWidth="1"/>
    <col min="14340" max="14340" width="3.125" style="719" customWidth="1"/>
    <col min="14341" max="14341" width="12.625" style="719" customWidth="1"/>
    <col min="14342" max="14342" width="42.875" style="719" customWidth="1"/>
    <col min="14343" max="14343" width="5.125" style="719" customWidth="1"/>
    <col min="14344" max="14344" width="8.375" style="719" customWidth="1"/>
    <col min="14345" max="14346" width="14.875" style="719" customWidth="1"/>
    <col min="14347" max="14347" width="9.00390625" style="719" hidden="1" customWidth="1"/>
    <col min="14348" max="14348" width="1.875" style="719" customWidth="1"/>
    <col min="14349" max="14358" width="9.00390625" style="719" hidden="1" customWidth="1"/>
    <col min="14359" max="14359" width="12.00390625" style="719" customWidth="1"/>
    <col min="14360" max="14360" width="9.00390625" style="719" customWidth="1"/>
    <col min="14361" max="14361" width="11.00390625" style="719" customWidth="1"/>
    <col min="14362" max="14362" width="8.125" style="719" customWidth="1"/>
    <col min="14363" max="14363" width="11.00390625" style="719" customWidth="1"/>
    <col min="14364" max="14364" width="12.00390625" style="719" customWidth="1"/>
    <col min="14365" max="14365" width="8.125" style="719" customWidth="1"/>
    <col min="14366" max="14366" width="11.00390625" style="719" customWidth="1"/>
    <col min="14367" max="14367" width="12.00390625" style="719" customWidth="1"/>
    <col min="14368" max="14592" width="9.125" style="719" customWidth="1"/>
    <col min="14593" max="14593" width="6.125" style="719" customWidth="1"/>
    <col min="14594" max="14594" width="1.25" style="719" customWidth="1"/>
    <col min="14595" max="14595" width="3.00390625" style="719" customWidth="1"/>
    <col min="14596" max="14596" width="3.125" style="719" customWidth="1"/>
    <col min="14597" max="14597" width="12.625" style="719" customWidth="1"/>
    <col min="14598" max="14598" width="42.875" style="719" customWidth="1"/>
    <col min="14599" max="14599" width="5.125" style="719" customWidth="1"/>
    <col min="14600" max="14600" width="8.375" style="719" customWidth="1"/>
    <col min="14601" max="14602" width="14.875" style="719" customWidth="1"/>
    <col min="14603" max="14603" width="9.00390625" style="719" hidden="1" customWidth="1"/>
    <col min="14604" max="14604" width="1.875" style="719" customWidth="1"/>
    <col min="14605" max="14614" width="9.00390625" style="719" hidden="1" customWidth="1"/>
    <col min="14615" max="14615" width="12.00390625" style="719" customWidth="1"/>
    <col min="14616" max="14616" width="9.00390625" style="719" customWidth="1"/>
    <col min="14617" max="14617" width="11.00390625" style="719" customWidth="1"/>
    <col min="14618" max="14618" width="8.125" style="719" customWidth="1"/>
    <col min="14619" max="14619" width="11.00390625" style="719" customWidth="1"/>
    <col min="14620" max="14620" width="12.00390625" style="719" customWidth="1"/>
    <col min="14621" max="14621" width="8.125" style="719" customWidth="1"/>
    <col min="14622" max="14622" width="11.00390625" style="719" customWidth="1"/>
    <col min="14623" max="14623" width="12.00390625" style="719" customWidth="1"/>
    <col min="14624" max="14848" width="9.125" style="719" customWidth="1"/>
    <col min="14849" max="14849" width="6.125" style="719" customWidth="1"/>
    <col min="14850" max="14850" width="1.25" style="719" customWidth="1"/>
    <col min="14851" max="14851" width="3.00390625" style="719" customWidth="1"/>
    <col min="14852" max="14852" width="3.125" style="719" customWidth="1"/>
    <col min="14853" max="14853" width="12.625" style="719" customWidth="1"/>
    <col min="14854" max="14854" width="42.875" style="719" customWidth="1"/>
    <col min="14855" max="14855" width="5.125" style="719" customWidth="1"/>
    <col min="14856" max="14856" width="8.375" style="719" customWidth="1"/>
    <col min="14857" max="14858" width="14.875" style="719" customWidth="1"/>
    <col min="14859" max="14859" width="9.00390625" style="719" hidden="1" customWidth="1"/>
    <col min="14860" max="14860" width="1.875" style="719" customWidth="1"/>
    <col min="14861" max="14870" width="9.00390625" style="719" hidden="1" customWidth="1"/>
    <col min="14871" max="14871" width="12.00390625" style="719" customWidth="1"/>
    <col min="14872" max="14872" width="9.00390625" style="719" customWidth="1"/>
    <col min="14873" max="14873" width="11.00390625" style="719" customWidth="1"/>
    <col min="14874" max="14874" width="8.125" style="719" customWidth="1"/>
    <col min="14875" max="14875" width="11.00390625" style="719" customWidth="1"/>
    <col min="14876" max="14876" width="12.00390625" style="719" customWidth="1"/>
    <col min="14877" max="14877" width="8.125" style="719" customWidth="1"/>
    <col min="14878" max="14878" width="11.00390625" style="719" customWidth="1"/>
    <col min="14879" max="14879" width="12.00390625" style="719" customWidth="1"/>
    <col min="14880" max="15104" width="9.125" style="719" customWidth="1"/>
    <col min="15105" max="15105" width="6.125" style="719" customWidth="1"/>
    <col min="15106" max="15106" width="1.25" style="719" customWidth="1"/>
    <col min="15107" max="15107" width="3.00390625" style="719" customWidth="1"/>
    <col min="15108" max="15108" width="3.125" style="719" customWidth="1"/>
    <col min="15109" max="15109" width="12.625" style="719" customWidth="1"/>
    <col min="15110" max="15110" width="42.875" style="719" customWidth="1"/>
    <col min="15111" max="15111" width="5.125" style="719" customWidth="1"/>
    <col min="15112" max="15112" width="8.375" style="719" customWidth="1"/>
    <col min="15113" max="15114" width="14.875" style="719" customWidth="1"/>
    <col min="15115" max="15115" width="9.00390625" style="719" hidden="1" customWidth="1"/>
    <col min="15116" max="15116" width="1.875" style="719" customWidth="1"/>
    <col min="15117" max="15126" width="9.00390625" style="719" hidden="1" customWidth="1"/>
    <col min="15127" max="15127" width="12.00390625" style="719" customWidth="1"/>
    <col min="15128" max="15128" width="9.00390625" style="719" customWidth="1"/>
    <col min="15129" max="15129" width="11.00390625" style="719" customWidth="1"/>
    <col min="15130" max="15130" width="8.125" style="719" customWidth="1"/>
    <col min="15131" max="15131" width="11.00390625" style="719" customWidth="1"/>
    <col min="15132" max="15132" width="12.00390625" style="719" customWidth="1"/>
    <col min="15133" max="15133" width="8.125" style="719" customWidth="1"/>
    <col min="15134" max="15134" width="11.00390625" style="719" customWidth="1"/>
    <col min="15135" max="15135" width="12.00390625" style="719" customWidth="1"/>
    <col min="15136" max="15360" width="9.125" style="719" customWidth="1"/>
    <col min="15361" max="15361" width="6.125" style="719" customWidth="1"/>
    <col min="15362" max="15362" width="1.25" style="719" customWidth="1"/>
    <col min="15363" max="15363" width="3.00390625" style="719" customWidth="1"/>
    <col min="15364" max="15364" width="3.125" style="719" customWidth="1"/>
    <col min="15365" max="15365" width="12.625" style="719" customWidth="1"/>
    <col min="15366" max="15366" width="42.875" style="719" customWidth="1"/>
    <col min="15367" max="15367" width="5.125" style="719" customWidth="1"/>
    <col min="15368" max="15368" width="8.375" style="719" customWidth="1"/>
    <col min="15369" max="15370" width="14.875" style="719" customWidth="1"/>
    <col min="15371" max="15371" width="9.00390625" style="719" hidden="1" customWidth="1"/>
    <col min="15372" max="15372" width="1.875" style="719" customWidth="1"/>
    <col min="15373" max="15382" width="9.00390625" style="719" hidden="1" customWidth="1"/>
    <col min="15383" max="15383" width="12.00390625" style="719" customWidth="1"/>
    <col min="15384" max="15384" width="9.00390625" style="719" customWidth="1"/>
    <col min="15385" max="15385" width="11.00390625" style="719" customWidth="1"/>
    <col min="15386" max="15386" width="8.125" style="719" customWidth="1"/>
    <col min="15387" max="15387" width="11.00390625" style="719" customWidth="1"/>
    <col min="15388" max="15388" width="12.00390625" style="719" customWidth="1"/>
    <col min="15389" max="15389" width="8.125" style="719" customWidth="1"/>
    <col min="15390" max="15390" width="11.00390625" style="719" customWidth="1"/>
    <col min="15391" max="15391" width="12.00390625" style="719" customWidth="1"/>
    <col min="15392" max="15616" width="9.125" style="719" customWidth="1"/>
    <col min="15617" max="15617" width="6.125" style="719" customWidth="1"/>
    <col min="15618" max="15618" width="1.25" style="719" customWidth="1"/>
    <col min="15619" max="15619" width="3.00390625" style="719" customWidth="1"/>
    <col min="15620" max="15620" width="3.125" style="719" customWidth="1"/>
    <col min="15621" max="15621" width="12.625" style="719" customWidth="1"/>
    <col min="15622" max="15622" width="42.875" style="719" customWidth="1"/>
    <col min="15623" max="15623" width="5.125" style="719" customWidth="1"/>
    <col min="15624" max="15624" width="8.375" style="719" customWidth="1"/>
    <col min="15625" max="15626" width="14.875" style="719" customWidth="1"/>
    <col min="15627" max="15627" width="9.00390625" style="719" hidden="1" customWidth="1"/>
    <col min="15628" max="15628" width="1.875" style="719" customWidth="1"/>
    <col min="15629" max="15638" width="9.00390625" style="719" hidden="1" customWidth="1"/>
    <col min="15639" max="15639" width="12.00390625" style="719" customWidth="1"/>
    <col min="15640" max="15640" width="9.00390625" style="719" customWidth="1"/>
    <col min="15641" max="15641" width="11.00390625" style="719" customWidth="1"/>
    <col min="15642" max="15642" width="8.125" style="719" customWidth="1"/>
    <col min="15643" max="15643" width="11.00390625" style="719" customWidth="1"/>
    <col min="15644" max="15644" width="12.00390625" style="719" customWidth="1"/>
    <col min="15645" max="15645" width="8.125" style="719" customWidth="1"/>
    <col min="15646" max="15646" width="11.00390625" style="719" customWidth="1"/>
    <col min="15647" max="15647" width="12.00390625" style="719" customWidth="1"/>
    <col min="15648" max="15872" width="9.125" style="719" customWidth="1"/>
    <col min="15873" max="15873" width="6.125" style="719" customWidth="1"/>
    <col min="15874" max="15874" width="1.25" style="719" customWidth="1"/>
    <col min="15875" max="15875" width="3.00390625" style="719" customWidth="1"/>
    <col min="15876" max="15876" width="3.125" style="719" customWidth="1"/>
    <col min="15877" max="15877" width="12.625" style="719" customWidth="1"/>
    <col min="15878" max="15878" width="42.875" style="719" customWidth="1"/>
    <col min="15879" max="15879" width="5.125" style="719" customWidth="1"/>
    <col min="15880" max="15880" width="8.375" style="719" customWidth="1"/>
    <col min="15881" max="15882" width="14.875" style="719" customWidth="1"/>
    <col min="15883" max="15883" width="9.00390625" style="719" hidden="1" customWidth="1"/>
    <col min="15884" max="15884" width="1.875" style="719" customWidth="1"/>
    <col min="15885" max="15894" width="9.00390625" style="719" hidden="1" customWidth="1"/>
    <col min="15895" max="15895" width="12.00390625" style="719" customWidth="1"/>
    <col min="15896" max="15896" width="9.00390625" style="719" customWidth="1"/>
    <col min="15897" max="15897" width="11.00390625" style="719" customWidth="1"/>
    <col min="15898" max="15898" width="8.125" style="719" customWidth="1"/>
    <col min="15899" max="15899" width="11.00390625" style="719" customWidth="1"/>
    <col min="15900" max="15900" width="12.00390625" style="719" customWidth="1"/>
    <col min="15901" max="15901" width="8.125" style="719" customWidth="1"/>
    <col min="15902" max="15902" width="11.00390625" style="719" customWidth="1"/>
    <col min="15903" max="15903" width="12.00390625" style="719" customWidth="1"/>
    <col min="15904" max="16128" width="9.125" style="719" customWidth="1"/>
    <col min="16129" max="16129" width="6.125" style="719" customWidth="1"/>
    <col min="16130" max="16130" width="1.25" style="719" customWidth="1"/>
    <col min="16131" max="16131" width="3.00390625" style="719" customWidth="1"/>
    <col min="16132" max="16132" width="3.125" style="719" customWidth="1"/>
    <col min="16133" max="16133" width="12.625" style="719" customWidth="1"/>
    <col min="16134" max="16134" width="42.875" style="719" customWidth="1"/>
    <col min="16135" max="16135" width="5.125" style="719" customWidth="1"/>
    <col min="16136" max="16136" width="8.375" style="719" customWidth="1"/>
    <col min="16137" max="16138" width="14.875" style="719" customWidth="1"/>
    <col min="16139" max="16139" width="9.00390625" style="719" hidden="1" customWidth="1"/>
    <col min="16140" max="16140" width="1.875" style="719" customWidth="1"/>
    <col min="16141" max="16150" width="9.00390625" style="719" hidden="1" customWidth="1"/>
    <col min="16151" max="16151" width="12.00390625" style="719" customWidth="1"/>
    <col min="16152" max="16152" width="9.00390625" style="719" customWidth="1"/>
    <col min="16153" max="16153" width="11.00390625" style="719" customWidth="1"/>
    <col min="16154" max="16154" width="8.125" style="719" customWidth="1"/>
    <col min="16155" max="16155" width="11.00390625" style="719" customWidth="1"/>
    <col min="16156" max="16156" width="12.00390625" style="719" customWidth="1"/>
    <col min="16157" max="16157" width="8.125" style="719" customWidth="1"/>
    <col min="16158" max="16158" width="11.00390625" style="719" customWidth="1"/>
    <col min="16159" max="16159" width="12.00390625" style="719" customWidth="1"/>
    <col min="16160" max="16384" width="9.125" style="719" customWidth="1"/>
  </cols>
  <sheetData>
    <row r="2" spans="9:46" ht="36.95" customHeight="1">
      <c r="I2" s="140"/>
      <c r="K2" s="140"/>
      <c r="L2" s="1518" t="s">
        <v>497</v>
      </c>
      <c r="M2" s="1519"/>
      <c r="N2" s="1519"/>
      <c r="O2" s="1519"/>
      <c r="P2" s="1519"/>
      <c r="Q2" s="1519"/>
      <c r="R2" s="1519"/>
      <c r="S2" s="1519"/>
      <c r="T2" s="1519"/>
      <c r="U2" s="1519"/>
      <c r="V2" s="1519"/>
      <c r="AT2" s="720" t="s">
        <v>498</v>
      </c>
    </row>
    <row r="3" spans="2:46" ht="6.95" customHeight="1" hidden="1">
      <c r="B3" s="785"/>
      <c r="C3" s="786"/>
      <c r="D3" s="786"/>
      <c r="E3" s="786"/>
      <c r="F3" s="786"/>
      <c r="G3" s="786"/>
      <c r="H3" s="786"/>
      <c r="I3" s="786"/>
      <c r="J3" s="786"/>
      <c r="K3" s="786"/>
      <c r="L3" s="787"/>
      <c r="M3" s="140"/>
      <c r="N3" s="140"/>
      <c r="O3" s="140"/>
      <c r="P3" s="140"/>
      <c r="Q3" s="140"/>
      <c r="R3" s="140"/>
      <c r="S3" s="140"/>
      <c r="T3" s="140"/>
      <c r="U3" s="140"/>
      <c r="V3" s="140"/>
      <c r="AT3" s="720" t="s">
        <v>138</v>
      </c>
    </row>
    <row r="4" spans="2:46" ht="24.95" customHeight="1" hidden="1">
      <c r="B4" s="787"/>
      <c r="D4" s="788" t="s">
        <v>139</v>
      </c>
      <c r="I4" s="140"/>
      <c r="K4" s="140"/>
      <c r="L4" s="787"/>
      <c r="M4" s="789" t="s">
        <v>140</v>
      </c>
      <c r="N4" s="140"/>
      <c r="O4" s="140"/>
      <c r="P4" s="140"/>
      <c r="Q4" s="140"/>
      <c r="R4" s="140"/>
      <c r="S4" s="140"/>
      <c r="T4" s="140"/>
      <c r="U4" s="140"/>
      <c r="V4" s="140"/>
      <c r="AT4" s="720" t="s">
        <v>141</v>
      </c>
    </row>
    <row r="5" spans="2:22" ht="6.95" customHeight="1" hidden="1">
      <c r="B5" s="787"/>
      <c r="I5" s="140"/>
      <c r="K5" s="140"/>
      <c r="L5" s="787"/>
      <c r="M5" s="140"/>
      <c r="N5" s="140"/>
      <c r="O5" s="140"/>
      <c r="P5" s="140"/>
      <c r="Q5" s="140"/>
      <c r="R5" s="140"/>
      <c r="S5" s="140"/>
      <c r="T5" s="140"/>
      <c r="U5" s="140"/>
      <c r="V5" s="140"/>
    </row>
    <row r="6" spans="2:22" ht="12" customHeight="1" hidden="1">
      <c r="B6" s="787"/>
      <c r="D6" s="790" t="s">
        <v>84</v>
      </c>
      <c r="I6" s="140"/>
      <c r="K6" s="140"/>
      <c r="L6" s="787"/>
      <c r="M6" s="140"/>
      <c r="N6" s="140"/>
      <c r="O6" s="140"/>
      <c r="P6" s="140"/>
      <c r="Q6" s="140"/>
      <c r="R6" s="140"/>
      <c r="S6" s="140"/>
      <c r="T6" s="140"/>
      <c r="U6" s="140"/>
      <c r="V6" s="140"/>
    </row>
    <row r="7" spans="2:22" ht="14.45" customHeight="1" hidden="1">
      <c r="B7" s="787"/>
      <c r="E7" s="1520" t="str">
        <f>'[10]Rekapitulace stavby'!K6</f>
        <v>Modernizace kuchyně MŠ Mitušova 6</v>
      </c>
      <c r="F7" s="1521"/>
      <c r="G7" s="1521"/>
      <c r="H7" s="1521"/>
      <c r="I7" s="140"/>
      <c r="K7" s="140"/>
      <c r="L7" s="787"/>
      <c r="M7" s="140"/>
      <c r="N7" s="140"/>
      <c r="O7" s="140"/>
      <c r="P7" s="140"/>
      <c r="Q7" s="140"/>
      <c r="R7" s="140"/>
      <c r="S7" s="140"/>
      <c r="T7" s="140"/>
      <c r="U7" s="140"/>
      <c r="V7" s="140"/>
    </row>
    <row r="8" spans="2:22" ht="12" customHeight="1" hidden="1">
      <c r="B8" s="787"/>
      <c r="D8" s="790" t="s">
        <v>499</v>
      </c>
      <c r="I8" s="140"/>
      <c r="K8" s="140"/>
      <c r="L8" s="787"/>
      <c r="M8" s="140"/>
      <c r="N8" s="140"/>
      <c r="O8" s="140"/>
      <c r="P8" s="140"/>
      <c r="Q8" s="140"/>
      <c r="R8" s="140"/>
      <c r="S8" s="140"/>
      <c r="T8" s="140"/>
      <c r="U8" s="140"/>
      <c r="V8" s="140"/>
    </row>
    <row r="9" spans="1:31" s="725" customFormat="1" ht="14.45" customHeight="1" hidden="1">
      <c r="A9" s="791"/>
      <c r="B9" s="792"/>
      <c r="C9" s="791"/>
      <c r="D9" s="791"/>
      <c r="E9" s="1520" t="s">
        <v>500</v>
      </c>
      <c r="F9" s="1517"/>
      <c r="G9" s="1517"/>
      <c r="H9" s="1517"/>
      <c r="I9" s="791"/>
      <c r="J9" s="791"/>
      <c r="K9" s="791"/>
      <c r="L9" s="793"/>
      <c r="M9" s="794"/>
      <c r="N9" s="794"/>
      <c r="O9" s="794"/>
      <c r="P9" s="794"/>
      <c r="Q9" s="794"/>
      <c r="R9" s="794"/>
      <c r="S9" s="791"/>
      <c r="T9" s="791"/>
      <c r="U9" s="791"/>
      <c r="V9" s="791"/>
      <c r="W9" s="723"/>
      <c r="X9" s="723"/>
      <c r="Y9" s="723"/>
      <c r="Z9" s="723"/>
      <c r="AA9" s="723"/>
      <c r="AB9" s="723"/>
      <c r="AC9" s="723"/>
      <c r="AD9" s="723"/>
      <c r="AE9" s="723"/>
    </row>
    <row r="10" spans="1:31" s="725" customFormat="1" ht="12" customHeight="1" hidden="1">
      <c r="A10" s="791"/>
      <c r="B10" s="792"/>
      <c r="C10" s="791"/>
      <c r="D10" s="790" t="s">
        <v>501</v>
      </c>
      <c r="E10" s="791"/>
      <c r="F10" s="791"/>
      <c r="G10" s="791"/>
      <c r="H10" s="791"/>
      <c r="I10" s="791"/>
      <c r="J10" s="791"/>
      <c r="K10" s="791"/>
      <c r="L10" s="793"/>
      <c r="M10" s="794"/>
      <c r="N10" s="794"/>
      <c r="O10" s="794"/>
      <c r="P10" s="794"/>
      <c r="Q10" s="794"/>
      <c r="R10" s="794"/>
      <c r="S10" s="791"/>
      <c r="T10" s="791"/>
      <c r="U10" s="791"/>
      <c r="V10" s="791"/>
      <c r="W10" s="723"/>
      <c r="X10" s="723"/>
      <c r="Y10" s="723"/>
      <c r="Z10" s="723"/>
      <c r="AA10" s="723"/>
      <c r="AB10" s="723"/>
      <c r="AC10" s="723"/>
      <c r="AD10" s="723"/>
      <c r="AE10" s="723"/>
    </row>
    <row r="11" spans="1:31" s="725" customFormat="1" ht="14.45" customHeight="1" hidden="1">
      <c r="A11" s="791"/>
      <c r="B11" s="792"/>
      <c r="C11" s="791"/>
      <c r="D11" s="791"/>
      <c r="E11" s="1516" t="s">
        <v>502</v>
      </c>
      <c r="F11" s="1517"/>
      <c r="G11" s="1517"/>
      <c r="H11" s="1517"/>
      <c r="I11" s="791"/>
      <c r="J11" s="791"/>
      <c r="K11" s="791"/>
      <c r="L11" s="793"/>
      <c r="M11" s="794"/>
      <c r="N11" s="794"/>
      <c r="O11" s="794"/>
      <c r="P11" s="794"/>
      <c r="Q11" s="794"/>
      <c r="R11" s="794"/>
      <c r="S11" s="791"/>
      <c r="T11" s="791"/>
      <c r="U11" s="791"/>
      <c r="V11" s="791"/>
      <c r="W11" s="723"/>
      <c r="X11" s="723"/>
      <c r="Y11" s="723"/>
      <c r="Z11" s="723"/>
      <c r="AA11" s="723"/>
      <c r="AB11" s="723"/>
      <c r="AC11" s="723"/>
      <c r="AD11" s="723"/>
      <c r="AE11" s="723"/>
    </row>
    <row r="12" spans="1:31" s="725" customFormat="1" ht="12.75" hidden="1">
      <c r="A12" s="791"/>
      <c r="B12" s="792"/>
      <c r="C12" s="791"/>
      <c r="D12" s="791"/>
      <c r="E12" s="791"/>
      <c r="F12" s="791"/>
      <c r="G12" s="791"/>
      <c r="H12" s="791"/>
      <c r="I12" s="791"/>
      <c r="J12" s="791"/>
      <c r="K12" s="791"/>
      <c r="L12" s="793"/>
      <c r="M12" s="794"/>
      <c r="N12" s="794"/>
      <c r="O12" s="794"/>
      <c r="P12" s="794"/>
      <c r="Q12" s="794"/>
      <c r="R12" s="794"/>
      <c r="S12" s="791"/>
      <c r="T12" s="791"/>
      <c r="U12" s="791"/>
      <c r="V12" s="791"/>
      <c r="W12" s="723"/>
      <c r="X12" s="723"/>
      <c r="Y12" s="723"/>
      <c r="Z12" s="723"/>
      <c r="AA12" s="723"/>
      <c r="AB12" s="723"/>
      <c r="AC12" s="723"/>
      <c r="AD12" s="723"/>
      <c r="AE12" s="723"/>
    </row>
    <row r="13" spans="1:31" s="725" customFormat="1" ht="12" customHeight="1" hidden="1">
      <c r="A13" s="791"/>
      <c r="B13" s="792"/>
      <c r="C13" s="791"/>
      <c r="D13" s="790" t="s">
        <v>143</v>
      </c>
      <c r="E13" s="791"/>
      <c r="F13" s="795" t="s">
        <v>144</v>
      </c>
      <c r="G13" s="791"/>
      <c r="H13" s="791"/>
      <c r="I13" s="790" t="s">
        <v>145</v>
      </c>
      <c r="J13" s="795" t="s">
        <v>144</v>
      </c>
      <c r="K13" s="791"/>
      <c r="L13" s="793"/>
      <c r="M13" s="794"/>
      <c r="N13" s="794"/>
      <c r="O13" s="794"/>
      <c r="P13" s="794"/>
      <c r="Q13" s="794"/>
      <c r="R13" s="794"/>
      <c r="S13" s="791"/>
      <c r="T13" s="791"/>
      <c r="U13" s="791"/>
      <c r="V13" s="791"/>
      <c r="W13" s="723"/>
      <c r="X13" s="723"/>
      <c r="Y13" s="723"/>
      <c r="Z13" s="723"/>
      <c r="AA13" s="723"/>
      <c r="AB13" s="723"/>
      <c r="AC13" s="723"/>
      <c r="AD13" s="723"/>
      <c r="AE13" s="723"/>
    </row>
    <row r="14" spans="1:31" s="725" customFormat="1" ht="12" customHeight="1" hidden="1">
      <c r="A14" s="791"/>
      <c r="B14" s="792"/>
      <c r="C14" s="791"/>
      <c r="D14" s="790" t="s">
        <v>85</v>
      </c>
      <c r="E14" s="791"/>
      <c r="F14" s="795" t="s">
        <v>146</v>
      </c>
      <c r="G14" s="791"/>
      <c r="H14" s="791"/>
      <c r="I14" s="790" t="s">
        <v>86</v>
      </c>
      <c r="J14" s="796" t="str">
        <f>'[10]Rekapitulace stavby'!AN8</f>
        <v>14. 1. 2020</v>
      </c>
      <c r="K14" s="791"/>
      <c r="L14" s="793"/>
      <c r="M14" s="794"/>
      <c r="N14" s="794"/>
      <c r="O14" s="794"/>
      <c r="P14" s="794"/>
      <c r="Q14" s="794"/>
      <c r="R14" s="794"/>
      <c r="S14" s="791"/>
      <c r="T14" s="791"/>
      <c r="U14" s="791"/>
      <c r="V14" s="791"/>
      <c r="W14" s="723"/>
      <c r="X14" s="723"/>
      <c r="Y14" s="723"/>
      <c r="Z14" s="723"/>
      <c r="AA14" s="723"/>
      <c r="AB14" s="723"/>
      <c r="AC14" s="723"/>
      <c r="AD14" s="723"/>
      <c r="AE14" s="723"/>
    </row>
    <row r="15" spans="1:31" s="725" customFormat="1" ht="10.9" customHeight="1" hidden="1">
      <c r="A15" s="791"/>
      <c r="B15" s="792"/>
      <c r="C15" s="791"/>
      <c r="D15" s="791"/>
      <c r="E15" s="791"/>
      <c r="F15" s="791"/>
      <c r="G15" s="791"/>
      <c r="H15" s="791"/>
      <c r="I15" s="791"/>
      <c r="J15" s="791"/>
      <c r="K15" s="791"/>
      <c r="L15" s="793"/>
      <c r="M15" s="794"/>
      <c r="N15" s="794"/>
      <c r="O15" s="794"/>
      <c r="P15" s="794"/>
      <c r="Q15" s="794"/>
      <c r="R15" s="794"/>
      <c r="S15" s="791"/>
      <c r="T15" s="791"/>
      <c r="U15" s="791"/>
      <c r="V15" s="791"/>
      <c r="W15" s="723"/>
      <c r="X15" s="723"/>
      <c r="Y15" s="723"/>
      <c r="Z15" s="723"/>
      <c r="AA15" s="723"/>
      <c r="AB15" s="723"/>
      <c r="AC15" s="723"/>
      <c r="AD15" s="723"/>
      <c r="AE15" s="723"/>
    </row>
    <row r="16" spans="1:31" s="725" customFormat="1" ht="12" customHeight="1" hidden="1">
      <c r="A16" s="791"/>
      <c r="B16" s="792"/>
      <c r="C16" s="791"/>
      <c r="D16" s="790" t="s">
        <v>147</v>
      </c>
      <c r="E16" s="791"/>
      <c r="F16" s="791"/>
      <c r="G16" s="791"/>
      <c r="H16" s="791"/>
      <c r="I16" s="790" t="s">
        <v>148</v>
      </c>
      <c r="J16" s="795" t="s">
        <v>144</v>
      </c>
      <c r="K16" s="791"/>
      <c r="L16" s="793"/>
      <c r="M16" s="794"/>
      <c r="N16" s="794"/>
      <c r="O16" s="794"/>
      <c r="P16" s="794"/>
      <c r="Q16" s="794"/>
      <c r="R16" s="794"/>
      <c r="S16" s="791"/>
      <c r="T16" s="791"/>
      <c r="U16" s="791"/>
      <c r="V16" s="791"/>
      <c r="W16" s="723"/>
      <c r="X16" s="723"/>
      <c r="Y16" s="723"/>
      <c r="Z16" s="723"/>
      <c r="AA16" s="723"/>
      <c r="AB16" s="723"/>
      <c r="AC16" s="723"/>
      <c r="AD16" s="723"/>
      <c r="AE16" s="723"/>
    </row>
    <row r="17" spans="1:31" s="725" customFormat="1" ht="18" customHeight="1" hidden="1">
      <c r="A17" s="791"/>
      <c r="B17" s="792"/>
      <c r="C17" s="791"/>
      <c r="D17" s="791"/>
      <c r="E17" s="795" t="s">
        <v>503</v>
      </c>
      <c r="F17" s="791"/>
      <c r="G17" s="791"/>
      <c r="H17" s="791"/>
      <c r="I17" s="790" t="s">
        <v>150</v>
      </c>
      <c r="J17" s="795" t="s">
        <v>144</v>
      </c>
      <c r="K17" s="791"/>
      <c r="L17" s="793"/>
      <c r="M17" s="794"/>
      <c r="N17" s="794"/>
      <c r="O17" s="794"/>
      <c r="P17" s="794"/>
      <c r="Q17" s="794"/>
      <c r="R17" s="794"/>
      <c r="S17" s="791"/>
      <c r="T17" s="791"/>
      <c r="U17" s="791"/>
      <c r="V17" s="791"/>
      <c r="W17" s="723"/>
      <c r="X17" s="723"/>
      <c r="Y17" s="723"/>
      <c r="Z17" s="723"/>
      <c r="AA17" s="723"/>
      <c r="AB17" s="723"/>
      <c r="AC17" s="723"/>
      <c r="AD17" s="723"/>
      <c r="AE17" s="723"/>
    </row>
    <row r="18" spans="1:31" s="725" customFormat="1" ht="6.95" customHeight="1" hidden="1">
      <c r="A18" s="791"/>
      <c r="B18" s="792"/>
      <c r="C18" s="791"/>
      <c r="D18" s="791"/>
      <c r="E18" s="791"/>
      <c r="F18" s="791"/>
      <c r="G18" s="791"/>
      <c r="H18" s="791"/>
      <c r="I18" s="791"/>
      <c r="J18" s="791"/>
      <c r="K18" s="791"/>
      <c r="L18" s="793"/>
      <c r="M18" s="794"/>
      <c r="N18" s="794"/>
      <c r="O18" s="794"/>
      <c r="P18" s="794"/>
      <c r="Q18" s="794"/>
      <c r="R18" s="794"/>
      <c r="S18" s="791"/>
      <c r="T18" s="791"/>
      <c r="U18" s="791"/>
      <c r="V18" s="791"/>
      <c r="W18" s="723"/>
      <c r="X18" s="723"/>
      <c r="Y18" s="723"/>
      <c r="Z18" s="723"/>
      <c r="AA18" s="723"/>
      <c r="AB18" s="723"/>
      <c r="AC18" s="723"/>
      <c r="AD18" s="723"/>
      <c r="AE18" s="723"/>
    </row>
    <row r="19" spans="1:31" s="725" customFormat="1" ht="12" customHeight="1" hidden="1">
      <c r="A19" s="791"/>
      <c r="B19" s="792"/>
      <c r="C19" s="791"/>
      <c r="D19" s="790" t="s">
        <v>91</v>
      </c>
      <c r="E19" s="791"/>
      <c r="F19" s="791"/>
      <c r="G19" s="791"/>
      <c r="H19" s="791"/>
      <c r="I19" s="790" t="s">
        <v>148</v>
      </c>
      <c r="J19" s="795">
        <f>'[10]Rekapitulace stavby'!AN13</f>
        <v>0</v>
      </c>
      <c r="K19" s="791"/>
      <c r="L19" s="793"/>
      <c r="M19" s="794"/>
      <c r="N19" s="794"/>
      <c r="O19" s="794"/>
      <c r="P19" s="794"/>
      <c r="Q19" s="794"/>
      <c r="R19" s="794"/>
      <c r="S19" s="791"/>
      <c r="T19" s="791"/>
      <c r="U19" s="791"/>
      <c r="V19" s="791"/>
      <c r="W19" s="723"/>
      <c r="X19" s="723"/>
      <c r="Y19" s="723"/>
      <c r="Z19" s="723"/>
      <c r="AA19" s="723"/>
      <c r="AB19" s="723"/>
      <c r="AC19" s="723"/>
      <c r="AD19" s="723"/>
      <c r="AE19" s="723"/>
    </row>
    <row r="20" spans="1:31" s="725" customFormat="1" ht="18" customHeight="1" hidden="1">
      <c r="A20" s="791"/>
      <c r="B20" s="792"/>
      <c r="C20" s="791"/>
      <c r="D20" s="791"/>
      <c r="E20" s="1522" t="str">
        <f>'[10]Rekapitulace stavby'!E14</f>
        <v xml:space="preserve"> </v>
      </c>
      <c r="F20" s="1522"/>
      <c r="G20" s="1522"/>
      <c r="H20" s="1522"/>
      <c r="I20" s="790" t="s">
        <v>150</v>
      </c>
      <c r="J20" s="795">
        <f>'[10]Rekapitulace stavby'!AN14</f>
        <v>0</v>
      </c>
      <c r="K20" s="791"/>
      <c r="L20" s="793"/>
      <c r="M20" s="794"/>
      <c r="N20" s="794"/>
      <c r="O20" s="794"/>
      <c r="P20" s="794"/>
      <c r="Q20" s="794"/>
      <c r="R20" s="794"/>
      <c r="S20" s="791"/>
      <c r="T20" s="791"/>
      <c r="U20" s="791"/>
      <c r="V20" s="791"/>
      <c r="W20" s="723"/>
      <c r="X20" s="723"/>
      <c r="Y20" s="723"/>
      <c r="Z20" s="723"/>
      <c r="AA20" s="723"/>
      <c r="AB20" s="723"/>
      <c r="AC20" s="723"/>
      <c r="AD20" s="723"/>
      <c r="AE20" s="723"/>
    </row>
    <row r="21" spans="1:31" s="725" customFormat="1" ht="6.95" customHeight="1" hidden="1">
      <c r="A21" s="791"/>
      <c r="B21" s="792"/>
      <c r="C21" s="791"/>
      <c r="D21" s="791"/>
      <c r="E21" s="791"/>
      <c r="F21" s="791"/>
      <c r="G21" s="791"/>
      <c r="H21" s="791"/>
      <c r="I21" s="791"/>
      <c r="J21" s="791"/>
      <c r="K21" s="791"/>
      <c r="L21" s="793"/>
      <c r="M21" s="794"/>
      <c r="N21" s="794"/>
      <c r="O21" s="794"/>
      <c r="P21" s="794"/>
      <c r="Q21" s="794"/>
      <c r="R21" s="794"/>
      <c r="S21" s="791"/>
      <c r="T21" s="791"/>
      <c r="U21" s="791"/>
      <c r="V21" s="791"/>
      <c r="W21" s="723"/>
      <c r="X21" s="723"/>
      <c r="Y21" s="723"/>
      <c r="Z21" s="723"/>
      <c r="AA21" s="723"/>
      <c r="AB21" s="723"/>
      <c r="AC21" s="723"/>
      <c r="AD21" s="723"/>
      <c r="AE21" s="723"/>
    </row>
    <row r="22" spans="1:31" s="725" customFormat="1" ht="12" customHeight="1" hidden="1">
      <c r="A22" s="791"/>
      <c r="B22" s="792"/>
      <c r="C22" s="791"/>
      <c r="D22" s="790" t="s">
        <v>88</v>
      </c>
      <c r="E22" s="791"/>
      <c r="F22" s="791"/>
      <c r="G22" s="791"/>
      <c r="H22" s="791"/>
      <c r="I22" s="790" t="s">
        <v>148</v>
      </c>
      <c r="J22" s="795" t="s">
        <v>144</v>
      </c>
      <c r="K22" s="791"/>
      <c r="L22" s="793"/>
      <c r="M22" s="794"/>
      <c r="N22" s="794"/>
      <c r="O22" s="794"/>
      <c r="P22" s="794"/>
      <c r="Q22" s="794"/>
      <c r="R22" s="794"/>
      <c r="S22" s="791"/>
      <c r="T22" s="791"/>
      <c r="U22" s="791"/>
      <c r="V22" s="791"/>
      <c r="W22" s="723"/>
      <c r="X22" s="723"/>
      <c r="Y22" s="723"/>
      <c r="Z22" s="723"/>
      <c r="AA22" s="723"/>
      <c r="AB22" s="723"/>
      <c r="AC22" s="723"/>
      <c r="AD22" s="723"/>
      <c r="AE22" s="723"/>
    </row>
    <row r="23" spans="1:31" s="725" customFormat="1" ht="18" customHeight="1" hidden="1">
      <c r="A23" s="791"/>
      <c r="B23" s="792"/>
      <c r="C23" s="791"/>
      <c r="D23" s="791"/>
      <c r="E23" s="795" t="s">
        <v>89</v>
      </c>
      <c r="F23" s="791"/>
      <c r="G23" s="791"/>
      <c r="H23" s="791"/>
      <c r="I23" s="790" t="s">
        <v>150</v>
      </c>
      <c r="J23" s="795" t="s">
        <v>144</v>
      </c>
      <c r="K23" s="791"/>
      <c r="L23" s="793"/>
      <c r="M23" s="794"/>
      <c r="N23" s="794"/>
      <c r="O23" s="794"/>
      <c r="P23" s="794"/>
      <c r="Q23" s="794"/>
      <c r="R23" s="794"/>
      <c r="S23" s="791"/>
      <c r="T23" s="791"/>
      <c r="U23" s="791"/>
      <c r="V23" s="791"/>
      <c r="W23" s="723"/>
      <c r="X23" s="723"/>
      <c r="Y23" s="723"/>
      <c r="Z23" s="723"/>
      <c r="AA23" s="723"/>
      <c r="AB23" s="723"/>
      <c r="AC23" s="723"/>
      <c r="AD23" s="723"/>
      <c r="AE23" s="723"/>
    </row>
    <row r="24" spans="1:31" s="725" customFormat="1" ht="6.95" customHeight="1" hidden="1">
      <c r="A24" s="791"/>
      <c r="B24" s="792"/>
      <c r="C24" s="791"/>
      <c r="D24" s="791"/>
      <c r="E24" s="791"/>
      <c r="F24" s="791"/>
      <c r="G24" s="791"/>
      <c r="H24" s="791"/>
      <c r="I24" s="791"/>
      <c r="J24" s="791"/>
      <c r="K24" s="791"/>
      <c r="L24" s="793"/>
      <c r="M24" s="794"/>
      <c r="N24" s="794"/>
      <c r="O24" s="794"/>
      <c r="P24" s="794"/>
      <c r="Q24" s="794"/>
      <c r="R24" s="794"/>
      <c r="S24" s="791"/>
      <c r="T24" s="791"/>
      <c r="U24" s="791"/>
      <c r="V24" s="791"/>
      <c r="W24" s="723"/>
      <c r="X24" s="723"/>
      <c r="Y24" s="723"/>
      <c r="Z24" s="723"/>
      <c r="AA24" s="723"/>
      <c r="AB24" s="723"/>
      <c r="AC24" s="723"/>
      <c r="AD24" s="723"/>
      <c r="AE24" s="723"/>
    </row>
    <row r="25" spans="1:31" s="725" customFormat="1" ht="12" customHeight="1" hidden="1">
      <c r="A25" s="791"/>
      <c r="B25" s="792"/>
      <c r="C25" s="791"/>
      <c r="D25" s="790" t="s">
        <v>92</v>
      </c>
      <c r="E25" s="791"/>
      <c r="F25" s="791"/>
      <c r="G25" s="791"/>
      <c r="H25" s="791"/>
      <c r="I25" s="790" t="s">
        <v>148</v>
      </c>
      <c r="J25" s="795" t="s">
        <v>144</v>
      </c>
      <c r="K25" s="791"/>
      <c r="L25" s="793"/>
      <c r="M25" s="794"/>
      <c r="N25" s="794"/>
      <c r="O25" s="794"/>
      <c r="P25" s="794"/>
      <c r="Q25" s="794"/>
      <c r="R25" s="794"/>
      <c r="S25" s="791"/>
      <c r="T25" s="791"/>
      <c r="U25" s="791"/>
      <c r="V25" s="791"/>
      <c r="W25" s="723"/>
      <c r="X25" s="723"/>
      <c r="Y25" s="723"/>
      <c r="Z25" s="723"/>
      <c r="AA25" s="723"/>
      <c r="AB25" s="723"/>
      <c r="AC25" s="723"/>
      <c r="AD25" s="723"/>
      <c r="AE25" s="723"/>
    </row>
    <row r="26" spans="1:31" s="725" customFormat="1" ht="18" customHeight="1" hidden="1">
      <c r="A26" s="791"/>
      <c r="B26" s="792"/>
      <c r="C26" s="791"/>
      <c r="D26" s="791"/>
      <c r="E26" s="795" t="s">
        <v>504</v>
      </c>
      <c r="F26" s="791"/>
      <c r="G26" s="791"/>
      <c r="H26" s="791"/>
      <c r="I26" s="790" t="s">
        <v>150</v>
      </c>
      <c r="J26" s="795" t="s">
        <v>144</v>
      </c>
      <c r="K26" s="791"/>
      <c r="L26" s="793"/>
      <c r="M26" s="794"/>
      <c r="N26" s="794"/>
      <c r="O26" s="794"/>
      <c r="P26" s="794"/>
      <c r="Q26" s="794"/>
      <c r="R26" s="794"/>
      <c r="S26" s="791"/>
      <c r="T26" s="791"/>
      <c r="U26" s="791"/>
      <c r="V26" s="791"/>
      <c r="W26" s="723"/>
      <c r="X26" s="723"/>
      <c r="Y26" s="723"/>
      <c r="Z26" s="723"/>
      <c r="AA26" s="723"/>
      <c r="AB26" s="723"/>
      <c r="AC26" s="723"/>
      <c r="AD26" s="723"/>
      <c r="AE26" s="723"/>
    </row>
    <row r="27" spans="1:31" s="725" customFormat="1" ht="6.95" customHeight="1" hidden="1">
      <c r="A27" s="791"/>
      <c r="B27" s="792"/>
      <c r="C27" s="791"/>
      <c r="D27" s="791"/>
      <c r="E27" s="791"/>
      <c r="F27" s="791"/>
      <c r="G27" s="791"/>
      <c r="H27" s="791"/>
      <c r="I27" s="791"/>
      <c r="J27" s="791"/>
      <c r="K27" s="791"/>
      <c r="L27" s="793"/>
      <c r="M27" s="794"/>
      <c r="N27" s="794"/>
      <c r="O27" s="794"/>
      <c r="P27" s="794"/>
      <c r="Q27" s="794"/>
      <c r="R27" s="794"/>
      <c r="S27" s="791"/>
      <c r="T27" s="791"/>
      <c r="U27" s="791"/>
      <c r="V27" s="791"/>
      <c r="W27" s="723"/>
      <c r="X27" s="723"/>
      <c r="Y27" s="723"/>
      <c r="Z27" s="723"/>
      <c r="AA27" s="723"/>
      <c r="AB27" s="723"/>
      <c r="AC27" s="723"/>
      <c r="AD27" s="723"/>
      <c r="AE27" s="723"/>
    </row>
    <row r="28" spans="1:31" s="725" customFormat="1" ht="12" customHeight="1" hidden="1">
      <c r="A28" s="791"/>
      <c r="B28" s="792"/>
      <c r="C28" s="791"/>
      <c r="D28" s="790" t="s">
        <v>152</v>
      </c>
      <c r="E28" s="791"/>
      <c r="F28" s="791"/>
      <c r="G28" s="791"/>
      <c r="H28" s="791"/>
      <c r="I28" s="791"/>
      <c r="J28" s="791"/>
      <c r="K28" s="791"/>
      <c r="L28" s="793"/>
      <c r="M28" s="794"/>
      <c r="N28" s="794"/>
      <c r="O28" s="794"/>
      <c r="P28" s="794"/>
      <c r="Q28" s="794"/>
      <c r="R28" s="794"/>
      <c r="S28" s="791"/>
      <c r="T28" s="791"/>
      <c r="U28" s="791"/>
      <c r="V28" s="791"/>
      <c r="W28" s="723"/>
      <c r="X28" s="723"/>
      <c r="Y28" s="723"/>
      <c r="Z28" s="723"/>
      <c r="AA28" s="723"/>
      <c r="AB28" s="723"/>
      <c r="AC28" s="723"/>
      <c r="AD28" s="723"/>
      <c r="AE28" s="723"/>
    </row>
    <row r="29" spans="1:31" s="727" customFormat="1" ht="14.45" customHeight="1" hidden="1">
      <c r="A29" s="797"/>
      <c r="B29" s="798"/>
      <c r="C29" s="797"/>
      <c r="D29" s="797"/>
      <c r="E29" s="1523" t="s">
        <v>144</v>
      </c>
      <c r="F29" s="1523"/>
      <c r="G29" s="1523"/>
      <c r="H29" s="1523"/>
      <c r="I29" s="797"/>
      <c r="J29" s="797"/>
      <c r="K29" s="797"/>
      <c r="L29" s="799"/>
      <c r="M29" s="800"/>
      <c r="N29" s="800"/>
      <c r="O29" s="800"/>
      <c r="P29" s="800"/>
      <c r="Q29" s="800"/>
      <c r="R29" s="800"/>
      <c r="S29" s="797"/>
      <c r="T29" s="797"/>
      <c r="U29" s="797"/>
      <c r="V29" s="797"/>
      <c r="W29" s="726"/>
      <c r="X29" s="726"/>
      <c r="Y29" s="726"/>
      <c r="Z29" s="726"/>
      <c r="AA29" s="726"/>
      <c r="AB29" s="726"/>
      <c r="AC29" s="726"/>
      <c r="AD29" s="726"/>
      <c r="AE29" s="726"/>
    </row>
    <row r="30" spans="1:31" s="725" customFormat="1" ht="6.95" customHeight="1" hidden="1">
      <c r="A30" s="791"/>
      <c r="B30" s="792"/>
      <c r="C30" s="791"/>
      <c r="D30" s="791"/>
      <c r="E30" s="791"/>
      <c r="F30" s="791"/>
      <c r="G30" s="791"/>
      <c r="H30" s="791"/>
      <c r="I30" s="791"/>
      <c r="J30" s="791"/>
      <c r="K30" s="791"/>
      <c r="L30" s="793"/>
      <c r="M30" s="794"/>
      <c r="N30" s="794"/>
      <c r="O30" s="794"/>
      <c r="P30" s="794"/>
      <c r="Q30" s="794"/>
      <c r="R30" s="794"/>
      <c r="S30" s="791"/>
      <c r="T30" s="791"/>
      <c r="U30" s="791"/>
      <c r="V30" s="791"/>
      <c r="W30" s="723"/>
      <c r="X30" s="723"/>
      <c r="Y30" s="723"/>
      <c r="Z30" s="723"/>
      <c r="AA30" s="723"/>
      <c r="AB30" s="723"/>
      <c r="AC30" s="723"/>
      <c r="AD30" s="723"/>
      <c r="AE30" s="723"/>
    </row>
    <row r="31" spans="1:31" s="725" customFormat="1" ht="6.95" customHeight="1" hidden="1">
      <c r="A31" s="791"/>
      <c r="B31" s="792"/>
      <c r="C31" s="791"/>
      <c r="D31" s="801"/>
      <c r="E31" s="801"/>
      <c r="F31" s="801"/>
      <c r="G31" s="801"/>
      <c r="H31" s="801"/>
      <c r="I31" s="801"/>
      <c r="J31" s="801"/>
      <c r="K31" s="801"/>
      <c r="L31" s="793"/>
      <c r="M31" s="794"/>
      <c r="N31" s="794"/>
      <c r="O31" s="794"/>
      <c r="P31" s="794"/>
      <c r="Q31" s="794"/>
      <c r="R31" s="794"/>
      <c r="S31" s="791"/>
      <c r="T31" s="791"/>
      <c r="U31" s="791"/>
      <c r="V31" s="791"/>
      <c r="W31" s="723"/>
      <c r="X31" s="723"/>
      <c r="Y31" s="723"/>
      <c r="Z31" s="723"/>
      <c r="AA31" s="723"/>
      <c r="AB31" s="723"/>
      <c r="AC31" s="723"/>
      <c r="AD31" s="723"/>
      <c r="AE31" s="723"/>
    </row>
    <row r="32" spans="1:31" s="725" customFormat="1" ht="25.35" customHeight="1" hidden="1">
      <c r="A32" s="791"/>
      <c r="B32" s="792"/>
      <c r="C32" s="791"/>
      <c r="D32" s="802" t="s">
        <v>153</v>
      </c>
      <c r="E32" s="791"/>
      <c r="F32" s="791"/>
      <c r="G32" s="791"/>
      <c r="H32" s="791"/>
      <c r="I32" s="791"/>
      <c r="J32" s="803">
        <f>ROUND(J135,2)</f>
        <v>0</v>
      </c>
      <c r="K32" s="791"/>
      <c r="L32" s="793"/>
      <c r="M32" s="794"/>
      <c r="N32" s="794"/>
      <c r="O32" s="794"/>
      <c r="P32" s="794"/>
      <c r="Q32" s="794"/>
      <c r="R32" s="794"/>
      <c r="S32" s="791"/>
      <c r="T32" s="791"/>
      <c r="U32" s="791"/>
      <c r="V32" s="791"/>
      <c r="W32" s="723"/>
      <c r="X32" s="723"/>
      <c r="Y32" s="723"/>
      <c r="Z32" s="723"/>
      <c r="AA32" s="723"/>
      <c r="AB32" s="723"/>
      <c r="AC32" s="723"/>
      <c r="AD32" s="723"/>
      <c r="AE32" s="723"/>
    </row>
    <row r="33" spans="1:31" s="725" customFormat="1" ht="6.95" customHeight="1" hidden="1">
      <c r="A33" s="791"/>
      <c r="B33" s="792"/>
      <c r="C33" s="791"/>
      <c r="D33" s="801"/>
      <c r="E33" s="801"/>
      <c r="F33" s="801"/>
      <c r="G33" s="801"/>
      <c r="H33" s="801"/>
      <c r="I33" s="801"/>
      <c r="J33" s="801"/>
      <c r="K33" s="801"/>
      <c r="L33" s="793"/>
      <c r="M33" s="794"/>
      <c r="N33" s="794"/>
      <c r="O33" s="794"/>
      <c r="P33" s="794"/>
      <c r="Q33" s="794"/>
      <c r="R33" s="794"/>
      <c r="S33" s="791"/>
      <c r="T33" s="791"/>
      <c r="U33" s="791"/>
      <c r="V33" s="791"/>
      <c r="W33" s="723"/>
      <c r="X33" s="723"/>
      <c r="Y33" s="723"/>
      <c r="Z33" s="723"/>
      <c r="AA33" s="723"/>
      <c r="AB33" s="723"/>
      <c r="AC33" s="723"/>
      <c r="AD33" s="723"/>
      <c r="AE33" s="723"/>
    </row>
    <row r="34" spans="1:31" s="725" customFormat="1" ht="14.45" customHeight="1" hidden="1">
      <c r="A34" s="791"/>
      <c r="B34" s="792"/>
      <c r="C34" s="791"/>
      <c r="D34" s="791"/>
      <c r="E34" s="791"/>
      <c r="F34" s="804" t="s">
        <v>154</v>
      </c>
      <c r="G34" s="791"/>
      <c r="H34" s="791"/>
      <c r="I34" s="804" t="s">
        <v>155</v>
      </c>
      <c r="J34" s="804" t="s">
        <v>156</v>
      </c>
      <c r="K34" s="791"/>
      <c r="L34" s="793"/>
      <c r="M34" s="794"/>
      <c r="N34" s="794"/>
      <c r="O34" s="794"/>
      <c r="P34" s="794"/>
      <c r="Q34" s="794"/>
      <c r="R34" s="794"/>
      <c r="S34" s="791"/>
      <c r="T34" s="791"/>
      <c r="U34" s="791"/>
      <c r="V34" s="791"/>
      <c r="W34" s="723"/>
      <c r="X34" s="723"/>
      <c r="Y34" s="723"/>
      <c r="Z34" s="723"/>
      <c r="AA34" s="723"/>
      <c r="AB34" s="723"/>
      <c r="AC34" s="723"/>
      <c r="AD34" s="723"/>
      <c r="AE34" s="723"/>
    </row>
    <row r="35" spans="1:31" s="725" customFormat="1" ht="14.45" customHeight="1" hidden="1">
      <c r="A35" s="791"/>
      <c r="B35" s="792"/>
      <c r="C35" s="791"/>
      <c r="D35" s="805" t="s">
        <v>157</v>
      </c>
      <c r="E35" s="790" t="s">
        <v>158</v>
      </c>
      <c r="F35" s="806">
        <f>ROUND((SUM(BE135:BE451)),2)</f>
        <v>0</v>
      </c>
      <c r="G35" s="791"/>
      <c r="H35" s="791"/>
      <c r="I35" s="807">
        <v>0.21</v>
      </c>
      <c r="J35" s="806">
        <f>ROUND(((SUM(BE135:BE451))*I35),2)</f>
        <v>0</v>
      </c>
      <c r="K35" s="791"/>
      <c r="L35" s="793"/>
      <c r="M35" s="794"/>
      <c r="N35" s="794"/>
      <c r="O35" s="794"/>
      <c r="P35" s="794"/>
      <c r="Q35" s="794"/>
      <c r="R35" s="794"/>
      <c r="S35" s="791"/>
      <c r="T35" s="791"/>
      <c r="U35" s="791"/>
      <c r="V35" s="791"/>
      <c r="W35" s="723"/>
      <c r="X35" s="723"/>
      <c r="Y35" s="723"/>
      <c r="Z35" s="723"/>
      <c r="AA35" s="723"/>
      <c r="AB35" s="723"/>
      <c r="AC35" s="723"/>
      <c r="AD35" s="723"/>
      <c r="AE35" s="723"/>
    </row>
    <row r="36" spans="1:31" s="725" customFormat="1" ht="14.45" customHeight="1" hidden="1">
      <c r="A36" s="791"/>
      <c r="B36" s="792"/>
      <c r="C36" s="791"/>
      <c r="D36" s="791"/>
      <c r="E36" s="790" t="s">
        <v>159</v>
      </c>
      <c r="F36" s="806">
        <f>ROUND((SUM(BF135:BF451)),2)</f>
        <v>0</v>
      </c>
      <c r="G36" s="791"/>
      <c r="H36" s="791"/>
      <c r="I36" s="807">
        <v>0.15</v>
      </c>
      <c r="J36" s="806">
        <f>ROUND(((SUM(BF135:BF451))*I36),2)</f>
        <v>0</v>
      </c>
      <c r="K36" s="791"/>
      <c r="L36" s="793"/>
      <c r="M36" s="794"/>
      <c r="N36" s="794"/>
      <c r="O36" s="794"/>
      <c r="P36" s="794"/>
      <c r="Q36" s="794"/>
      <c r="R36" s="794"/>
      <c r="S36" s="791"/>
      <c r="T36" s="791"/>
      <c r="U36" s="791"/>
      <c r="V36" s="791"/>
      <c r="W36" s="723"/>
      <c r="X36" s="723"/>
      <c r="Y36" s="723"/>
      <c r="Z36" s="723"/>
      <c r="AA36" s="723"/>
      <c r="AB36" s="723"/>
      <c r="AC36" s="723"/>
      <c r="AD36" s="723"/>
      <c r="AE36" s="723"/>
    </row>
    <row r="37" spans="1:31" s="725" customFormat="1" ht="14.45" customHeight="1" hidden="1">
      <c r="A37" s="791"/>
      <c r="B37" s="792"/>
      <c r="C37" s="791"/>
      <c r="D37" s="791"/>
      <c r="E37" s="790" t="s">
        <v>160</v>
      </c>
      <c r="F37" s="806">
        <f>ROUND((SUM(BG135:BG451)),2)</f>
        <v>0</v>
      </c>
      <c r="G37" s="791"/>
      <c r="H37" s="791"/>
      <c r="I37" s="807">
        <v>0.21</v>
      </c>
      <c r="J37" s="806">
        <f>0</f>
        <v>0</v>
      </c>
      <c r="K37" s="791"/>
      <c r="L37" s="793"/>
      <c r="M37" s="794"/>
      <c r="N37" s="794"/>
      <c r="O37" s="794"/>
      <c r="P37" s="794"/>
      <c r="Q37" s="794"/>
      <c r="R37" s="794"/>
      <c r="S37" s="791"/>
      <c r="T37" s="791"/>
      <c r="U37" s="791"/>
      <c r="V37" s="791"/>
      <c r="W37" s="723"/>
      <c r="X37" s="723"/>
      <c r="Y37" s="723"/>
      <c r="Z37" s="723"/>
      <c r="AA37" s="723"/>
      <c r="AB37" s="723"/>
      <c r="AC37" s="723"/>
      <c r="AD37" s="723"/>
      <c r="AE37" s="723"/>
    </row>
    <row r="38" spans="1:31" s="725" customFormat="1" ht="14.45" customHeight="1" hidden="1">
      <c r="A38" s="791"/>
      <c r="B38" s="792"/>
      <c r="C38" s="791"/>
      <c r="D38" s="791"/>
      <c r="E38" s="790" t="s">
        <v>161</v>
      </c>
      <c r="F38" s="806">
        <f>ROUND((SUM(BH135:BH451)),2)</f>
        <v>0</v>
      </c>
      <c r="G38" s="791"/>
      <c r="H38" s="791"/>
      <c r="I38" s="807">
        <v>0.15</v>
      </c>
      <c r="J38" s="806">
        <f>0</f>
        <v>0</v>
      </c>
      <c r="K38" s="791"/>
      <c r="L38" s="793"/>
      <c r="M38" s="794"/>
      <c r="N38" s="794"/>
      <c r="O38" s="794"/>
      <c r="P38" s="794"/>
      <c r="Q38" s="794"/>
      <c r="R38" s="794"/>
      <c r="S38" s="791"/>
      <c r="T38" s="791"/>
      <c r="U38" s="791"/>
      <c r="V38" s="791"/>
      <c r="W38" s="723"/>
      <c r="X38" s="723"/>
      <c r="Y38" s="723"/>
      <c r="Z38" s="723"/>
      <c r="AA38" s="723"/>
      <c r="AB38" s="723"/>
      <c r="AC38" s="723"/>
      <c r="AD38" s="723"/>
      <c r="AE38" s="723"/>
    </row>
    <row r="39" spans="1:31" s="725" customFormat="1" ht="14.45" customHeight="1" hidden="1">
      <c r="A39" s="791"/>
      <c r="B39" s="792"/>
      <c r="C39" s="791"/>
      <c r="D39" s="791"/>
      <c r="E39" s="790" t="s">
        <v>162</v>
      </c>
      <c r="F39" s="806">
        <f>ROUND((SUM(BI135:BI451)),2)</f>
        <v>0</v>
      </c>
      <c r="G39" s="791"/>
      <c r="H39" s="791"/>
      <c r="I39" s="807">
        <v>0</v>
      </c>
      <c r="J39" s="806">
        <f>0</f>
        <v>0</v>
      </c>
      <c r="K39" s="791"/>
      <c r="L39" s="793"/>
      <c r="M39" s="794"/>
      <c r="N39" s="794"/>
      <c r="O39" s="794"/>
      <c r="P39" s="794"/>
      <c r="Q39" s="794"/>
      <c r="R39" s="794"/>
      <c r="S39" s="791"/>
      <c r="T39" s="791"/>
      <c r="U39" s="791"/>
      <c r="V39" s="791"/>
      <c r="W39" s="723"/>
      <c r="X39" s="723"/>
      <c r="Y39" s="723"/>
      <c r="Z39" s="723"/>
      <c r="AA39" s="723"/>
      <c r="AB39" s="723"/>
      <c r="AC39" s="723"/>
      <c r="AD39" s="723"/>
      <c r="AE39" s="723"/>
    </row>
    <row r="40" spans="1:31" s="725" customFormat="1" ht="6.95" customHeight="1" hidden="1">
      <c r="A40" s="791"/>
      <c r="B40" s="792"/>
      <c r="C40" s="791"/>
      <c r="D40" s="791"/>
      <c r="E40" s="791"/>
      <c r="F40" s="791"/>
      <c r="G40" s="791"/>
      <c r="H40" s="791"/>
      <c r="I40" s="791"/>
      <c r="J40" s="791"/>
      <c r="K40" s="791"/>
      <c r="L40" s="793"/>
      <c r="M40" s="794"/>
      <c r="N40" s="794"/>
      <c r="O40" s="794"/>
      <c r="P40" s="794"/>
      <c r="Q40" s="794"/>
      <c r="R40" s="794"/>
      <c r="S40" s="791"/>
      <c r="T40" s="791"/>
      <c r="U40" s="791"/>
      <c r="V40" s="791"/>
      <c r="W40" s="723"/>
      <c r="X40" s="723"/>
      <c r="Y40" s="723"/>
      <c r="Z40" s="723"/>
      <c r="AA40" s="723"/>
      <c r="AB40" s="723"/>
      <c r="AC40" s="723"/>
      <c r="AD40" s="723"/>
      <c r="AE40" s="723"/>
    </row>
    <row r="41" spans="1:31" s="725" customFormat="1" ht="25.35" customHeight="1" hidden="1">
      <c r="A41" s="791"/>
      <c r="B41" s="792"/>
      <c r="C41" s="808"/>
      <c r="D41" s="809" t="s">
        <v>163</v>
      </c>
      <c r="E41" s="810"/>
      <c r="F41" s="810"/>
      <c r="G41" s="811" t="s">
        <v>164</v>
      </c>
      <c r="H41" s="812" t="s">
        <v>165</v>
      </c>
      <c r="I41" s="810"/>
      <c r="J41" s="813">
        <f>SUM(J32:J39)</f>
        <v>0</v>
      </c>
      <c r="K41" s="814"/>
      <c r="L41" s="793"/>
      <c r="M41" s="794"/>
      <c r="N41" s="794"/>
      <c r="O41" s="794"/>
      <c r="P41" s="794"/>
      <c r="Q41" s="794"/>
      <c r="R41" s="794"/>
      <c r="S41" s="791"/>
      <c r="T41" s="791"/>
      <c r="U41" s="791"/>
      <c r="V41" s="791"/>
      <c r="W41" s="723"/>
      <c r="X41" s="723"/>
      <c r="Y41" s="723"/>
      <c r="Z41" s="723"/>
      <c r="AA41" s="723"/>
      <c r="AB41" s="723"/>
      <c r="AC41" s="723"/>
      <c r="AD41" s="723"/>
      <c r="AE41" s="723"/>
    </row>
    <row r="42" spans="1:31" s="725" customFormat="1" ht="14.45" customHeight="1" hidden="1">
      <c r="A42" s="791"/>
      <c r="B42" s="792"/>
      <c r="C42" s="791"/>
      <c r="D42" s="791"/>
      <c r="E42" s="791"/>
      <c r="F42" s="791"/>
      <c r="G42" s="791"/>
      <c r="H42" s="791"/>
      <c r="I42" s="791"/>
      <c r="J42" s="791"/>
      <c r="K42" s="791"/>
      <c r="L42" s="793"/>
      <c r="M42" s="794"/>
      <c r="N42" s="794"/>
      <c r="O42" s="794"/>
      <c r="P42" s="794"/>
      <c r="Q42" s="794"/>
      <c r="R42" s="794"/>
      <c r="S42" s="791"/>
      <c r="T42" s="791"/>
      <c r="U42" s="791"/>
      <c r="V42" s="791"/>
      <c r="W42" s="723"/>
      <c r="X42" s="723"/>
      <c r="Y42" s="723"/>
      <c r="Z42" s="723"/>
      <c r="AA42" s="723"/>
      <c r="AB42" s="723"/>
      <c r="AC42" s="723"/>
      <c r="AD42" s="723"/>
      <c r="AE42" s="723"/>
    </row>
    <row r="43" spans="2:22" ht="14.45" customHeight="1" hidden="1">
      <c r="B43" s="787"/>
      <c r="I43" s="140"/>
      <c r="K43" s="140"/>
      <c r="L43" s="787"/>
      <c r="M43" s="140"/>
      <c r="N43" s="140"/>
      <c r="O43" s="140"/>
      <c r="P43" s="140"/>
      <c r="Q43" s="140"/>
      <c r="R43" s="140"/>
      <c r="S43" s="140"/>
      <c r="T43" s="140"/>
      <c r="U43" s="140"/>
      <c r="V43" s="140"/>
    </row>
    <row r="44" spans="2:22" ht="14.45" customHeight="1" hidden="1">
      <c r="B44" s="787"/>
      <c r="I44" s="140"/>
      <c r="K44" s="140"/>
      <c r="L44" s="787"/>
      <c r="M44" s="140"/>
      <c r="N44" s="140"/>
      <c r="O44" s="140"/>
      <c r="P44" s="140"/>
      <c r="Q44" s="140"/>
      <c r="R44" s="140"/>
      <c r="S44" s="140"/>
      <c r="T44" s="140"/>
      <c r="U44" s="140"/>
      <c r="V44" s="140"/>
    </row>
    <row r="45" spans="2:22" ht="14.45" customHeight="1" hidden="1">
      <c r="B45" s="787"/>
      <c r="I45" s="140"/>
      <c r="K45" s="140"/>
      <c r="L45" s="787"/>
      <c r="M45" s="140"/>
      <c r="N45" s="140"/>
      <c r="O45" s="140"/>
      <c r="P45" s="140"/>
      <c r="Q45" s="140"/>
      <c r="R45" s="140"/>
      <c r="S45" s="140"/>
      <c r="T45" s="140"/>
      <c r="U45" s="140"/>
      <c r="V45" s="140"/>
    </row>
    <row r="46" spans="2:22" ht="14.45" customHeight="1" hidden="1">
      <c r="B46" s="787"/>
      <c r="I46" s="140"/>
      <c r="K46" s="140"/>
      <c r="L46" s="787"/>
      <c r="M46" s="140"/>
      <c r="N46" s="140"/>
      <c r="O46" s="140"/>
      <c r="P46" s="140"/>
      <c r="Q46" s="140"/>
      <c r="R46" s="140"/>
      <c r="S46" s="140"/>
      <c r="T46" s="140"/>
      <c r="U46" s="140"/>
      <c r="V46" s="140"/>
    </row>
    <row r="47" spans="2:22" ht="14.45" customHeight="1" hidden="1">
      <c r="B47" s="787"/>
      <c r="I47" s="140"/>
      <c r="K47" s="140"/>
      <c r="L47" s="787"/>
      <c r="M47" s="140"/>
      <c r="N47" s="140"/>
      <c r="O47" s="140"/>
      <c r="P47" s="140"/>
      <c r="Q47" s="140"/>
      <c r="R47" s="140"/>
      <c r="S47" s="140"/>
      <c r="T47" s="140"/>
      <c r="U47" s="140"/>
      <c r="V47" s="140"/>
    </row>
    <row r="48" spans="2:22" ht="14.45" customHeight="1" hidden="1">
      <c r="B48" s="787"/>
      <c r="I48" s="140"/>
      <c r="K48" s="140"/>
      <c r="L48" s="787"/>
      <c r="M48" s="140"/>
      <c r="N48" s="140"/>
      <c r="O48" s="140"/>
      <c r="P48" s="140"/>
      <c r="Q48" s="140"/>
      <c r="R48" s="140"/>
      <c r="S48" s="140"/>
      <c r="T48" s="140"/>
      <c r="U48" s="140"/>
      <c r="V48" s="140"/>
    </row>
    <row r="49" spans="2:22" ht="14.45" customHeight="1" hidden="1">
      <c r="B49" s="787"/>
      <c r="I49" s="140"/>
      <c r="K49" s="140"/>
      <c r="L49" s="787"/>
      <c r="M49" s="140"/>
      <c r="N49" s="140"/>
      <c r="O49" s="140"/>
      <c r="P49" s="140"/>
      <c r="Q49" s="140"/>
      <c r="R49" s="140"/>
      <c r="S49" s="140"/>
      <c r="T49" s="140"/>
      <c r="U49" s="140"/>
      <c r="V49" s="140"/>
    </row>
    <row r="50" spans="1:22" s="725" customFormat="1" ht="14.45" customHeight="1" hidden="1">
      <c r="A50" s="794"/>
      <c r="B50" s="793"/>
      <c r="C50" s="794"/>
      <c r="D50" s="815" t="s">
        <v>166</v>
      </c>
      <c r="E50" s="816"/>
      <c r="F50" s="816"/>
      <c r="G50" s="815" t="s">
        <v>167</v>
      </c>
      <c r="H50" s="816"/>
      <c r="I50" s="816"/>
      <c r="J50" s="816"/>
      <c r="K50" s="816"/>
      <c r="L50" s="793"/>
      <c r="M50" s="794"/>
      <c r="N50" s="794"/>
      <c r="O50" s="794"/>
      <c r="P50" s="794"/>
      <c r="Q50" s="794"/>
      <c r="R50" s="794"/>
      <c r="S50" s="794"/>
      <c r="T50" s="794"/>
      <c r="U50" s="794"/>
      <c r="V50" s="794"/>
    </row>
    <row r="51" spans="2:22" ht="12.75" hidden="1">
      <c r="B51" s="787"/>
      <c r="I51" s="140"/>
      <c r="K51" s="140"/>
      <c r="L51" s="787"/>
      <c r="M51" s="140"/>
      <c r="N51" s="140"/>
      <c r="O51" s="140"/>
      <c r="P51" s="140"/>
      <c r="Q51" s="140"/>
      <c r="R51" s="140"/>
      <c r="S51" s="140"/>
      <c r="T51" s="140"/>
      <c r="U51" s="140"/>
      <c r="V51" s="140"/>
    </row>
    <row r="52" spans="2:22" ht="12.75" hidden="1">
      <c r="B52" s="787"/>
      <c r="I52" s="140"/>
      <c r="K52" s="140"/>
      <c r="L52" s="787"/>
      <c r="M52" s="140"/>
      <c r="N52" s="140"/>
      <c r="O52" s="140"/>
      <c r="P52" s="140"/>
      <c r="Q52" s="140"/>
      <c r="R52" s="140"/>
      <c r="S52" s="140"/>
      <c r="T52" s="140"/>
      <c r="U52" s="140"/>
      <c r="V52" s="140"/>
    </row>
    <row r="53" spans="2:22" ht="12.75" hidden="1">
      <c r="B53" s="787"/>
      <c r="I53" s="140"/>
      <c r="K53" s="140"/>
      <c r="L53" s="787"/>
      <c r="M53" s="140"/>
      <c r="N53" s="140"/>
      <c r="O53" s="140"/>
      <c r="P53" s="140"/>
      <c r="Q53" s="140"/>
      <c r="R53" s="140"/>
      <c r="S53" s="140"/>
      <c r="T53" s="140"/>
      <c r="U53" s="140"/>
      <c r="V53" s="140"/>
    </row>
    <row r="54" spans="2:22" ht="12.75" hidden="1">
      <c r="B54" s="787"/>
      <c r="I54" s="140"/>
      <c r="K54" s="140"/>
      <c r="L54" s="787"/>
      <c r="M54" s="140"/>
      <c r="N54" s="140"/>
      <c r="O54" s="140"/>
      <c r="P54" s="140"/>
      <c r="Q54" s="140"/>
      <c r="R54" s="140"/>
      <c r="S54" s="140"/>
      <c r="T54" s="140"/>
      <c r="U54" s="140"/>
      <c r="V54" s="140"/>
    </row>
    <row r="55" spans="2:22" ht="12.75" hidden="1">
      <c r="B55" s="787"/>
      <c r="I55" s="140"/>
      <c r="K55" s="140"/>
      <c r="L55" s="787"/>
      <c r="M55" s="140"/>
      <c r="N55" s="140"/>
      <c r="O55" s="140"/>
      <c r="P55" s="140"/>
      <c r="Q55" s="140"/>
      <c r="R55" s="140"/>
      <c r="S55" s="140"/>
      <c r="T55" s="140"/>
      <c r="U55" s="140"/>
      <c r="V55" s="140"/>
    </row>
    <row r="56" spans="2:22" ht="12.75" hidden="1">
      <c r="B56" s="787"/>
      <c r="I56" s="140"/>
      <c r="K56" s="140"/>
      <c r="L56" s="787"/>
      <c r="M56" s="140"/>
      <c r="N56" s="140"/>
      <c r="O56" s="140"/>
      <c r="P56" s="140"/>
      <c r="Q56" s="140"/>
      <c r="R56" s="140"/>
      <c r="S56" s="140"/>
      <c r="T56" s="140"/>
      <c r="U56" s="140"/>
      <c r="V56" s="140"/>
    </row>
    <row r="57" spans="2:22" ht="12.75" hidden="1">
      <c r="B57" s="787"/>
      <c r="I57" s="140"/>
      <c r="K57" s="140"/>
      <c r="L57" s="787"/>
      <c r="M57" s="140"/>
      <c r="N57" s="140"/>
      <c r="O57" s="140"/>
      <c r="P57" s="140"/>
      <c r="Q57" s="140"/>
      <c r="R57" s="140"/>
      <c r="S57" s="140"/>
      <c r="T57" s="140"/>
      <c r="U57" s="140"/>
      <c r="V57" s="140"/>
    </row>
    <row r="58" spans="2:22" ht="12.75" hidden="1">
      <c r="B58" s="787"/>
      <c r="I58" s="140"/>
      <c r="K58" s="140"/>
      <c r="L58" s="787"/>
      <c r="M58" s="140"/>
      <c r="N58" s="140"/>
      <c r="O58" s="140"/>
      <c r="P58" s="140"/>
      <c r="Q58" s="140"/>
      <c r="R58" s="140"/>
      <c r="S58" s="140"/>
      <c r="T58" s="140"/>
      <c r="U58" s="140"/>
      <c r="V58" s="140"/>
    </row>
    <row r="59" spans="2:22" ht="12.75" hidden="1">
      <c r="B59" s="787"/>
      <c r="I59" s="140"/>
      <c r="K59" s="140"/>
      <c r="L59" s="787"/>
      <c r="M59" s="140"/>
      <c r="N59" s="140"/>
      <c r="O59" s="140"/>
      <c r="P59" s="140"/>
      <c r="Q59" s="140"/>
      <c r="R59" s="140"/>
      <c r="S59" s="140"/>
      <c r="T59" s="140"/>
      <c r="U59" s="140"/>
      <c r="V59" s="140"/>
    </row>
    <row r="60" spans="2:22" ht="12.75" hidden="1">
      <c r="B60" s="787"/>
      <c r="I60" s="140"/>
      <c r="K60" s="140"/>
      <c r="L60" s="787"/>
      <c r="M60" s="140"/>
      <c r="N60" s="140"/>
      <c r="O60" s="140"/>
      <c r="P60" s="140"/>
      <c r="Q60" s="140"/>
      <c r="R60" s="140"/>
      <c r="S60" s="140"/>
      <c r="T60" s="140"/>
      <c r="U60" s="140"/>
      <c r="V60" s="140"/>
    </row>
    <row r="61" spans="1:31" s="725" customFormat="1" ht="12.75" hidden="1">
      <c r="A61" s="791"/>
      <c r="B61" s="792"/>
      <c r="C61" s="791"/>
      <c r="D61" s="817" t="s">
        <v>168</v>
      </c>
      <c r="E61" s="818"/>
      <c r="F61" s="819" t="s">
        <v>169</v>
      </c>
      <c r="G61" s="817" t="s">
        <v>168</v>
      </c>
      <c r="H61" s="818"/>
      <c r="I61" s="818"/>
      <c r="J61" s="820" t="s">
        <v>169</v>
      </c>
      <c r="K61" s="818"/>
      <c r="L61" s="793"/>
      <c r="M61" s="794"/>
      <c r="N61" s="794"/>
      <c r="O61" s="794"/>
      <c r="P61" s="794"/>
      <c r="Q61" s="794"/>
      <c r="R61" s="794"/>
      <c r="S61" s="791"/>
      <c r="T61" s="791"/>
      <c r="U61" s="791"/>
      <c r="V61" s="791"/>
      <c r="W61" s="723"/>
      <c r="X61" s="723"/>
      <c r="Y61" s="723"/>
      <c r="Z61" s="723"/>
      <c r="AA61" s="723"/>
      <c r="AB61" s="723"/>
      <c r="AC61" s="723"/>
      <c r="AD61" s="723"/>
      <c r="AE61" s="723"/>
    </row>
    <row r="62" spans="2:22" ht="12.75" hidden="1">
      <c r="B62" s="787"/>
      <c r="I62" s="140"/>
      <c r="K62" s="140"/>
      <c r="L62" s="787"/>
      <c r="M62" s="140"/>
      <c r="N62" s="140"/>
      <c r="O62" s="140"/>
      <c r="P62" s="140"/>
      <c r="Q62" s="140"/>
      <c r="R62" s="140"/>
      <c r="S62" s="140"/>
      <c r="T62" s="140"/>
      <c r="U62" s="140"/>
      <c r="V62" s="140"/>
    </row>
    <row r="63" spans="2:22" ht="12.75" hidden="1">
      <c r="B63" s="787"/>
      <c r="I63" s="140"/>
      <c r="K63" s="140"/>
      <c r="L63" s="787"/>
      <c r="M63" s="140"/>
      <c r="N63" s="140"/>
      <c r="O63" s="140"/>
      <c r="P63" s="140"/>
      <c r="Q63" s="140"/>
      <c r="R63" s="140"/>
      <c r="S63" s="140"/>
      <c r="T63" s="140"/>
      <c r="U63" s="140"/>
      <c r="V63" s="140"/>
    </row>
    <row r="64" spans="2:22" ht="12.75" hidden="1">
      <c r="B64" s="787"/>
      <c r="I64" s="140"/>
      <c r="K64" s="140"/>
      <c r="L64" s="787"/>
      <c r="M64" s="140"/>
      <c r="N64" s="140"/>
      <c r="O64" s="140"/>
      <c r="P64" s="140"/>
      <c r="Q64" s="140"/>
      <c r="R64" s="140"/>
      <c r="S64" s="140"/>
      <c r="T64" s="140"/>
      <c r="U64" s="140"/>
      <c r="V64" s="140"/>
    </row>
    <row r="65" spans="1:31" s="725" customFormat="1" ht="12.75" hidden="1">
      <c r="A65" s="791"/>
      <c r="B65" s="792"/>
      <c r="C65" s="791"/>
      <c r="D65" s="815" t="s">
        <v>170</v>
      </c>
      <c r="E65" s="821"/>
      <c r="F65" s="821"/>
      <c r="G65" s="815" t="s">
        <v>171</v>
      </c>
      <c r="H65" s="821"/>
      <c r="I65" s="821"/>
      <c r="J65" s="821"/>
      <c r="K65" s="821"/>
      <c r="L65" s="793"/>
      <c r="M65" s="794"/>
      <c r="N65" s="794"/>
      <c r="O65" s="794"/>
      <c r="P65" s="794"/>
      <c r="Q65" s="794"/>
      <c r="R65" s="794"/>
      <c r="S65" s="791"/>
      <c r="T65" s="791"/>
      <c r="U65" s="791"/>
      <c r="V65" s="791"/>
      <c r="W65" s="723"/>
      <c r="X65" s="723"/>
      <c r="Y65" s="723"/>
      <c r="Z65" s="723"/>
      <c r="AA65" s="723"/>
      <c r="AB65" s="723"/>
      <c r="AC65" s="723"/>
      <c r="AD65" s="723"/>
      <c r="AE65" s="723"/>
    </row>
    <row r="66" spans="2:22" ht="12.75" hidden="1">
      <c r="B66" s="787"/>
      <c r="I66" s="140"/>
      <c r="K66" s="140"/>
      <c r="L66" s="787"/>
      <c r="M66" s="140"/>
      <c r="N66" s="140"/>
      <c r="O66" s="140"/>
      <c r="P66" s="140"/>
      <c r="Q66" s="140"/>
      <c r="R66" s="140"/>
      <c r="S66" s="140"/>
      <c r="T66" s="140"/>
      <c r="U66" s="140"/>
      <c r="V66" s="140"/>
    </row>
    <row r="67" spans="2:22" ht="12.75" hidden="1">
      <c r="B67" s="787"/>
      <c r="I67" s="140"/>
      <c r="K67" s="140"/>
      <c r="L67" s="787"/>
      <c r="M67" s="140"/>
      <c r="N67" s="140"/>
      <c r="O67" s="140"/>
      <c r="P67" s="140"/>
      <c r="Q67" s="140"/>
      <c r="R67" s="140"/>
      <c r="S67" s="140"/>
      <c r="T67" s="140"/>
      <c r="U67" s="140"/>
      <c r="V67" s="140"/>
    </row>
    <row r="68" spans="2:22" ht="12.75" hidden="1">
      <c r="B68" s="787"/>
      <c r="I68" s="140"/>
      <c r="K68" s="140"/>
      <c r="L68" s="787"/>
      <c r="M68" s="140"/>
      <c r="N68" s="140"/>
      <c r="O68" s="140"/>
      <c r="P68" s="140"/>
      <c r="Q68" s="140"/>
      <c r="R68" s="140"/>
      <c r="S68" s="140"/>
      <c r="T68" s="140"/>
      <c r="U68" s="140"/>
      <c r="V68" s="140"/>
    </row>
    <row r="69" spans="2:22" ht="12.75" hidden="1">
      <c r="B69" s="787"/>
      <c r="I69" s="140"/>
      <c r="K69" s="140"/>
      <c r="L69" s="787"/>
      <c r="M69" s="140"/>
      <c r="N69" s="140"/>
      <c r="O69" s="140"/>
      <c r="P69" s="140"/>
      <c r="Q69" s="140"/>
      <c r="R69" s="140"/>
      <c r="S69" s="140"/>
      <c r="T69" s="140"/>
      <c r="U69" s="140"/>
      <c r="V69" s="140"/>
    </row>
    <row r="70" spans="2:22" ht="12.75" hidden="1">
      <c r="B70" s="787"/>
      <c r="I70" s="140"/>
      <c r="K70" s="140"/>
      <c r="L70" s="787"/>
      <c r="M70" s="140"/>
      <c r="N70" s="140"/>
      <c r="O70" s="140"/>
      <c r="P70" s="140"/>
      <c r="Q70" s="140"/>
      <c r="R70" s="140"/>
      <c r="S70" s="140"/>
      <c r="T70" s="140"/>
      <c r="U70" s="140"/>
      <c r="V70" s="140"/>
    </row>
    <row r="71" spans="2:22" ht="12.75" hidden="1">
      <c r="B71" s="787"/>
      <c r="I71" s="140"/>
      <c r="K71" s="140"/>
      <c r="L71" s="787"/>
      <c r="M71" s="140"/>
      <c r="N71" s="140"/>
      <c r="O71" s="140"/>
      <c r="P71" s="140"/>
      <c r="Q71" s="140"/>
      <c r="R71" s="140"/>
      <c r="S71" s="140"/>
      <c r="T71" s="140"/>
      <c r="U71" s="140"/>
      <c r="V71" s="140"/>
    </row>
    <row r="72" spans="2:22" ht="12.75" hidden="1">
      <c r="B72" s="787"/>
      <c r="I72" s="140"/>
      <c r="K72" s="140"/>
      <c r="L72" s="787"/>
      <c r="M72" s="140"/>
      <c r="N72" s="140"/>
      <c r="O72" s="140"/>
      <c r="P72" s="140"/>
      <c r="Q72" s="140"/>
      <c r="R72" s="140"/>
      <c r="S72" s="140"/>
      <c r="T72" s="140"/>
      <c r="U72" s="140"/>
      <c r="V72" s="140"/>
    </row>
    <row r="73" spans="2:22" ht="12.75" hidden="1">
      <c r="B73" s="787"/>
      <c r="I73" s="140"/>
      <c r="K73" s="140"/>
      <c r="L73" s="787"/>
      <c r="M73" s="140"/>
      <c r="N73" s="140"/>
      <c r="O73" s="140"/>
      <c r="P73" s="140"/>
      <c r="Q73" s="140"/>
      <c r="R73" s="140"/>
      <c r="S73" s="140"/>
      <c r="T73" s="140"/>
      <c r="U73" s="140"/>
      <c r="V73" s="140"/>
    </row>
    <row r="74" spans="2:22" ht="12.75" hidden="1">
      <c r="B74" s="787"/>
      <c r="I74" s="140"/>
      <c r="K74" s="140"/>
      <c r="L74" s="787"/>
      <c r="M74" s="140"/>
      <c r="N74" s="140"/>
      <c r="O74" s="140"/>
      <c r="P74" s="140"/>
      <c r="Q74" s="140"/>
      <c r="R74" s="140"/>
      <c r="S74" s="140"/>
      <c r="T74" s="140"/>
      <c r="U74" s="140"/>
      <c r="V74" s="140"/>
    </row>
    <row r="75" spans="2:22" ht="12.75" hidden="1">
      <c r="B75" s="787"/>
      <c r="I75" s="140"/>
      <c r="K75" s="140"/>
      <c r="L75" s="787"/>
      <c r="M75" s="140"/>
      <c r="N75" s="140"/>
      <c r="O75" s="140"/>
      <c r="P75" s="140"/>
      <c r="Q75" s="140"/>
      <c r="R75" s="140"/>
      <c r="S75" s="140"/>
      <c r="T75" s="140"/>
      <c r="U75" s="140"/>
      <c r="V75" s="140"/>
    </row>
    <row r="76" spans="1:31" s="725" customFormat="1" ht="12.75" hidden="1">
      <c r="A76" s="791"/>
      <c r="B76" s="792"/>
      <c r="C76" s="791"/>
      <c r="D76" s="817" t="s">
        <v>168</v>
      </c>
      <c r="E76" s="818"/>
      <c r="F76" s="819" t="s">
        <v>169</v>
      </c>
      <c r="G76" s="817" t="s">
        <v>168</v>
      </c>
      <c r="H76" s="818"/>
      <c r="I76" s="818"/>
      <c r="J76" s="820" t="s">
        <v>169</v>
      </c>
      <c r="K76" s="818"/>
      <c r="L76" s="793"/>
      <c r="M76" s="794"/>
      <c r="N76" s="794"/>
      <c r="O76" s="794"/>
      <c r="P76" s="794"/>
      <c r="Q76" s="794"/>
      <c r="R76" s="794"/>
      <c r="S76" s="791"/>
      <c r="T76" s="791"/>
      <c r="U76" s="791"/>
      <c r="V76" s="791"/>
      <c r="W76" s="723"/>
      <c r="X76" s="723"/>
      <c r="Y76" s="723"/>
      <c r="Z76" s="723"/>
      <c r="AA76" s="723"/>
      <c r="AB76" s="723"/>
      <c r="AC76" s="723"/>
      <c r="AD76" s="723"/>
      <c r="AE76" s="723"/>
    </row>
    <row r="77" spans="1:31" s="725" customFormat="1" ht="14.45" customHeight="1" hidden="1">
      <c r="A77" s="791"/>
      <c r="B77" s="822"/>
      <c r="C77" s="823"/>
      <c r="D77" s="823"/>
      <c r="E77" s="823"/>
      <c r="F77" s="823"/>
      <c r="G77" s="823"/>
      <c r="H77" s="823"/>
      <c r="I77" s="823"/>
      <c r="J77" s="823"/>
      <c r="K77" s="823"/>
      <c r="L77" s="793"/>
      <c r="M77" s="794"/>
      <c r="N77" s="794"/>
      <c r="O77" s="794"/>
      <c r="P77" s="794"/>
      <c r="Q77" s="794"/>
      <c r="R77" s="794"/>
      <c r="S77" s="791"/>
      <c r="T77" s="791"/>
      <c r="U77" s="791"/>
      <c r="V77" s="791"/>
      <c r="W77" s="723"/>
      <c r="X77" s="723"/>
      <c r="Y77" s="723"/>
      <c r="Z77" s="723"/>
      <c r="AA77" s="723"/>
      <c r="AB77" s="723"/>
      <c r="AC77" s="723"/>
      <c r="AD77" s="723"/>
      <c r="AE77" s="723"/>
    </row>
    <row r="78" spans="9:22" ht="12.75" hidden="1">
      <c r="I78" s="140"/>
      <c r="K78" s="140"/>
      <c r="L78" s="140"/>
      <c r="M78" s="140"/>
      <c r="N78" s="140"/>
      <c r="O78" s="140"/>
      <c r="P78" s="140"/>
      <c r="Q78" s="140"/>
      <c r="R78" s="140"/>
      <c r="S78" s="140"/>
      <c r="T78" s="140"/>
      <c r="U78" s="140"/>
      <c r="V78" s="140"/>
    </row>
    <row r="79" spans="9:22" ht="12.75" hidden="1">
      <c r="I79" s="140"/>
      <c r="K79" s="140"/>
      <c r="L79" s="140"/>
      <c r="M79" s="140"/>
      <c r="N79" s="140"/>
      <c r="O79" s="140"/>
      <c r="P79" s="140"/>
      <c r="Q79" s="140"/>
      <c r="R79" s="140"/>
      <c r="S79" s="140"/>
      <c r="T79" s="140"/>
      <c r="U79" s="140"/>
      <c r="V79" s="140"/>
    </row>
    <row r="80" spans="9:22" ht="12.75" hidden="1">
      <c r="I80" s="140"/>
      <c r="K80" s="140"/>
      <c r="L80" s="140"/>
      <c r="M80" s="140"/>
      <c r="N80" s="140"/>
      <c r="O80" s="140"/>
      <c r="P80" s="140"/>
      <c r="Q80" s="140"/>
      <c r="R80" s="140"/>
      <c r="S80" s="140"/>
      <c r="T80" s="140"/>
      <c r="U80" s="140"/>
      <c r="V80" s="140"/>
    </row>
    <row r="81" spans="1:31" s="725" customFormat="1" ht="6.95" customHeight="1">
      <c r="A81" s="791"/>
      <c r="B81" s="824"/>
      <c r="C81" s="825"/>
      <c r="D81" s="825"/>
      <c r="E81" s="825"/>
      <c r="F81" s="825"/>
      <c r="G81" s="825"/>
      <c r="H81" s="825"/>
      <c r="I81" s="825"/>
      <c r="J81" s="825"/>
      <c r="K81" s="825"/>
      <c r="L81" s="793"/>
      <c r="M81" s="794"/>
      <c r="N81" s="794"/>
      <c r="O81" s="794"/>
      <c r="P81" s="794"/>
      <c r="Q81" s="794"/>
      <c r="R81" s="794"/>
      <c r="S81" s="791"/>
      <c r="T81" s="791"/>
      <c r="U81" s="791"/>
      <c r="V81" s="791"/>
      <c r="W81" s="723"/>
      <c r="X81" s="723"/>
      <c r="Y81" s="723"/>
      <c r="Z81" s="723"/>
      <c r="AA81" s="723"/>
      <c r="AB81" s="723"/>
      <c r="AC81" s="723"/>
      <c r="AD81" s="723"/>
      <c r="AE81" s="723"/>
    </row>
    <row r="82" spans="1:31" s="725" customFormat="1" ht="24.95" customHeight="1">
      <c r="A82" s="791"/>
      <c r="B82" s="792"/>
      <c r="C82" s="788" t="s">
        <v>172</v>
      </c>
      <c r="D82" s="791"/>
      <c r="E82" s="791"/>
      <c r="F82" s="791"/>
      <c r="G82" s="791"/>
      <c r="H82" s="791"/>
      <c r="I82" s="791"/>
      <c r="J82" s="791"/>
      <c r="K82" s="791"/>
      <c r="L82" s="793"/>
      <c r="M82" s="794"/>
      <c r="N82" s="794"/>
      <c r="O82" s="794"/>
      <c r="P82" s="794"/>
      <c r="Q82" s="794"/>
      <c r="R82" s="794"/>
      <c r="S82" s="791"/>
      <c r="T82" s="791"/>
      <c r="U82" s="791"/>
      <c r="V82" s="791"/>
      <c r="W82" s="723"/>
      <c r="X82" s="723"/>
      <c r="Y82" s="723"/>
      <c r="Z82" s="723"/>
      <c r="AA82" s="723"/>
      <c r="AB82" s="723"/>
      <c r="AC82" s="723"/>
      <c r="AD82" s="723"/>
      <c r="AE82" s="723"/>
    </row>
    <row r="83" spans="1:31" s="725" customFormat="1" ht="6.95" customHeight="1">
      <c r="A83" s="791"/>
      <c r="B83" s="792"/>
      <c r="C83" s="791"/>
      <c r="D83" s="791"/>
      <c r="E83" s="791"/>
      <c r="F83" s="791"/>
      <c r="G83" s="791"/>
      <c r="H83" s="791"/>
      <c r="I83" s="791"/>
      <c r="J83" s="791"/>
      <c r="K83" s="791"/>
      <c r="L83" s="793"/>
      <c r="M83" s="794"/>
      <c r="N83" s="794"/>
      <c r="O83" s="794"/>
      <c r="P83" s="794"/>
      <c r="Q83" s="794"/>
      <c r="R83" s="794"/>
      <c r="S83" s="791"/>
      <c r="T83" s="791"/>
      <c r="U83" s="791"/>
      <c r="V83" s="791"/>
      <c r="W83" s="723"/>
      <c r="X83" s="723"/>
      <c r="Y83" s="723"/>
      <c r="Z83" s="723"/>
      <c r="AA83" s="723"/>
      <c r="AB83" s="723"/>
      <c r="AC83" s="723"/>
      <c r="AD83" s="723"/>
      <c r="AE83" s="723"/>
    </row>
    <row r="84" spans="1:31" s="725" customFormat="1" ht="12" customHeight="1">
      <c r="A84" s="791"/>
      <c r="B84" s="792"/>
      <c r="C84" s="790" t="s">
        <v>84</v>
      </c>
      <c r="D84" s="791"/>
      <c r="E84" s="791"/>
      <c r="F84" s="791"/>
      <c r="G84" s="791"/>
      <c r="H84" s="791"/>
      <c r="I84" s="791"/>
      <c r="J84" s="791"/>
      <c r="K84" s="791"/>
      <c r="L84" s="793"/>
      <c r="M84" s="794"/>
      <c r="N84" s="794"/>
      <c r="O84" s="794"/>
      <c r="P84" s="794"/>
      <c r="Q84" s="794"/>
      <c r="R84" s="794"/>
      <c r="S84" s="791"/>
      <c r="T84" s="791"/>
      <c r="U84" s="791"/>
      <c r="V84" s="791"/>
      <c r="W84" s="723"/>
      <c r="X84" s="723"/>
      <c r="Y84" s="723"/>
      <c r="Z84" s="723"/>
      <c r="AA84" s="723"/>
      <c r="AB84" s="723"/>
      <c r="AC84" s="723"/>
      <c r="AD84" s="723"/>
      <c r="AE84" s="723"/>
    </row>
    <row r="85" spans="1:31" s="725" customFormat="1" ht="14.45" customHeight="1">
      <c r="A85" s="791"/>
      <c r="B85" s="792"/>
      <c r="C85" s="791"/>
      <c r="D85" s="791"/>
      <c r="E85" s="1520" t="str">
        <f>E7</f>
        <v>Modernizace kuchyně MŠ Mitušova 6</v>
      </c>
      <c r="F85" s="1521"/>
      <c r="G85" s="1521"/>
      <c r="H85" s="1521"/>
      <c r="I85" s="791"/>
      <c r="J85" s="791"/>
      <c r="K85" s="791"/>
      <c r="L85" s="793"/>
      <c r="M85" s="794"/>
      <c r="N85" s="794"/>
      <c r="O85" s="794"/>
      <c r="P85" s="794"/>
      <c r="Q85" s="794"/>
      <c r="R85" s="794"/>
      <c r="S85" s="791"/>
      <c r="T85" s="791"/>
      <c r="U85" s="791"/>
      <c r="V85" s="791"/>
      <c r="W85" s="723"/>
      <c r="X85" s="723"/>
      <c r="Y85" s="723"/>
      <c r="Z85" s="723"/>
      <c r="AA85" s="723"/>
      <c r="AB85" s="723"/>
      <c r="AC85" s="723"/>
      <c r="AD85" s="723"/>
      <c r="AE85" s="723"/>
    </row>
    <row r="86" spans="2:22" ht="12" customHeight="1">
      <c r="B86" s="787"/>
      <c r="C86" s="790" t="s">
        <v>499</v>
      </c>
      <c r="I86" s="140"/>
      <c r="K86" s="140"/>
      <c r="L86" s="787"/>
      <c r="M86" s="140"/>
      <c r="N86" s="140"/>
      <c r="O86" s="140"/>
      <c r="P86" s="140"/>
      <c r="Q86" s="140"/>
      <c r="R86" s="140"/>
      <c r="S86" s="140"/>
      <c r="T86" s="140"/>
      <c r="U86" s="140"/>
      <c r="V86" s="140"/>
    </row>
    <row r="87" spans="1:31" s="725" customFormat="1" ht="14.45" customHeight="1">
      <c r="A87" s="791"/>
      <c r="B87" s="792"/>
      <c r="C87" s="791"/>
      <c r="D87" s="791"/>
      <c r="E87" s="1520" t="s">
        <v>500</v>
      </c>
      <c r="F87" s="1517"/>
      <c r="G87" s="1517"/>
      <c r="H87" s="1517"/>
      <c r="I87" s="791"/>
      <c r="J87" s="791"/>
      <c r="K87" s="791"/>
      <c r="L87" s="793"/>
      <c r="M87" s="794"/>
      <c r="N87" s="794"/>
      <c r="O87" s="794"/>
      <c r="P87" s="794"/>
      <c r="Q87" s="794"/>
      <c r="R87" s="794"/>
      <c r="S87" s="791"/>
      <c r="T87" s="791"/>
      <c r="U87" s="791"/>
      <c r="V87" s="791"/>
      <c r="W87" s="723"/>
      <c r="X87" s="723"/>
      <c r="Y87" s="723"/>
      <c r="Z87" s="723"/>
      <c r="AA87" s="723"/>
      <c r="AB87" s="723"/>
      <c r="AC87" s="723"/>
      <c r="AD87" s="723"/>
      <c r="AE87" s="723"/>
    </row>
    <row r="88" spans="1:31" s="725" customFormat="1" ht="12" customHeight="1">
      <c r="A88" s="791"/>
      <c r="B88" s="792"/>
      <c r="C88" s="790" t="s">
        <v>501</v>
      </c>
      <c r="D88" s="791"/>
      <c r="E88" s="791"/>
      <c r="F88" s="791"/>
      <c r="G88" s="791"/>
      <c r="H88" s="791"/>
      <c r="I88" s="791"/>
      <c r="J88" s="791"/>
      <c r="K88" s="791"/>
      <c r="L88" s="793"/>
      <c r="M88" s="794"/>
      <c r="N88" s="794"/>
      <c r="O88" s="794"/>
      <c r="P88" s="794"/>
      <c r="Q88" s="794"/>
      <c r="R88" s="794"/>
      <c r="S88" s="791"/>
      <c r="T88" s="791"/>
      <c r="U88" s="791"/>
      <c r="V88" s="791"/>
      <c r="W88" s="723"/>
      <c r="X88" s="723"/>
      <c r="Y88" s="723"/>
      <c r="Z88" s="723"/>
      <c r="AA88" s="723"/>
      <c r="AB88" s="723"/>
      <c r="AC88" s="723"/>
      <c r="AD88" s="723"/>
      <c r="AE88" s="723"/>
    </row>
    <row r="89" spans="1:31" s="725" customFormat="1" ht="14.45" customHeight="1">
      <c r="A89" s="791"/>
      <c r="B89" s="792"/>
      <c r="C89" s="791"/>
      <c r="D89" s="791"/>
      <c r="E89" s="1516" t="str">
        <f>E11</f>
        <v>D.1.4.2 - Vytápění</v>
      </c>
      <c r="F89" s="1517"/>
      <c r="G89" s="1517"/>
      <c r="H89" s="1517"/>
      <c r="I89" s="791"/>
      <c r="J89" s="791"/>
      <c r="K89" s="791"/>
      <c r="L89" s="793"/>
      <c r="M89" s="794"/>
      <c r="N89" s="794"/>
      <c r="O89" s="794"/>
      <c r="P89" s="794"/>
      <c r="Q89" s="794"/>
      <c r="R89" s="794"/>
      <c r="S89" s="791"/>
      <c r="T89" s="791"/>
      <c r="U89" s="791"/>
      <c r="V89" s="791"/>
      <c r="W89" s="723"/>
      <c r="X89" s="723"/>
      <c r="Y89" s="723"/>
      <c r="Z89" s="723"/>
      <c r="AA89" s="723"/>
      <c r="AB89" s="723"/>
      <c r="AC89" s="723"/>
      <c r="AD89" s="723"/>
      <c r="AE89" s="723"/>
    </row>
    <row r="90" spans="1:31" s="725" customFormat="1" ht="6.95" customHeight="1">
      <c r="A90" s="791"/>
      <c r="B90" s="792"/>
      <c r="C90" s="791"/>
      <c r="D90" s="791"/>
      <c r="E90" s="791"/>
      <c r="F90" s="791"/>
      <c r="G90" s="791"/>
      <c r="H90" s="791"/>
      <c r="I90" s="791"/>
      <c r="J90" s="791"/>
      <c r="K90" s="791"/>
      <c r="L90" s="793"/>
      <c r="M90" s="794"/>
      <c r="N90" s="794"/>
      <c r="O90" s="794"/>
      <c r="P90" s="794"/>
      <c r="Q90" s="794"/>
      <c r="R90" s="794"/>
      <c r="S90" s="791"/>
      <c r="T90" s="791"/>
      <c r="U90" s="791"/>
      <c r="V90" s="791"/>
      <c r="W90" s="723"/>
      <c r="X90" s="723"/>
      <c r="Y90" s="723"/>
      <c r="Z90" s="723"/>
      <c r="AA90" s="723"/>
      <c r="AB90" s="723"/>
      <c r="AC90" s="723"/>
      <c r="AD90" s="723"/>
      <c r="AE90" s="723"/>
    </row>
    <row r="91" spans="1:31" s="725" customFormat="1" ht="12" customHeight="1">
      <c r="A91" s="791"/>
      <c r="B91" s="792"/>
      <c r="C91" s="790" t="s">
        <v>85</v>
      </c>
      <c r="D91" s="791"/>
      <c r="E91" s="791"/>
      <c r="F91" s="795" t="str">
        <f>F14</f>
        <v>Ostrava</v>
      </c>
      <c r="G91" s="791"/>
      <c r="H91" s="791"/>
      <c r="I91" s="790" t="s">
        <v>86</v>
      </c>
      <c r="J91" s="796" t="str">
        <f>IF(J14="","",J14)</f>
        <v>14. 1. 2020</v>
      </c>
      <c r="K91" s="791"/>
      <c r="L91" s="793"/>
      <c r="M91" s="794"/>
      <c r="N91" s="794"/>
      <c r="O91" s="794"/>
      <c r="P91" s="794"/>
      <c r="Q91" s="794"/>
      <c r="R91" s="794"/>
      <c r="S91" s="791"/>
      <c r="T91" s="791"/>
      <c r="U91" s="791"/>
      <c r="V91" s="791"/>
      <c r="W91" s="723"/>
      <c r="X91" s="723"/>
      <c r="Y91" s="723"/>
      <c r="Z91" s="723"/>
      <c r="AA91" s="723"/>
      <c r="AB91" s="723"/>
      <c r="AC91" s="723"/>
      <c r="AD91" s="723"/>
      <c r="AE91" s="723"/>
    </row>
    <row r="92" spans="1:31" s="725" customFormat="1" ht="6.95" customHeight="1">
      <c r="A92" s="791"/>
      <c r="B92" s="792"/>
      <c r="C92" s="791"/>
      <c r="D92" s="791"/>
      <c r="E92" s="791"/>
      <c r="F92" s="791"/>
      <c r="G92" s="791"/>
      <c r="H92" s="791"/>
      <c r="I92" s="791"/>
      <c r="J92" s="791"/>
      <c r="K92" s="791"/>
      <c r="L92" s="793"/>
      <c r="M92" s="794"/>
      <c r="N92" s="794"/>
      <c r="O92" s="794"/>
      <c r="P92" s="794"/>
      <c r="Q92" s="794"/>
      <c r="R92" s="794"/>
      <c r="S92" s="791"/>
      <c r="T92" s="791"/>
      <c r="U92" s="791"/>
      <c r="V92" s="791"/>
      <c r="W92" s="723"/>
      <c r="X92" s="723"/>
      <c r="Y92" s="723"/>
      <c r="Z92" s="723"/>
      <c r="AA92" s="723"/>
      <c r="AB92" s="723"/>
      <c r="AC92" s="723"/>
      <c r="AD92" s="723"/>
      <c r="AE92" s="723"/>
    </row>
    <row r="93" spans="1:31" s="725" customFormat="1" ht="15.6" customHeight="1">
      <c r="A93" s="791"/>
      <c r="B93" s="792"/>
      <c r="C93" s="790" t="s">
        <v>147</v>
      </c>
      <c r="D93" s="791"/>
      <c r="E93" s="791"/>
      <c r="F93" s="795" t="str">
        <f>E17</f>
        <v>Městský obvod Ostrava - Jih</v>
      </c>
      <c r="G93" s="791"/>
      <c r="H93" s="791"/>
      <c r="I93" s="790" t="s">
        <v>88</v>
      </c>
      <c r="J93" s="826" t="str">
        <f>E23</f>
        <v>BKB Metal, a.s.</v>
      </c>
      <c r="K93" s="791"/>
      <c r="L93" s="793"/>
      <c r="M93" s="794"/>
      <c r="N93" s="794"/>
      <c r="O93" s="794"/>
      <c r="P93" s="794"/>
      <c r="Q93" s="794"/>
      <c r="R93" s="794"/>
      <c r="S93" s="791"/>
      <c r="T93" s="791"/>
      <c r="U93" s="791"/>
      <c r="V93" s="791"/>
      <c r="W93" s="723"/>
      <c r="X93" s="723"/>
      <c r="Y93" s="723"/>
      <c r="Z93" s="723"/>
      <c r="AA93" s="723"/>
      <c r="AB93" s="723"/>
      <c r="AC93" s="723"/>
      <c r="AD93" s="723"/>
      <c r="AE93" s="723"/>
    </row>
    <row r="94" spans="1:31" s="725" customFormat="1" ht="15.6" customHeight="1">
      <c r="A94" s="791"/>
      <c r="B94" s="792"/>
      <c r="C94" s="790" t="s">
        <v>91</v>
      </c>
      <c r="D94" s="791"/>
      <c r="E94" s="791"/>
      <c r="F94" s="795" t="str">
        <f>IF(E20="","",E20)</f>
        <v xml:space="preserve"> </v>
      </c>
      <c r="G94" s="791"/>
      <c r="H94" s="791"/>
      <c r="I94" s="790" t="s">
        <v>92</v>
      </c>
      <c r="J94" s="826" t="str">
        <f>E26</f>
        <v>M. Morská</v>
      </c>
      <c r="K94" s="791"/>
      <c r="L94" s="793"/>
      <c r="M94" s="794"/>
      <c r="N94" s="794"/>
      <c r="O94" s="794"/>
      <c r="P94" s="794"/>
      <c r="Q94" s="794"/>
      <c r="R94" s="794"/>
      <c r="S94" s="791"/>
      <c r="T94" s="791"/>
      <c r="U94" s="791"/>
      <c r="V94" s="791"/>
      <c r="W94" s="723"/>
      <c r="X94" s="723"/>
      <c r="Y94" s="723"/>
      <c r="Z94" s="723"/>
      <c r="AA94" s="723"/>
      <c r="AB94" s="723"/>
      <c r="AC94" s="723"/>
      <c r="AD94" s="723"/>
      <c r="AE94" s="723"/>
    </row>
    <row r="95" spans="1:31" s="725" customFormat="1" ht="10.35" customHeight="1">
      <c r="A95" s="791"/>
      <c r="B95" s="792"/>
      <c r="C95" s="791"/>
      <c r="D95" s="791"/>
      <c r="E95" s="791"/>
      <c r="F95" s="791"/>
      <c r="G95" s="791"/>
      <c r="H95" s="791"/>
      <c r="I95" s="791"/>
      <c r="J95" s="791"/>
      <c r="K95" s="791"/>
      <c r="L95" s="793"/>
      <c r="M95" s="794"/>
      <c r="N95" s="794"/>
      <c r="O95" s="794"/>
      <c r="P95" s="794"/>
      <c r="Q95" s="794"/>
      <c r="R95" s="794"/>
      <c r="S95" s="791"/>
      <c r="T95" s="791"/>
      <c r="U95" s="791"/>
      <c r="V95" s="791"/>
      <c r="W95" s="723"/>
      <c r="X95" s="723"/>
      <c r="Y95" s="723"/>
      <c r="Z95" s="723"/>
      <c r="AA95" s="723"/>
      <c r="AB95" s="723"/>
      <c r="AC95" s="723"/>
      <c r="AD95" s="723"/>
      <c r="AE95" s="723"/>
    </row>
    <row r="96" spans="1:31" s="725" customFormat="1" ht="29.25" customHeight="1">
      <c r="A96" s="791"/>
      <c r="B96" s="792"/>
      <c r="C96" s="827" t="s">
        <v>173</v>
      </c>
      <c r="D96" s="808"/>
      <c r="E96" s="808"/>
      <c r="F96" s="808"/>
      <c r="G96" s="808"/>
      <c r="H96" s="808"/>
      <c r="I96" s="808"/>
      <c r="J96" s="828" t="s">
        <v>174</v>
      </c>
      <c r="K96" s="808"/>
      <c r="L96" s="793"/>
      <c r="M96" s="794"/>
      <c r="N96" s="794"/>
      <c r="O96" s="794"/>
      <c r="P96" s="794"/>
      <c r="Q96" s="794"/>
      <c r="R96" s="794"/>
      <c r="S96" s="791"/>
      <c r="T96" s="791"/>
      <c r="U96" s="791"/>
      <c r="V96" s="791"/>
      <c r="W96" s="723"/>
      <c r="X96" s="723"/>
      <c r="Y96" s="723"/>
      <c r="Z96" s="723"/>
      <c r="AA96" s="723"/>
      <c r="AB96" s="723"/>
      <c r="AC96" s="723"/>
      <c r="AD96" s="723"/>
      <c r="AE96" s="723"/>
    </row>
    <row r="97" spans="1:31" s="725" customFormat="1" ht="10.35" customHeight="1">
      <c r="A97" s="791"/>
      <c r="B97" s="792"/>
      <c r="C97" s="791"/>
      <c r="D97" s="791"/>
      <c r="E97" s="791"/>
      <c r="F97" s="791"/>
      <c r="G97" s="791"/>
      <c r="H97" s="791"/>
      <c r="I97" s="791"/>
      <c r="J97" s="791"/>
      <c r="K97" s="791"/>
      <c r="L97" s="793"/>
      <c r="M97" s="794"/>
      <c r="N97" s="794"/>
      <c r="O97" s="794"/>
      <c r="P97" s="794"/>
      <c r="Q97" s="794"/>
      <c r="R97" s="794"/>
      <c r="S97" s="791"/>
      <c r="T97" s="791"/>
      <c r="U97" s="791"/>
      <c r="V97" s="791"/>
      <c r="W97" s="723"/>
      <c r="X97" s="723"/>
      <c r="Y97" s="723"/>
      <c r="Z97" s="723"/>
      <c r="AA97" s="723"/>
      <c r="AB97" s="723"/>
      <c r="AC97" s="723"/>
      <c r="AD97" s="723"/>
      <c r="AE97" s="723"/>
    </row>
    <row r="98" spans="1:47" s="725" customFormat="1" ht="22.9" customHeight="1">
      <c r="A98" s="791"/>
      <c r="B98" s="792"/>
      <c r="C98" s="829" t="s">
        <v>175</v>
      </c>
      <c r="D98" s="791"/>
      <c r="E98" s="791"/>
      <c r="F98" s="791"/>
      <c r="G98" s="791"/>
      <c r="H98" s="791"/>
      <c r="I98" s="791"/>
      <c r="J98" s="803">
        <f>J135</f>
        <v>0</v>
      </c>
      <c r="K98" s="791"/>
      <c r="L98" s="793"/>
      <c r="M98" s="794"/>
      <c r="N98" s="794"/>
      <c r="O98" s="794"/>
      <c r="P98" s="794"/>
      <c r="Q98" s="794"/>
      <c r="R98" s="794"/>
      <c r="S98" s="791"/>
      <c r="T98" s="791"/>
      <c r="U98" s="791"/>
      <c r="V98" s="791"/>
      <c r="W98" s="723"/>
      <c r="X98" s="723"/>
      <c r="Y98" s="723"/>
      <c r="Z98" s="723"/>
      <c r="AA98" s="723"/>
      <c r="AB98" s="723"/>
      <c r="AC98" s="723"/>
      <c r="AD98" s="723"/>
      <c r="AE98" s="723"/>
      <c r="AU98" s="720" t="s">
        <v>176</v>
      </c>
    </row>
    <row r="99" spans="1:22" s="731" customFormat="1" ht="24.95" customHeight="1">
      <c r="A99" s="830"/>
      <c r="B99" s="831"/>
      <c r="C99" s="830"/>
      <c r="D99" s="832" t="s">
        <v>505</v>
      </c>
      <c r="E99" s="833"/>
      <c r="F99" s="833"/>
      <c r="G99" s="833"/>
      <c r="H99" s="833"/>
      <c r="I99" s="833"/>
      <c r="J99" s="834">
        <f>J136</f>
        <v>0</v>
      </c>
      <c r="K99" s="830"/>
      <c r="L99" s="831"/>
      <c r="M99" s="830"/>
      <c r="N99" s="830"/>
      <c r="O99" s="830"/>
      <c r="P99" s="830"/>
      <c r="Q99" s="830"/>
      <c r="R99" s="830"/>
      <c r="S99" s="830"/>
      <c r="T99" s="830"/>
      <c r="U99" s="830"/>
      <c r="V99" s="830"/>
    </row>
    <row r="100" spans="1:22" s="732" customFormat="1" ht="19.9" customHeight="1">
      <c r="A100" s="835"/>
      <c r="B100" s="836"/>
      <c r="C100" s="835"/>
      <c r="D100" s="837" t="s">
        <v>506</v>
      </c>
      <c r="E100" s="838"/>
      <c r="F100" s="838"/>
      <c r="G100" s="838"/>
      <c r="H100" s="838"/>
      <c r="I100" s="838"/>
      <c r="J100" s="839">
        <f>J137</f>
        <v>0</v>
      </c>
      <c r="K100" s="835"/>
      <c r="L100" s="836"/>
      <c r="M100" s="835"/>
      <c r="N100" s="835"/>
      <c r="O100" s="835"/>
      <c r="P100" s="835"/>
      <c r="Q100" s="835"/>
      <c r="R100" s="835"/>
      <c r="S100" s="835"/>
      <c r="T100" s="835"/>
      <c r="U100" s="835"/>
      <c r="V100" s="835"/>
    </row>
    <row r="101" spans="1:22" s="732" customFormat="1" ht="19.9" customHeight="1">
      <c r="A101" s="835"/>
      <c r="B101" s="836"/>
      <c r="C101" s="835"/>
      <c r="D101" s="837" t="s">
        <v>507</v>
      </c>
      <c r="E101" s="838"/>
      <c r="F101" s="838"/>
      <c r="G101" s="838"/>
      <c r="H101" s="838"/>
      <c r="I101" s="838"/>
      <c r="J101" s="839">
        <f>J149</f>
        <v>0</v>
      </c>
      <c r="K101" s="835"/>
      <c r="L101" s="836"/>
      <c r="M101" s="835"/>
      <c r="N101" s="835"/>
      <c r="O101" s="835"/>
      <c r="P101" s="835"/>
      <c r="Q101" s="835"/>
      <c r="R101" s="835"/>
      <c r="S101" s="835"/>
      <c r="T101" s="835"/>
      <c r="U101" s="835"/>
      <c r="V101" s="835"/>
    </row>
    <row r="102" spans="1:22" s="732" customFormat="1" ht="19.9" customHeight="1">
      <c r="A102" s="835"/>
      <c r="B102" s="836"/>
      <c r="C102" s="835"/>
      <c r="D102" s="837" t="s">
        <v>508</v>
      </c>
      <c r="E102" s="838"/>
      <c r="F102" s="838"/>
      <c r="G102" s="838"/>
      <c r="H102" s="838"/>
      <c r="I102" s="838"/>
      <c r="J102" s="839">
        <f>J171</f>
        <v>0</v>
      </c>
      <c r="K102" s="835"/>
      <c r="L102" s="836"/>
      <c r="M102" s="835"/>
      <c r="N102" s="835"/>
      <c r="O102" s="835"/>
      <c r="P102" s="835"/>
      <c r="Q102" s="835"/>
      <c r="R102" s="835"/>
      <c r="S102" s="835"/>
      <c r="T102" s="835"/>
      <c r="U102" s="835"/>
      <c r="V102" s="835"/>
    </row>
    <row r="103" spans="1:22" s="732" customFormat="1" ht="19.9" customHeight="1">
      <c r="A103" s="835"/>
      <c r="B103" s="836"/>
      <c r="C103" s="835"/>
      <c r="D103" s="837" t="s">
        <v>181</v>
      </c>
      <c r="E103" s="838"/>
      <c r="F103" s="838"/>
      <c r="G103" s="838"/>
      <c r="H103" s="838"/>
      <c r="I103" s="838"/>
      <c r="J103" s="839">
        <f>J180</f>
        <v>0</v>
      </c>
      <c r="K103" s="835"/>
      <c r="L103" s="836"/>
      <c r="M103" s="835"/>
      <c r="N103" s="835"/>
      <c r="O103" s="835"/>
      <c r="P103" s="835"/>
      <c r="Q103" s="835"/>
      <c r="R103" s="835"/>
      <c r="S103" s="835"/>
      <c r="T103" s="835"/>
      <c r="U103" s="835"/>
      <c r="V103" s="835"/>
    </row>
    <row r="104" spans="1:22" s="731" customFormat="1" ht="24.95" customHeight="1">
      <c r="A104" s="830"/>
      <c r="B104" s="831"/>
      <c r="C104" s="830"/>
      <c r="D104" s="832" t="s">
        <v>182</v>
      </c>
      <c r="E104" s="833"/>
      <c r="F104" s="833"/>
      <c r="G104" s="833"/>
      <c r="H104" s="833"/>
      <c r="I104" s="833"/>
      <c r="J104" s="834">
        <f>J182</f>
        <v>0</v>
      </c>
      <c r="K104" s="830"/>
      <c r="L104" s="831"/>
      <c r="M104" s="830"/>
      <c r="N104" s="830"/>
      <c r="O104" s="830"/>
      <c r="P104" s="830"/>
      <c r="Q104" s="830"/>
      <c r="R104" s="830"/>
      <c r="S104" s="830"/>
      <c r="T104" s="830"/>
      <c r="U104" s="830"/>
      <c r="V104" s="830"/>
    </row>
    <row r="105" spans="1:22" s="732" customFormat="1" ht="19.9" customHeight="1">
      <c r="A105" s="835"/>
      <c r="B105" s="836"/>
      <c r="C105" s="835"/>
      <c r="D105" s="837" t="s">
        <v>509</v>
      </c>
      <c r="E105" s="838"/>
      <c r="F105" s="838"/>
      <c r="G105" s="838"/>
      <c r="H105" s="838"/>
      <c r="I105" s="838"/>
      <c r="J105" s="839">
        <f>J183</f>
        <v>0</v>
      </c>
      <c r="K105" s="835"/>
      <c r="L105" s="836"/>
      <c r="M105" s="835"/>
      <c r="N105" s="835"/>
      <c r="O105" s="835"/>
      <c r="P105" s="835"/>
      <c r="Q105" s="835"/>
      <c r="R105" s="835"/>
      <c r="S105" s="835"/>
      <c r="T105" s="835"/>
      <c r="U105" s="835"/>
      <c r="V105" s="835"/>
    </row>
    <row r="106" spans="1:22" s="732" customFormat="1" ht="19.9" customHeight="1">
      <c r="A106" s="835"/>
      <c r="B106" s="836"/>
      <c r="C106" s="835"/>
      <c r="D106" s="837" t="s">
        <v>510</v>
      </c>
      <c r="E106" s="838"/>
      <c r="F106" s="838"/>
      <c r="G106" s="838"/>
      <c r="H106" s="838"/>
      <c r="I106" s="838"/>
      <c r="J106" s="839">
        <f>J226</f>
        <v>0</v>
      </c>
      <c r="K106" s="835"/>
      <c r="L106" s="836"/>
      <c r="M106" s="835"/>
      <c r="N106" s="835"/>
      <c r="O106" s="835"/>
      <c r="P106" s="835"/>
      <c r="Q106" s="835"/>
      <c r="R106" s="835"/>
      <c r="S106" s="835"/>
      <c r="T106" s="835"/>
      <c r="U106" s="835"/>
      <c r="V106" s="835"/>
    </row>
    <row r="107" spans="1:22" s="732" customFormat="1" ht="19.9" customHeight="1">
      <c r="A107" s="835"/>
      <c r="B107" s="836"/>
      <c r="C107" s="835"/>
      <c r="D107" s="837" t="s">
        <v>511</v>
      </c>
      <c r="E107" s="838"/>
      <c r="F107" s="838"/>
      <c r="G107" s="838"/>
      <c r="H107" s="838"/>
      <c r="I107" s="838"/>
      <c r="J107" s="839">
        <f>J230</f>
        <v>0</v>
      </c>
      <c r="K107" s="835"/>
      <c r="L107" s="836"/>
      <c r="M107" s="835"/>
      <c r="N107" s="835"/>
      <c r="O107" s="835"/>
      <c r="P107" s="835"/>
      <c r="Q107" s="835"/>
      <c r="R107" s="835"/>
      <c r="S107" s="835"/>
      <c r="T107" s="835"/>
      <c r="U107" s="835"/>
      <c r="V107" s="835"/>
    </row>
    <row r="108" spans="1:22" s="732" customFormat="1" ht="19.9" customHeight="1">
      <c r="A108" s="835"/>
      <c r="B108" s="836"/>
      <c r="C108" s="835"/>
      <c r="D108" s="837" t="s">
        <v>512</v>
      </c>
      <c r="E108" s="838"/>
      <c r="F108" s="838"/>
      <c r="G108" s="838"/>
      <c r="H108" s="838"/>
      <c r="I108" s="838"/>
      <c r="J108" s="839">
        <f>J306</f>
        <v>0</v>
      </c>
      <c r="K108" s="835"/>
      <c r="L108" s="836"/>
      <c r="M108" s="835"/>
      <c r="N108" s="835"/>
      <c r="O108" s="835"/>
      <c r="P108" s="835"/>
      <c r="Q108" s="835"/>
      <c r="R108" s="835"/>
      <c r="S108" s="835"/>
      <c r="T108" s="835"/>
      <c r="U108" s="835"/>
      <c r="V108" s="835"/>
    </row>
    <row r="109" spans="1:22" s="732" customFormat="1" ht="19.9" customHeight="1">
      <c r="A109" s="835"/>
      <c r="B109" s="836"/>
      <c r="C109" s="835"/>
      <c r="D109" s="837" t="s">
        <v>513</v>
      </c>
      <c r="E109" s="838"/>
      <c r="F109" s="838"/>
      <c r="G109" s="838"/>
      <c r="H109" s="838"/>
      <c r="I109" s="838"/>
      <c r="J109" s="839">
        <f>J359</f>
        <v>0</v>
      </c>
      <c r="K109" s="835"/>
      <c r="L109" s="836"/>
      <c r="M109" s="835"/>
      <c r="N109" s="835"/>
      <c r="O109" s="835"/>
      <c r="P109" s="835"/>
      <c r="Q109" s="835"/>
      <c r="R109" s="835"/>
      <c r="S109" s="835"/>
      <c r="T109" s="835"/>
      <c r="U109" s="835"/>
      <c r="V109" s="835"/>
    </row>
    <row r="110" spans="1:22" s="732" customFormat="1" ht="19.9" customHeight="1">
      <c r="A110" s="835"/>
      <c r="B110" s="836"/>
      <c r="C110" s="835"/>
      <c r="D110" s="837" t="s">
        <v>514</v>
      </c>
      <c r="E110" s="838"/>
      <c r="F110" s="838"/>
      <c r="G110" s="838"/>
      <c r="H110" s="838"/>
      <c r="I110" s="838"/>
      <c r="J110" s="839">
        <f>J400</f>
        <v>0</v>
      </c>
      <c r="K110" s="835"/>
      <c r="L110" s="836"/>
      <c r="M110" s="835"/>
      <c r="N110" s="835"/>
      <c r="O110" s="835"/>
      <c r="P110" s="835"/>
      <c r="Q110" s="835"/>
      <c r="R110" s="835"/>
      <c r="S110" s="835"/>
      <c r="T110" s="835"/>
      <c r="U110" s="835"/>
      <c r="V110" s="835"/>
    </row>
    <row r="111" spans="1:22" s="732" customFormat="1" ht="19.9" customHeight="1">
      <c r="A111" s="835"/>
      <c r="B111" s="836"/>
      <c r="C111" s="835"/>
      <c r="D111" s="837" t="s">
        <v>515</v>
      </c>
      <c r="E111" s="838"/>
      <c r="F111" s="838"/>
      <c r="G111" s="838"/>
      <c r="H111" s="838"/>
      <c r="I111" s="838"/>
      <c r="J111" s="839">
        <f>J421</f>
        <v>0</v>
      </c>
      <c r="K111" s="835"/>
      <c r="L111" s="836"/>
      <c r="M111" s="835"/>
      <c r="N111" s="835"/>
      <c r="O111" s="835"/>
      <c r="P111" s="835"/>
      <c r="Q111" s="835"/>
      <c r="R111" s="835"/>
      <c r="S111" s="835"/>
      <c r="T111" s="835"/>
      <c r="U111" s="835"/>
      <c r="V111" s="835"/>
    </row>
    <row r="112" spans="1:22" s="731" customFormat="1" ht="24.95" customHeight="1">
      <c r="A112" s="830"/>
      <c r="B112" s="831"/>
      <c r="C112" s="830"/>
      <c r="D112" s="832" t="s">
        <v>516</v>
      </c>
      <c r="E112" s="833"/>
      <c r="F112" s="833"/>
      <c r="G112" s="833"/>
      <c r="H112" s="833"/>
      <c r="I112" s="833"/>
      <c r="J112" s="834">
        <f>J427</f>
        <v>0</v>
      </c>
      <c r="K112" s="830"/>
      <c r="L112" s="831"/>
      <c r="M112" s="830"/>
      <c r="N112" s="830"/>
      <c r="O112" s="830"/>
      <c r="P112" s="830"/>
      <c r="Q112" s="830"/>
      <c r="R112" s="830"/>
      <c r="S112" s="830"/>
      <c r="T112" s="830"/>
      <c r="U112" s="830"/>
      <c r="V112" s="830"/>
    </row>
    <row r="113" spans="1:22" s="731" customFormat="1" ht="24.95" customHeight="1">
      <c r="A113" s="830"/>
      <c r="B113" s="831"/>
      <c r="C113" s="830"/>
      <c r="D113" s="832" t="s">
        <v>517</v>
      </c>
      <c r="E113" s="833"/>
      <c r="F113" s="833"/>
      <c r="G113" s="833"/>
      <c r="H113" s="833"/>
      <c r="I113" s="833"/>
      <c r="J113" s="834">
        <f>J436</f>
        <v>0</v>
      </c>
      <c r="K113" s="830"/>
      <c r="L113" s="831"/>
      <c r="M113" s="830"/>
      <c r="N113" s="830"/>
      <c r="O113" s="830"/>
      <c r="P113" s="830"/>
      <c r="Q113" s="830"/>
      <c r="R113" s="830"/>
      <c r="S113" s="830"/>
      <c r="T113" s="830"/>
      <c r="U113" s="830"/>
      <c r="V113" s="830"/>
    </row>
    <row r="114" spans="1:31" s="725" customFormat="1" ht="21.75" customHeight="1">
      <c r="A114" s="791"/>
      <c r="B114" s="792"/>
      <c r="C114" s="791"/>
      <c r="D114" s="791"/>
      <c r="E114" s="791"/>
      <c r="F114" s="791"/>
      <c r="G114" s="791"/>
      <c r="H114" s="791"/>
      <c r="I114" s="791"/>
      <c r="J114" s="791"/>
      <c r="K114" s="791"/>
      <c r="L114" s="793"/>
      <c r="M114" s="794"/>
      <c r="N114" s="794"/>
      <c r="O114" s="794"/>
      <c r="P114" s="794"/>
      <c r="Q114" s="794"/>
      <c r="R114" s="794"/>
      <c r="S114" s="791"/>
      <c r="T114" s="791"/>
      <c r="U114" s="791"/>
      <c r="V114" s="791"/>
      <c r="W114" s="723"/>
      <c r="X114" s="723"/>
      <c r="Y114" s="723"/>
      <c r="Z114" s="723"/>
      <c r="AA114" s="723"/>
      <c r="AB114" s="723"/>
      <c r="AC114" s="723"/>
      <c r="AD114" s="723"/>
      <c r="AE114" s="723"/>
    </row>
    <row r="115" spans="1:31" s="725" customFormat="1" ht="6.95" customHeight="1">
      <c r="A115" s="791"/>
      <c r="B115" s="822"/>
      <c r="C115" s="823"/>
      <c r="D115" s="823"/>
      <c r="E115" s="823"/>
      <c r="F115" s="823"/>
      <c r="G115" s="823"/>
      <c r="H115" s="823"/>
      <c r="I115" s="823"/>
      <c r="J115" s="823"/>
      <c r="K115" s="823"/>
      <c r="L115" s="793"/>
      <c r="M115" s="794"/>
      <c r="N115" s="794"/>
      <c r="O115" s="794"/>
      <c r="P115" s="794"/>
      <c r="Q115" s="794"/>
      <c r="R115" s="794"/>
      <c r="S115" s="791"/>
      <c r="T115" s="791"/>
      <c r="U115" s="791"/>
      <c r="V115" s="791"/>
      <c r="W115" s="723"/>
      <c r="X115" s="723"/>
      <c r="Y115" s="723"/>
      <c r="Z115" s="723"/>
      <c r="AA115" s="723"/>
      <c r="AB115" s="723"/>
      <c r="AC115" s="723"/>
      <c r="AD115" s="723"/>
      <c r="AE115" s="723"/>
    </row>
    <row r="116" spans="9:22" ht="12.75">
      <c r="I116" s="140"/>
      <c r="K116" s="140"/>
      <c r="L116" s="140"/>
      <c r="M116" s="140"/>
      <c r="N116" s="140"/>
      <c r="O116" s="140"/>
      <c r="P116" s="140"/>
      <c r="Q116" s="140"/>
      <c r="R116" s="140"/>
      <c r="S116" s="140"/>
      <c r="T116" s="140"/>
      <c r="U116" s="140"/>
      <c r="V116" s="140"/>
    </row>
    <row r="117" spans="9:22" ht="12.75">
      <c r="I117" s="140"/>
      <c r="K117" s="140"/>
      <c r="L117" s="140"/>
      <c r="M117" s="140"/>
      <c r="N117" s="140"/>
      <c r="O117" s="140"/>
      <c r="P117" s="140"/>
      <c r="Q117" s="140"/>
      <c r="R117" s="140"/>
      <c r="S117" s="140"/>
      <c r="T117" s="140"/>
      <c r="U117" s="140"/>
      <c r="V117" s="140"/>
    </row>
    <row r="118" spans="9:22" ht="12.75">
      <c r="I118" s="140"/>
      <c r="K118" s="140"/>
      <c r="L118" s="140"/>
      <c r="M118" s="140"/>
      <c r="N118" s="140"/>
      <c r="O118" s="140"/>
      <c r="P118" s="140"/>
      <c r="Q118" s="140"/>
      <c r="R118" s="140"/>
      <c r="S118" s="140"/>
      <c r="T118" s="140"/>
      <c r="U118" s="140"/>
      <c r="V118" s="140"/>
    </row>
    <row r="119" spans="1:31" s="725" customFormat="1" ht="6.95" customHeight="1">
      <c r="A119" s="791"/>
      <c r="B119" s="824"/>
      <c r="C119" s="825"/>
      <c r="D119" s="825"/>
      <c r="E119" s="825"/>
      <c r="F119" s="825"/>
      <c r="G119" s="825"/>
      <c r="H119" s="825"/>
      <c r="I119" s="730"/>
      <c r="J119" s="825"/>
      <c r="K119" s="730"/>
      <c r="L119" s="724"/>
      <c r="S119" s="723"/>
      <c r="T119" s="723"/>
      <c r="U119" s="723"/>
      <c r="V119" s="723"/>
      <c r="W119" s="723"/>
      <c r="X119" s="723"/>
      <c r="Y119" s="723"/>
      <c r="Z119" s="723"/>
      <c r="AA119" s="723"/>
      <c r="AB119" s="723"/>
      <c r="AC119" s="723"/>
      <c r="AD119" s="723"/>
      <c r="AE119" s="723"/>
    </row>
    <row r="120" spans="1:31" s="725" customFormat="1" ht="24.95" customHeight="1">
      <c r="A120" s="791"/>
      <c r="B120" s="792"/>
      <c r="C120" s="788" t="s">
        <v>188</v>
      </c>
      <c r="D120" s="791"/>
      <c r="E120" s="791"/>
      <c r="F120" s="791"/>
      <c r="G120" s="791"/>
      <c r="H120" s="791"/>
      <c r="I120" s="723"/>
      <c r="J120" s="791"/>
      <c r="K120" s="723"/>
      <c r="L120" s="724"/>
      <c r="S120" s="723"/>
      <c r="T120" s="723"/>
      <c r="U120" s="723"/>
      <c r="V120" s="723"/>
      <c r="W120" s="723"/>
      <c r="X120" s="723"/>
      <c r="Y120" s="723"/>
      <c r="Z120" s="723"/>
      <c r="AA120" s="723"/>
      <c r="AB120" s="723"/>
      <c r="AC120" s="723"/>
      <c r="AD120" s="723"/>
      <c r="AE120" s="723"/>
    </row>
    <row r="121" spans="1:31" s="725" customFormat="1" ht="6.95" customHeight="1">
      <c r="A121" s="791"/>
      <c r="B121" s="792"/>
      <c r="C121" s="791"/>
      <c r="D121" s="791"/>
      <c r="E121" s="791"/>
      <c r="F121" s="791"/>
      <c r="G121" s="791"/>
      <c r="H121" s="791"/>
      <c r="I121" s="723"/>
      <c r="J121" s="791"/>
      <c r="K121" s="723"/>
      <c r="L121" s="724"/>
      <c r="S121" s="723"/>
      <c r="T121" s="723"/>
      <c r="U121" s="723"/>
      <c r="V121" s="723"/>
      <c r="W121" s="723"/>
      <c r="X121" s="723"/>
      <c r="Y121" s="723"/>
      <c r="Z121" s="723"/>
      <c r="AA121" s="723"/>
      <c r="AB121" s="723"/>
      <c r="AC121" s="723"/>
      <c r="AD121" s="723"/>
      <c r="AE121" s="723"/>
    </row>
    <row r="122" spans="1:31" s="725" customFormat="1" ht="12" customHeight="1">
      <c r="A122" s="791"/>
      <c r="B122" s="792"/>
      <c r="C122" s="790" t="s">
        <v>84</v>
      </c>
      <c r="D122" s="791"/>
      <c r="E122" s="791"/>
      <c r="F122" s="791"/>
      <c r="G122" s="791"/>
      <c r="H122" s="791"/>
      <c r="I122" s="723"/>
      <c r="J122" s="791"/>
      <c r="K122" s="723"/>
      <c r="L122" s="724"/>
      <c r="S122" s="723"/>
      <c r="T122" s="723"/>
      <c r="U122" s="723"/>
      <c r="V122" s="723"/>
      <c r="W122" s="723"/>
      <c r="X122" s="723"/>
      <c r="Y122" s="723"/>
      <c r="Z122" s="723"/>
      <c r="AA122" s="723"/>
      <c r="AB122" s="723"/>
      <c r="AC122" s="723"/>
      <c r="AD122" s="723"/>
      <c r="AE122" s="723"/>
    </row>
    <row r="123" spans="1:31" s="725" customFormat="1" ht="14.45" customHeight="1">
      <c r="A123" s="791"/>
      <c r="B123" s="792"/>
      <c r="C123" s="791"/>
      <c r="D123" s="791"/>
      <c r="E123" s="1520" t="str">
        <f>E7</f>
        <v>Modernizace kuchyně MŠ Mitušova 6</v>
      </c>
      <c r="F123" s="1521"/>
      <c r="G123" s="1521"/>
      <c r="H123" s="1521"/>
      <c r="I123" s="723"/>
      <c r="J123" s="791"/>
      <c r="K123" s="723"/>
      <c r="L123" s="724"/>
      <c r="S123" s="723"/>
      <c r="T123" s="723"/>
      <c r="U123" s="723"/>
      <c r="V123" s="723"/>
      <c r="W123" s="723"/>
      <c r="X123" s="723"/>
      <c r="Y123" s="723"/>
      <c r="Z123" s="723"/>
      <c r="AA123" s="723"/>
      <c r="AB123" s="723"/>
      <c r="AC123" s="723"/>
      <c r="AD123" s="723"/>
      <c r="AE123" s="723"/>
    </row>
    <row r="124" spans="2:12" ht="12" customHeight="1">
      <c r="B124" s="787"/>
      <c r="C124" s="790" t="s">
        <v>499</v>
      </c>
      <c r="L124" s="721"/>
    </row>
    <row r="125" spans="1:31" s="725" customFormat="1" ht="14.45" customHeight="1">
      <c r="A125" s="791"/>
      <c r="B125" s="792"/>
      <c r="C125" s="791"/>
      <c r="D125" s="791"/>
      <c r="E125" s="1520" t="s">
        <v>500</v>
      </c>
      <c r="F125" s="1517"/>
      <c r="G125" s="1517"/>
      <c r="H125" s="1517"/>
      <c r="I125" s="723"/>
      <c r="J125" s="791"/>
      <c r="K125" s="723"/>
      <c r="L125" s="724"/>
      <c r="S125" s="723"/>
      <c r="T125" s="723"/>
      <c r="U125" s="723"/>
      <c r="V125" s="723"/>
      <c r="W125" s="723"/>
      <c r="X125" s="723"/>
      <c r="Y125" s="723"/>
      <c r="Z125" s="723"/>
      <c r="AA125" s="723"/>
      <c r="AB125" s="723"/>
      <c r="AC125" s="723"/>
      <c r="AD125" s="723"/>
      <c r="AE125" s="723"/>
    </row>
    <row r="126" spans="1:31" s="725" customFormat="1" ht="12" customHeight="1">
      <c r="A126" s="791"/>
      <c r="B126" s="792"/>
      <c r="C126" s="790" t="s">
        <v>501</v>
      </c>
      <c r="D126" s="791"/>
      <c r="E126" s="791"/>
      <c r="F126" s="791"/>
      <c r="G126" s="791"/>
      <c r="H126" s="791"/>
      <c r="I126" s="723"/>
      <c r="J126" s="791"/>
      <c r="K126" s="723"/>
      <c r="L126" s="724"/>
      <c r="S126" s="723"/>
      <c r="T126" s="723"/>
      <c r="U126" s="723"/>
      <c r="V126" s="723"/>
      <c r="W126" s="723"/>
      <c r="X126" s="723"/>
      <c r="Y126" s="723"/>
      <c r="Z126" s="723"/>
      <c r="AA126" s="723"/>
      <c r="AB126" s="723"/>
      <c r="AC126" s="723"/>
      <c r="AD126" s="723"/>
      <c r="AE126" s="723"/>
    </row>
    <row r="127" spans="1:31" s="725" customFormat="1" ht="14.45" customHeight="1">
      <c r="A127" s="791"/>
      <c r="B127" s="792"/>
      <c r="C127" s="791"/>
      <c r="D127" s="791"/>
      <c r="E127" s="1516" t="str">
        <f>E11</f>
        <v>D.1.4.2 - Vytápění</v>
      </c>
      <c r="F127" s="1517"/>
      <c r="G127" s="1517"/>
      <c r="H127" s="1517"/>
      <c r="I127" s="723"/>
      <c r="J127" s="791"/>
      <c r="K127" s="723"/>
      <c r="L127" s="724"/>
      <c r="S127" s="723"/>
      <c r="T127" s="723"/>
      <c r="U127" s="723"/>
      <c r="V127" s="723"/>
      <c r="W127" s="723"/>
      <c r="X127" s="723"/>
      <c r="Y127" s="723"/>
      <c r="Z127" s="723"/>
      <c r="AA127" s="723"/>
      <c r="AB127" s="723"/>
      <c r="AC127" s="723"/>
      <c r="AD127" s="723"/>
      <c r="AE127" s="723"/>
    </row>
    <row r="128" spans="1:31" s="725" customFormat="1" ht="6.95" customHeight="1">
      <c r="A128" s="791"/>
      <c r="B128" s="792"/>
      <c r="C128" s="791"/>
      <c r="D128" s="791"/>
      <c r="E128" s="791"/>
      <c r="F128" s="791"/>
      <c r="G128" s="791"/>
      <c r="H128" s="791"/>
      <c r="I128" s="723"/>
      <c r="J128" s="791"/>
      <c r="K128" s="723"/>
      <c r="L128" s="724"/>
      <c r="S128" s="723"/>
      <c r="T128" s="723"/>
      <c r="U128" s="723"/>
      <c r="V128" s="723"/>
      <c r="W128" s="723"/>
      <c r="X128" s="723"/>
      <c r="Y128" s="723"/>
      <c r="Z128" s="723"/>
      <c r="AA128" s="723"/>
      <c r="AB128" s="723"/>
      <c r="AC128" s="723"/>
      <c r="AD128" s="723"/>
      <c r="AE128" s="723"/>
    </row>
    <row r="129" spans="1:31" s="725" customFormat="1" ht="12" customHeight="1">
      <c r="A129" s="791"/>
      <c r="B129" s="792"/>
      <c r="C129" s="790" t="s">
        <v>85</v>
      </c>
      <c r="D129" s="791"/>
      <c r="E129" s="791"/>
      <c r="F129" s="795" t="str">
        <f>F14</f>
        <v>Ostrava</v>
      </c>
      <c r="G129" s="791"/>
      <c r="H129" s="791"/>
      <c r="I129" s="722" t="s">
        <v>86</v>
      </c>
      <c r="J129" s="796" t="str">
        <f>IF(J14="","",J14)</f>
        <v>14. 1. 2020</v>
      </c>
      <c r="K129" s="723"/>
      <c r="L129" s="724"/>
      <c r="S129" s="723"/>
      <c r="T129" s="723"/>
      <c r="U129" s="723"/>
      <c r="V129" s="723"/>
      <c r="W129" s="723"/>
      <c r="X129" s="723"/>
      <c r="Y129" s="723"/>
      <c r="Z129" s="723"/>
      <c r="AA129" s="723"/>
      <c r="AB129" s="723"/>
      <c r="AC129" s="723"/>
      <c r="AD129" s="723"/>
      <c r="AE129" s="723"/>
    </row>
    <row r="130" spans="1:31" s="725" customFormat="1" ht="6.95" customHeight="1">
      <c r="A130" s="791"/>
      <c r="B130" s="792"/>
      <c r="C130" s="791"/>
      <c r="D130" s="791"/>
      <c r="E130" s="791"/>
      <c r="F130" s="791"/>
      <c r="G130" s="791"/>
      <c r="H130" s="791"/>
      <c r="I130" s="723"/>
      <c r="J130" s="791"/>
      <c r="K130" s="723"/>
      <c r="L130" s="724"/>
      <c r="S130" s="723"/>
      <c r="T130" s="723"/>
      <c r="U130" s="723"/>
      <c r="V130" s="723"/>
      <c r="W130" s="723"/>
      <c r="X130" s="723"/>
      <c r="Y130" s="723"/>
      <c r="Z130" s="723"/>
      <c r="AA130" s="723"/>
      <c r="AB130" s="723"/>
      <c r="AC130" s="723"/>
      <c r="AD130" s="723"/>
      <c r="AE130" s="723"/>
    </row>
    <row r="131" spans="1:31" s="725" customFormat="1" ht="15.6" customHeight="1">
      <c r="A131" s="791"/>
      <c r="B131" s="792"/>
      <c r="C131" s="790" t="s">
        <v>147</v>
      </c>
      <c r="D131" s="791"/>
      <c r="E131" s="791"/>
      <c r="F131" s="795" t="str">
        <f>E17</f>
        <v>Městský obvod Ostrava - Jih</v>
      </c>
      <c r="G131" s="791"/>
      <c r="H131" s="791"/>
      <c r="I131" s="722" t="s">
        <v>88</v>
      </c>
      <c r="J131" s="826" t="str">
        <f>E23</f>
        <v>BKB Metal, a.s.</v>
      </c>
      <c r="K131" s="723"/>
      <c r="L131" s="724"/>
      <c r="S131" s="723"/>
      <c r="T131" s="723"/>
      <c r="U131" s="723"/>
      <c r="V131" s="723"/>
      <c r="W131" s="723"/>
      <c r="X131" s="723"/>
      <c r="Y131" s="723"/>
      <c r="Z131" s="723"/>
      <c r="AA131" s="723"/>
      <c r="AB131" s="723"/>
      <c r="AC131" s="723"/>
      <c r="AD131" s="723"/>
      <c r="AE131" s="723"/>
    </row>
    <row r="132" spans="1:31" s="725" customFormat="1" ht="15.6" customHeight="1">
      <c r="A132" s="791"/>
      <c r="B132" s="792"/>
      <c r="C132" s="790" t="s">
        <v>91</v>
      </c>
      <c r="D132" s="791"/>
      <c r="E132" s="791"/>
      <c r="F132" s="795" t="str">
        <f>IF(E20="","",E20)</f>
        <v xml:space="preserve"> </v>
      </c>
      <c r="G132" s="791"/>
      <c r="H132" s="791"/>
      <c r="I132" s="722" t="s">
        <v>92</v>
      </c>
      <c r="J132" s="826" t="str">
        <f>E26</f>
        <v>M. Morská</v>
      </c>
      <c r="K132" s="723"/>
      <c r="L132" s="724"/>
      <c r="S132" s="723"/>
      <c r="T132" s="723"/>
      <c r="U132" s="723"/>
      <c r="V132" s="723"/>
      <c r="W132" s="723"/>
      <c r="X132" s="723"/>
      <c r="Y132" s="723"/>
      <c r="Z132" s="723"/>
      <c r="AA132" s="723"/>
      <c r="AB132" s="723"/>
      <c r="AC132" s="723"/>
      <c r="AD132" s="723"/>
      <c r="AE132" s="723"/>
    </row>
    <row r="133" spans="1:31" s="725" customFormat="1" ht="10.35" customHeight="1">
      <c r="A133" s="791"/>
      <c r="B133" s="792"/>
      <c r="C133" s="791"/>
      <c r="D133" s="791"/>
      <c r="E133" s="791"/>
      <c r="F133" s="791"/>
      <c r="G133" s="791"/>
      <c r="H133" s="791"/>
      <c r="I133" s="723"/>
      <c r="J133" s="791"/>
      <c r="K133" s="723"/>
      <c r="L133" s="724"/>
      <c r="S133" s="723"/>
      <c r="T133" s="723"/>
      <c r="U133" s="723"/>
      <c r="V133" s="723"/>
      <c r="W133" s="723"/>
      <c r="X133" s="723"/>
      <c r="Y133" s="723"/>
      <c r="Z133" s="723"/>
      <c r="AA133" s="723"/>
      <c r="AB133" s="723"/>
      <c r="AC133" s="723"/>
      <c r="AD133" s="723"/>
      <c r="AE133" s="723"/>
    </row>
    <row r="134" spans="1:31" s="740" customFormat="1" ht="29.25" customHeight="1">
      <c r="A134" s="840"/>
      <c r="B134" s="841"/>
      <c r="C134" s="842" t="s">
        <v>189</v>
      </c>
      <c r="D134" s="843" t="s">
        <v>190</v>
      </c>
      <c r="E134" s="843" t="s">
        <v>93</v>
      </c>
      <c r="F134" s="843" t="s">
        <v>191</v>
      </c>
      <c r="G134" s="843" t="s">
        <v>192</v>
      </c>
      <c r="H134" s="843" t="s">
        <v>193</v>
      </c>
      <c r="I134" s="734" t="s">
        <v>194</v>
      </c>
      <c r="J134" s="875" t="s">
        <v>174</v>
      </c>
      <c r="K134" s="735" t="s">
        <v>195</v>
      </c>
      <c r="L134" s="736"/>
      <c r="M134" s="737" t="s">
        <v>144</v>
      </c>
      <c r="N134" s="738" t="s">
        <v>157</v>
      </c>
      <c r="O134" s="738" t="s">
        <v>196</v>
      </c>
      <c r="P134" s="738" t="s">
        <v>197</v>
      </c>
      <c r="Q134" s="738" t="s">
        <v>198</v>
      </c>
      <c r="R134" s="738" t="s">
        <v>199</v>
      </c>
      <c r="S134" s="738" t="s">
        <v>200</v>
      </c>
      <c r="T134" s="739" t="s">
        <v>201</v>
      </c>
      <c r="U134" s="733"/>
      <c r="V134" s="733"/>
      <c r="W134" s="733"/>
      <c r="X134" s="733"/>
      <c r="Y134" s="733"/>
      <c r="Z134" s="733"/>
      <c r="AA134" s="733"/>
      <c r="AB134" s="733"/>
      <c r="AC134" s="733"/>
      <c r="AD134" s="733"/>
      <c r="AE134" s="733"/>
    </row>
    <row r="135" spans="1:63" s="725" customFormat="1" ht="22.9" customHeight="1">
      <c r="A135" s="791"/>
      <c r="B135" s="792"/>
      <c r="C135" s="844" t="s">
        <v>202</v>
      </c>
      <c r="D135" s="791"/>
      <c r="E135" s="791"/>
      <c r="F135" s="791"/>
      <c r="G135" s="791"/>
      <c r="H135" s="791"/>
      <c r="I135" s="723"/>
      <c r="J135" s="876">
        <f>BK135</f>
        <v>0</v>
      </c>
      <c r="K135" s="723"/>
      <c r="L135" s="141"/>
      <c r="M135" s="741"/>
      <c r="N135" s="742"/>
      <c r="O135" s="728"/>
      <c r="P135" s="743">
        <f>P136+P182+P427+P436</f>
        <v>337.889849</v>
      </c>
      <c r="Q135" s="728"/>
      <c r="R135" s="743">
        <f>R136+R182+R427+R436</f>
        <v>1.454575</v>
      </c>
      <c r="S135" s="728"/>
      <c r="T135" s="744">
        <f>T136+T182+T427+T436</f>
        <v>2.6840400000000004</v>
      </c>
      <c r="U135" s="723"/>
      <c r="V135" s="723"/>
      <c r="W135" s="723"/>
      <c r="X135" s="723"/>
      <c r="Y135" s="723"/>
      <c r="Z135" s="723"/>
      <c r="AA135" s="723"/>
      <c r="AB135" s="723"/>
      <c r="AC135" s="723"/>
      <c r="AD135" s="723"/>
      <c r="AE135" s="723"/>
      <c r="AT135" s="720" t="s">
        <v>110</v>
      </c>
      <c r="AU135" s="720" t="s">
        <v>176</v>
      </c>
      <c r="BK135" s="745">
        <f>BK136+BK182+BK427+BK436</f>
        <v>0</v>
      </c>
    </row>
    <row r="136" spans="1:63" s="746" customFormat="1" ht="15">
      <c r="A136" s="845"/>
      <c r="B136" s="846"/>
      <c r="C136" s="845"/>
      <c r="D136" s="847" t="s">
        <v>110</v>
      </c>
      <c r="E136" s="848" t="s">
        <v>203</v>
      </c>
      <c r="F136" s="848" t="s">
        <v>518</v>
      </c>
      <c r="G136" s="845"/>
      <c r="H136" s="845"/>
      <c r="J136" s="877">
        <f>BK136</f>
        <v>0</v>
      </c>
      <c r="L136" s="747"/>
      <c r="M136" s="749"/>
      <c r="N136" s="750"/>
      <c r="O136" s="750"/>
      <c r="P136" s="751">
        <f>P137+P149+P171+P180</f>
        <v>122.483932</v>
      </c>
      <c r="Q136" s="750"/>
      <c r="R136" s="751">
        <f>R137+R149+R171+R180</f>
        <v>0.5757829999999999</v>
      </c>
      <c r="S136" s="750"/>
      <c r="T136" s="752">
        <f>T137+T149+T171+T180</f>
        <v>0.4153</v>
      </c>
      <c r="AR136" s="748" t="s">
        <v>119</v>
      </c>
      <c r="AT136" s="753" t="s">
        <v>110</v>
      </c>
      <c r="AU136" s="753" t="s">
        <v>111</v>
      </c>
      <c r="AY136" s="748" t="s">
        <v>205</v>
      </c>
      <c r="BK136" s="754">
        <f>BK137+BK149+BK171+BK180</f>
        <v>0</v>
      </c>
    </row>
    <row r="137" spans="1:63" s="746" customFormat="1" ht="22.9" customHeight="1">
      <c r="A137" s="845"/>
      <c r="B137" s="846"/>
      <c r="C137" s="845"/>
      <c r="D137" s="847" t="s">
        <v>110</v>
      </c>
      <c r="E137" s="849" t="s">
        <v>519</v>
      </c>
      <c r="F137" s="849" t="s">
        <v>520</v>
      </c>
      <c r="G137" s="845"/>
      <c r="H137" s="845"/>
      <c r="J137" s="878">
        <f>BK137</f>
        <v>0</v>
      </c>
      <c r="L137" s="747"/>
      <c r="M137" s="749"/>
      <c r="N137" s="750"/>
      <c r="O137" s="750"/>
      <c r="P137" s="751">
        <f>SUM(P138:P148)</f>
        <v>30.298000000000002</v>
      </c>
      <c r="Q137" s="750"/>
      <c r="R137" s="751">
        <f>SUM(R138:R148)</f>
        <v>0.548051</v>
      </c>
      <c r="S137" s="750"/>
      <c r="T137" s="752">
        <f>SUM(T138:T148)</f>
        <v>0</v>
      </c>
      <c r="AR137" s="748" t="s">
        <v>119</v>
      </c>
      <c r="AT137" s="753" t="s">
        <v>110</v>
      </c>
      <c r="AU137" s="753" t="s">
        <v>119</v>
      </c>
      <c r="AY137" s="748" t="s">
        <v>205</v>
      </c>
      <c r="BK137" s="754">
        <f>SUM(BK138:BK148)</f>
        <v>0</v>
      </c>
    </row>
    <row r="138" spans="1:65" s="725" customFormat="1" ht="24">
      <c r="A138" s="791"/>
      <c r="B138" s="792"/>
      <c r="C138" s="850" t="s">
        <v>119</v>
      </c>
      <c r="D138" s="850" t="s">
        <v>208</v>
      </c>
      <c r="E138" s="851" t="s">
        <v>521</v>
      </c>
      <c r="F138" s="852" t="s">
        <v>522</v>
      </c>
      <c r="G138" s="853" t="s">
        <v>238</v>
      </c>
      <c r="H138" s="854">
        <v>1.3</v>
      </c>
      <c r="I138" s="142">
        <v>0</v>
      </c>
      <c r="J138" s="879">
        <f>ROUND(I138*H138,2)</f>
        <v>0</v>
      </c>
      <c r="K138" s="143"/>
      <c r="L138" s="141"/>
      <c r="M138" s="755" t="s">
        <v>144</v>
      </c>
      <c r="N138" s="756" t="s">
        <v>158</v>
      </c>
      <c r="O138" s="757">
        <v>0.891</v>
      </c>
      <c r="P138" s="757">
        <f>O138*H138</f>
        <v>1.1583</v>
      </c>
      <c r="Q138" s="757">
        <v>0.00884</v>
      </c>
      <c r="R138" s="757">
        <f>Q138*H138</f>
        <v>0.011492</v>
      </c>
      <c r="S138" s="757">
        <v>0</v>
      </c>
      <c r="T138" s="758">
        <f>S138*H138</f>
        <v>0</v>
      </c>
      <c r="U138" s="723"/>
      <c r="V138" s="723"/>
      <c r="W138" s="723"/>
      <c r="X138" s="723"/>
      <c r="Y138" s="723"/>
      <c r="Z138" s="723"/>
      <c r="AA138" s="723"/>
      <c r="AB138" s="723"/>
      <c r="AC138" s="723"/>
      <c r="AD138" s="723"/>
      <c r="AE138" s="723"/>
      <c r="AR138" s="759" t="s">
        <v>211</v>
      </c>
      <c r="AT138" s="759" t="s">
        <v>208</v>
      </c>
      <c r="AU138" s="759" t="s">
        <v>138</v>
      </c>
      <c r="AY138" s="720" t="s">
        <v>205</v>
      </c>
      <c r="BE138" s="760">
        <f>IF(N138="základní",J138,0)</f>
        <v>0</v>
      </c>
      <c r="BF138" s="760">
        <f>IF(N138="snížená",J138,0)</f>
        <v>0</v>
      </c>
      <c r="BG138" s="760">
        <f>IF(N138="zákl. přenesená",J138,0)</f>
        <v>0</v>
      </c>
      <c r="BH138" s="760">
        <f>IF(N138="sníž. přenesená",J138,0)</f>
        <v>0</v>
      </c>
      <c r="BI138" s="760">
        <f>IF(N138="nulová",J138,0)</f>
        <v>0</v>
      </c>
      <c r="BJ138" s="720" t="s">
        <v>119</v>
      </c>
      <c r="BK138" s="760">
        <f>ROUND(I138*H138,2)</f>
        <v>0</v>
      </c>
      <c r="BL138" s="720" t="s">
        <v>211</v>
      </c>
      <c r="BM138" s="759" t="s">
        <v>523</v>
      </c>
    </row>
    <row r="139" spans="1:65" s="725" customFormat="1" ht="19.9" customHeight="1">
      <c r="A139" s="791"/>
      <c r="B139" s="792"/>
      <c r="C139" s="850" t="s">
        <v>138</v>
      </c>
      <c r="D139" s="850" t="s">
        <v>208</v>
      </c>
      <c r="E139" s="851" t="s">
        <v>524</v>
      </c>
      <c r="F139" s="852" t="s">
        <v>525</v>
      </c>
      <c r="G139" s="853" t="s">
        <v>238</v>
      </c>
      <c r="H139" s="854">
        <v>1.3</v>
      </c>
      <c r="I139" s="142">
        <v>0</v>
      </c>
      <c r="J139" s="879">
        <f>ROUND(I139*H139,2)</f>
        <v>0</v>
      </c>
      <c r="K139" s="143"/>
      <c r="L139" s="141"/>
      <c r="M139" s="755" t="s">
        <v>144</v>
      </c>
      <c r="N139" s="756" t="s">
        <v>158</v>
      </c>
      <c r="O139" s="757">
        <v>0.624</v>
      </c>
      <c r="P139" s="757">
        <f>O139*H139</f>
        <v>0.8112</v>
      </c>
      <c r="Q139" s="757">
        <v>0.04</v>
      </c>
      <c r="R139" s="757">
        <f>Q139*H139</f>
        <v>0.052000000000000005</v>
      </c>
      <c r="S139" s="757">
        <v>0</v>
      </c>
      <c r="T139" s="758">
        <f>S139*H139</f>
        <v>0</v>
      </c>
      <c r="U139" s="723"/>
      <c r="V139" s="723"/>
      <c r="W139" s="723"/>
      <c r="X139" s="723"/>
      <c r="Y139" s="723"/>
      <c r="Z139" s="723"/>
      <c r="AA139" s="723"/>
      <c r="AB139" s="723"/>
      <c r="AC139" s="723"/>
      <c r="AD139" s="723"/>
      <c r="AE139" s="723"/>
      <c r="AR139" s="759" t="s">
        <v>211</v>
      </c>
      <c r="AT139" s="759" t="s">
        <v>208</v>
      </c>
      <c r="AU139" s="759" t="s">
        <v>138</v>
      </c>
      <c r="AY139" s="720" t="s">
        <v>205</v>
      </c>
      <c r="BE139" s="760">
        <f>IF(N139="základní",J139,0)</f>
        <v>0</v>
      </c>
      <c r="BF139" s="760">
        <f>IF(N139="snížená",J139,0)</f>
        <v>0</v>
      </c>
      <c r="BG139" s="760">
        <f>IF(N139="zákl. přenesená",J139,0)</f>
        <v>0</v>
      </c>
      <c r="BH139" s="760">
        <f>IF(N139="sníž. přenesená",J139,0)</f>
        <v>0</v>
      </c>
      <c r="BI139" s="760">
        <f>IF(N139="nulová",J139,0)</f>
        <v>0</v>
      </c>
      <c r="BJ139" s="720" t="s">
        <v>119</v>
      </c>
      <c r="BK139" s="760">
        <f>ROUND(I139*H139,2)</f>
        <v>0</v>
      </c>
      <c r="BL139" s="720" t="s">
        <v>211</v>
      </c>
      <c r="BM139" s="759" t="s">
        <v>526</v>
      </c>
    </row>
    <row r="140" spans="1:51" s="761" customFormat="1" ht="11.25">
      <c r="A140" s="855"/>
      <c r="B140" s="856"/>
      <c r="C140" s="855"/>
      <c r="D140" s="857" t="s">
        <v>527</v>
      </c>
      <c r="E140" s="858" t="s">
        <v>144</v>
      </c>
      <c r="F140" s="859" t="s">
        <v>528</v>
      </c>
      <c r="G140" s="855"/>
      <c r="H140" s="858" t="s">
        <v>144</v>
      </c>
      <c r="J140" s="855"/>
      <c r="L140" s="762"/>
      <c r="M140" s="764"/>
      <c r="N140" s="765"/>
      <c r="O140" s="765"/>
      <c r="P140" s="765"/>
      <c r="Q140" s="765"/>
      <c r="R140" s="765"/>
      <c r="S140" s="765"/>
      <c r="T140" s="766"/>
      <c r="AT140" s="763" t="s">
        <v>527</v>
      </c>
      <c r="AU140" s="763" t="s">
        <v>138</v>
      </c>
      <c r="AV140" s="761" t="s">
        <v>119</v>
      </c>
      <c r="AW140" s="761" t="s">
        <v>529</v>
      </c>
      <c r="AX140" s="761" t="s">
        <v>111</v>
      </c>
      <c r="AY140" s="763" t="s">
        <v>205</v>
      </c>
    </row>
    <row r="141" spans="1:51" s="767" customFormat="1" ht="11.25">
      <c r="A141" s="860"/>
      <c r="B141" s="861"/>
      <c r="C141" s="860"/>
      <c r="D141" s="857" t="s">
        <v>527</v>
      </c>
      <c r="E141" s="862" t="s">
        <v>144</v>
      </c>
      <c r="F141" s="863" t="s">
        <v>530</v>
      </c>
      <c r="G141" s="860"/>
      <c r="H141" s="864">
        <v>1.3</v>
      </c>
      <c r="J141" s="860"/>
      <c r="L141" s="768"/>
      <c r="M141" s="770"/>
      <c r="N141" s="771"/>
      <c r="O141" s="771"/>
      <c r="P141" s="771"/>
      <c r="Q141" s="771"/>
      <c r="R141" s="771"/>
      <c r="S141" s="771"/>
      <c r="T141" s="772"/>
      <c r="AT141" s="769" t="s">
        <v>527</v>
      </c>
      <c r="AU141" s="769" t="s">
        <v>138</v>
      </c>
      <c r="AV141" s="767" t="s">
        <v>138</v>
      </c>
      <c r="AW141" s="767" t="s">
        <v>529</v>
      </c>
      <c r="AX141" s="767" t="s">
        <v>119</v>
      </c>
      <c r="AY141" s="769" t="s">
        <v>205</v>
      </c>
    </row>
    <row r="142" spans="1:65" s="725" customFormat="1" ht="19.9" customHeight="1">
      <c r="A142" s="791"/>
      <c r="B142" s="792"/>
      <c r="C142" s="850" t="s">
        <v>531</v>
      </c>
      <c r="D142" s="850" t="s">
        <v>208</v>
      </c>
      <c r="E142" s="851" t="s">
        <v>532</v>
      </c>
      <c r="F142" s="852" t="s">
        <v>533</v>
      </c>
      <c r="G142" s="853" t="s">
        <v>243</v>
      </c>
      <c r="H142" s="854">
        <v>38</v>
      </c>
      <c r="I142" s="142">
        <v>0</v>
      </c>
      <c r="J142" s="879">
        <f>ROUND(I142*H142,2)</f>
        <v>0</v>
      </c>
      <c r="K142" s="143"/>
      <c r="L142" s="141"/>
      <c r="M142" s="755" t="s">
        <v>144</v>
      </c>
      <c r="N142" s="756" t="s">
        <v>158</v>
      </c>
      <c r="O142" s="757">
        <v>0.452</v>
      </c>
      <c r="P142" s="757">
        <f>O142*H142</f>
        <v>17.176000000000002</v>
      </c>
      <c r="Q142" s="757">
        <v>0.01</v>
      </c>
      <c r="R142" s="757">
        <f>Q142*H142</f>
        <v>0.38</v>
      </c>
      <c r="S142" s="757">
        <v>0</v>
      </c>
      <c r="T142" s="758">
        <f>S142*H142</f>
        <v>0</v>
      </c>
      <c r="U142" s="723"/>
      <c r="V142" s="723"/>
      <c r="W142" s="723"/>
      <c r="X142" s="723"/>
      <c r="Y142" s="723"/>
      <c r="Z142" s="723"/>
      <c r="AA142" s="723"/>
      <c r="AB142" s="723"/>
      <c r="AC142" s="723"/>
      <c r="AD142" s="723"/>
      <c r="AE142" s="723"/>
      <c r="AR142" s="759" t="s">
        <v>211</v>
      </c>
      <c r="AT142" s="759" t="s">
        <v>208</v>
      </c>
      <c r="AU142" s="759" t="s">
        <v>138</v>
      </c>
      <c r="AY142" s="720" t="s">
        <v>205</v>
      </c>
      <c r="BE142" s="760">
        <f>IF(N142="základní",J142,0)</f>
        <v>0</v>
      </c>
      <c r="BF142" s="760">
        <f>IF(N142="snížená",J142,0)</f>
        <v>0</v>
      </c>
      <c r="BG142" s="760">
        <f>IF(N142="zákl. přenesená",J142,0)</f>
        <v>0</v>
      </c>
      <c r="BH142" s="760">
        <f>IF(N142="sníž. přenesená",J142,0)</f>
        <v>0</v>
      </c>
      <c r="BI142" s="760">
        <f>IF(N142="nulová",J142,0)</f>
        <v>0</v>
      </c>
      <c r="BJ142" s="720" t="s">
        <v>119</v>
      </c>
      <c r="BK142" s="760">
        <f>ROUND(I142*H142,2)</f>
        <v>0</v>
      </c>
      <c r="BL142" s="720" t="s">
        <v>211</v>
      </c>
      <c r="BM142" s="759" t="s">
        <v>534</v>
      </c>
    </row>
    <row r="143" spans="1:51" s="761" customFormat="1" ht="11.25">
      <c r="A143" s="855"/>
      <c r="B143" s="856"/>
      <c r="C143" s="855"/>
      <c r="D143" s="857" t="s">
        <v>527</v>
      </c>
      <c r="E143" s="858" t="s">
        <v>144</v>
      </c>
      <c r="F143" s="859" t="s">
        <v>535</v>
      </c>
      <c r="G143" s="855"/>
      <c r="H143" s="858" t="s">
        <v>144</v>
      </c>
      <c r="J143" s="855"/>
      <c r="L143" s="762"/>
      <c r="M143" s="764"/>
      <c r="N143" s="765"/>
      <c r="O143" s="765"/>
      <c r="P143" s="765"/>
      <c r="Q143" s="765"/>
      <c r="R143" s="765"/>
      <c r="S143" s="765"/>
      <c r="T143" s="766"/>
      <c r="AT143" s="763" t="s">
        <v>527</v>
      </c>
      <c r="AU143" s="763" t="s">
        <v>138</v>
      </c>
      <c r="AV143" s="761" t="s">
        <v>119</v>
      </c>
      <c r="AW143" s="761" t="s">
        <v>529</v>
      </c>
      <c r="AX143" s="761" t="s">
        <v>111</v>
      </c>
      <c r="AY143" s="763" t="s">
        <v>205</v>
      </c>
    </row>
    <row r="144" spans="1:51" s="761" customFormat="1" ht="11.25">
      <c r="A144" s="855"/>
      <c r="B144" s="856"/>
      <c r="C144" s="855"/>
      <c r="D144" s="857" t="s">
        <v>527</v>
      </c>
      <c r="E144" s="858" t="s">
        <v>144</v>
      </c>
      <c r="F144" s="859" t="s">
        <v>536</v>
      </c>
      <c r="G144" s="855"/>
      <c r="H144" s="858" t="s">
        <v>144</v>
      </c>
      <c r="J144" s="855"/>
      <c r="L144" s="762"/>
      <c r="M144" s="764"/>
      <c r="N144" s="765"/>
      <c r="O144" s="765"/>
      <c r="P144" s="765"/>
      <c r="Q144" s="765"/>
      <c r="R144" s="765"/>
      <c r="S144" s="765"/>
      <c r="T144" s="766"/>
      <c r="AT144" s="763" t="s">
        <v>527</v>
      </c>
      <c r="AU144" s="763" t="s">
        <v>138</v>
      </c>
      <c r="AV144" s="761" t="s">
        <v>119</v>
      </c>
      <c r="AW144" s="761" t="s">
        <v>529</v>
      </c>
      <c r="AX144" s="761" t="s">
        <v>111</v>
      </c>
      <c r="AY144" s="763" t="s">
        <v>205</v>
      </c>
    </row>
    <row r="145" spans="1:51" s="767" customFormat="1" ht="11.25">
      <c r="A145" s="860"/>
      <c r="B145" s="861"/>
      <c r="C145" s="860"/>
      <c r="D145" s="857" t="s">
        <v>527</v>
      </c>
      <c r="E145" s="862" t="s">
        <v>144</v>
      </c>
      <c r="F145" s="863" t="s">
        <v>537</v>
      </c>
      <c r="G145" s="860"/>
      <c r="H145" s="864">
        <v>38</v>
      </c>
      <c r="J145" s="860"/>
      <c r="L145" s="768"/>
      <c r="M145" s="770"/>
      <c r="N145" s="771"/>
      <c r="O145" s="771"/>
      <c r="P145" s="771"/>
      <c r="Q145" s="771"/>
      <c r="R145" s="771"/>
      <c r="S145" s="771"/>
      <c r="T145" s="772"/>
      <c r="AT145" s="769" t="s">
        <v>527</v>
      </c>
      <c r="AU145" s="769" t="s">
        <v>138</v>
      </c>
      <c r="AV145" s="767" t="s">
        <v>138</v>
      </c>
      <c r="AW145" s="767" t="s">
        <v>529</v>
      </c>
      <c r="AX145" s="767" t="s">
        <v>119</v>
      </c>
      <c r="AY145" s="769" t="s">
        <v>205</v>
      </c>
    </row>
    <row r="146" spans="1:65" s="725" customFormat="1" ht="19.9" customHeight="1">
      <c r="A146" s="791"/>
      <c r="B146" s="792"/>
      <c r="C146" s="850" t="s">
        <v>211</v>
      </c>
      <c r="D146" s="850" t="s">
        <v>208</v>
      </c>
      <c r="E146" s="851" t="s">
        <v>538</v>
      </c>
      <c r="F146" s="852" t="s">
        <v>539</v>
      </c>
      <c r="G146" s="853" t="s">
        <v>238</v>
      </c>
      <c r="H146" s="854">
        <v>1.3</v>
      </c>
      <c r="I146" s="142">
        <v>0</v>
      </c>
      <c r="J146" s="879">
        <f>ROUND(I146*H146,2)</f>
        <v>0</v>
      </c>
      <c r="K146" s="143"/>
      <c r="L146" s="141"/>
      <c r="M146" s="755" t="s">
        <v>144</v>
      </c>
      <c r="N146" s="756" t="s">
        <v>158</v>
      </c>
      <c r="O146" s="757">
        <v>1.093</v>
      </c>
      <c r="P146" s="757">
        <f>O146*H146</f>
        <v>1.4209</v>
      </c>
      <c r="Q146" s="757">
        <v>0.0389</v>
      </c>
      <c r="R146" s="757">
        <f>Q146*H146</f>
        <v>0.05057</v>
      </c>
      <c r="S146" s="757">
        <v>0</v>
      </c>
      <c r="T146" s="758">
        <f>S146*H146</f>
        <v>0</v>
      </c>
      <c r="U146" s="723"/>
      <c r="V146" s="723"/>
      <c r="W146" s="723"/>
      <c r="X146" s="723"/>
      <c r="Y146" s="723"/>
      <c r="Z146" s="723"/>
      <c r="AA146" s="723"/>
      <c r="AB146" s="723"/>
      <c r="AC146" s="723"/>
      <c r="AD146" s="723"/>
      <c r="AE146" s="723"/>
      <c r="AR146" s="759" t="s">
        <v>211</v>
      </c>
      <c r="AT146" s="759" t="s">
        <v>208</v>
      </c>
      <c r="AU146" s="759" t="s">
        <v>138</v>
      </c>
      <c r="AY146" s="720" t="s">
        <v>205</v>
      </c>
      <c r="BE146" s="760">
        <f>IF(N146="základní",J146,0)</f>
        <v>0</v>
      </c>
      <c r="BF146" s="760">
        <f>IF(N146="snížená",J146,0)</f>
        <v>0</v>
      </c>
      <c r="BG146" s="760">
        <f>IF(N146="zákl. přenesená",J146,0)</f>
        <v>0</v>
      </c>
      <c r="BH146" s="760">
        <f>IF(N146="sníž. přenesená",J146,0)</f>
        <v>0</v>
      </c>
      <c r="BI146" s="760">
        <f>IF(N146="nulová",J146,0)</f>
        <v>0</v>
      </c>
      <c r="BJ146" s="720" t="s">
        <v>119</v>
      </c>
      <c r="BK146" s="760">
        <f>ROUND(I146*H146,2)</f>
        <v>0</v>
      </c>
      <c r="BL146" s="720" t="s">
        <v>211</v>
      </c>
      <c r="BM146" s="759" t="s">
        <v>540</v>
      </c>
    </row>
    <row r="147" spans="1:65" s="725" customFormat="1" ht="19.9" customHeight="1">
      <c r="A147" s="791"/>
      <c r="B147" s="792"/>
      <c r="C147" s="850" t="s">
        <v>541</v>
      </c>
      <c r="D147" s="850" t="s">
        <v>208</v>
      </c>
      <c r="E147" s="851" t="s">
        <v>542</v>
      </c>
      <c r="F147" s="852" t="s">
        <v>543</v>
      </c>
      <c r="G147" s="853" t="s">
        <v>238</v>
      </c>
      <c r="H147" s="854">
        <v>1.3</v>
      </c>
      <c r="I147" s="142">
        <v>0</v>
      </c>
      <c r="J147" s="879">
        <f>ROUND(I147*H147,2)</f>
        <v>0</v>
      </c>
      <c r="K147" s="143"/>
      <c r="L147" s="141"/>
      <c r="M147" s="755" t="s">
        <v>144</v>
      </c>
      <c r="N147" s="756" t="s">
        <v>158</v>
      </c>
      <c r="O147" s="757">
        <v>1.332</v>
      </c>
      <c r="P147" s="757">
        <f>O147*H147</f>
        <v>1.7316000000000003</v>
      </c>
      <c r="Q147" s="757">
        <v>0.04153</v>
      </c>
      <c r="R147" s="757">
        <f>Q147*H147</f>
        <v>0.053988999999999995</v>
      </c>
      <c r="S147" s="757">
        <v>0</v>
      </c>
      <c r="T147" s="758">
        <f>S147*H147</f>
        <v>0</v>
      </c>
      <c r="U147" s="723"/>
      <c r="V147" s="723"/>
      <c r="W147" s="723"/>
      <c r="X147" s="723"/>
      <c r="Y147" s="723"/>
      <c r="Z147" s="723"/>
      <c r="AA147" s="723"/>
      <c r="AB147" s="723"/>
      <c r="AC147" s="723"/>
      <c r="AD147" s="723"/>
      <c r="AE147" s="723"/>
      <c r="AR147" s="759" t="s">
        <v>211</v>
      </c>
      <c r="AT147" s="759" t="s">
        <v>208</v>
      </c>
      <c r="AU147" s="759" t="s">
        <v>138</v>
      </c>
      <c r="AY147" s="720" t="s">
        <v>205</v>
      </c>
      <c r="BE147" s="760">
        <f>IF(N147="základní",J147,0)</f>
        <v>0</v>
      </c>
      <c r="BF147" s="760">
        <f>IF(N147="snížená",J147,0)</f>
        <v>0</v>
      </c>
      <c r="BG147" s="760">
        <f>IF(N147="zákl. přenesená",J147,0)</f>
        <v>0</v>
      </c>
      <c r="BH147" s="760">
        <f>IF(N147="sníž. přenesená",J147,0)</f>
        <v>0</v>
      </c>
      <c r="BI147" s="760">
        <f>IF(N147="nulová",J147,0)</f>
        <v>0</v>
      </c>
      <c r="BJ147" s="720" t="s">
        <v>119</v>
      </c>
      <c r="BK147" s="760">
        <f>ROUND(I147*H147,2)</f>
        <v>0</v>
      </c>
      <c r="BL147" s="720" t="s">
        <v>211</v>
      </c>
      <c r="BM147" s="759" t="s">
        <v>544</v>
      </c>
    </row>
    <row r="148" spans="1:65" s="725" customFormat="1" ht="19.9" customHeight="1">
      <c r="A148" s="791"/>
      <c r="B148" s="792"/>
      <c r="C148" s="850" t="s">
        <v>519</v>
      </c>
      <c r="D148" s="850" t="s">
        <v>208</v>
      </c>
      <c r="E148" s="851" t="s">
        <v>545</v>
      </c>
      <c r="F148" s="852" t="s">
        <v>546</v>
      </c>
      <c r="G148" s="853" t="s">
        <v>238</v>
      </c>
      <c r="H148" s="854">
        <v>100</v>
      </c>
      <c r="I148" s="142">
        <v>0</v>
      </c>
      <c r="J148" s="879">
        <f>ROUND(I148*H148,2)</f>
        <v>0</v>
      </c>
      <c r="K148" s="143"/>
      <c r="L148" s="141"/>
      <c r="M148" s="755" t="s">
        <v>144</v>
      </c>
      <c r="N148" s="756" t="s">
        <v>158</v>
      </c>
      <c r="O148" s="757">
        <v>0.08</v>
      </c>
      <c r="P148" s="757">
        <f>O148*H148</f>
        <v>8</v>
      </c>
      <c r="Q148" s="757">
        <v>0</v>
      </c>
      <c r="R148" s="757">
        <f>Q148*H148</f>
        <v>0</v>
      </c>
      <c r="S148" s="757">
        <v>0</v>
      </c>
      <c r="T148" s="758">
        <f>S148*H148</f>
        <v>0</v>
      </c>
      <c r="U148" s="723"/>
      <c r="V148" s="723"/>
      <c r="W148" s="723"/>
      <c r="X148" s="723"/>
      <c r="Y148" s="723"/>
      <c r="Z148" s="723"/>
      <c r="AA148" s="723"/>
      <c r="AB148" s="723"/>
      <c r="AC148" s="723"/>
      <c r="AD148" s="723"/>
      <c r="AE148" s="723"/>
      <c r="AR148" s="759" t="s">
        <v>211</v>
      </c>
      <c r="AT148" s="759" t="s">
        <v>208</v>
      </c>
      <c r="AU148" s="759" t="s">
        <v>138</v>
      </c>
      <c r="AY148" s="720" t="s">
        <v>205</v>
      </c>
      <c r="BE148" s="760">
        <f>IF(N148="základní",J148,0)</f>
        <v>0</v>
      </c>
      <c r="BF148" s="760">
        <f>IF(N148="snížená",J148,0)</f>
        <v>0</v>
      </c>
      <c r="BG148" s="760">
        <f>IF(N148="zákl. přenesená",J148,0)</f>
        <v>0</v>
      </c>
      <c r="BH148" s="760">
        <f>IF(N148="sníž. přenesená",J148,0)</f>
        <v>0</v>
      </c>
      <c r="BI148" s="760">
        <f>IF(N148="nulová",J148,0)</f>
        <v>0</v>
      </c>
      <c r="BJ148" s="720" t="s">
        <v>119</v>
      </c>
      <c r="BK148" s="760">
        <f>ROUND(I148*H148,2)</f>
        <v>0</v>
      </c>
      <c r="BL148" s="720" t="s">
        <v>211</v>
      </c>
      <c r="BM148" s="759" t="s">
        <v>547</v>
      </c>
    </row>
    <row r="149" spans="1:63" s="746" customFormat="1" ht="22.9" customHeight="1">
      <c r="A149" s="845"/>
      <c r="B149" s="846"/>
      <c r="C149" s="845"/>
      <c r="D149" s="847" t="s">
        <v>110</v>
      </c>
      <c r="E149" s="849" t="s">
        <v>548</v>
      </c>
      <c r="F149" s="849" t="s">
        <v>549</v>
      </c>
      <c r="G149" s="845"/>
      <c r="H149" s="845"/>
      <c r="J149" s="878">
        <f>BK149</f>
        <v>0</v>
      </c>
      <c r="L149" s="747"/>
      <c r="M149" s="749"/>
      <c r="N149" s="750"/>
      <c r="O149" s="750"/>
      <c r="P149" s="751">
        <f>SUM(P150:P170)</f>
        <v>85.4965</v>
      </c>
      <c r="Q149" s="750"/>
      <c r="R149" s="751">
        <f>SUM(R150:R170)</f>
        <v>0.027732000000000003</v>
      </c>
      <c r="S149" s="750"/>
      <c r="T149" s="752">
        <f>SUM(T150:T170)</f>
        <v>0.4153</v>
      </c>
      <c r="AR149" s="748" t="s">
        <v>119</v>
      </c>
      <c r="AT149" s="753" t="s">
        <v>110</v>
      </c>
      <c r="AU149" s="753" t="s">
        <v>119</v>
      </c>
      <c r="AY149" s="748" t="s">
        <v>205</v>
      </c>
      <c r="BK149" s="754">
        <f>SUM(BK150:BK170)</f>
        <v>0</v>
      </c>
    </row>
    <row r="150" spans="1:65" s="725" customFormat="1" ht="30" customHeight="1">
      <c r="A150" s="791"/>
      <c r="B150" s="792"/>
      <c r="C150" s="850" t="s">
        <v>550</v>
      </c>
      <c r="D150" s="850" t="s">
        <v>208</v>
      </c>
      <c r="E150" s="851" t="s">
        <v>551</v>
      </c>
      <c r="F150" s="852" t="s">
        <v>552</v>
      </c>
      <c r="G150" s="853" t="s">
        <v>238</v>
      </c>
      <c r="H150" s="854">
        <v>120</v>
      </c>
      <c r="I150" s="142">
        <v>0</v>
      </c>
      <c r="J150" s="879">
        <f>ROUND(I150*H150,2)</f>
        <v>0</v>
      </c>
      <c r="K150" s="143"/>
      <c r="L150" s="141"/>
      <c r="M150" s="755" t="s">
        <v>144</v>
      </c>
      <c r="N150" s="756" t="s">
        <v>158</v>
      </c>
      <c r="O150" s="757">
        <v>0.105</v>
      </c>
      <c r="P150" s="757">
        <f>O150*H150</f>
        <v>12.6</v>
      </c>
      <c r="Q150" s="757">
        <v>0.00013</v>
      </c>
      <c r="R150" s="757">
        <f>Q150*H150</f>
        <v>0.0156</v>
      </c>
      <c r="S150" s="757">
        <v>0</v>
      </c>
      <c r="T150" s="758">
        <f>S150*H150</f>
        <v>0</v>
      </c>
      <c r="U150" s="723"/>
      <c r="V150" s="723"/>
      <c r="W150" s="723"/>
      <c r="X150" s="723"/>
      <c r="Y150" s="723"/>
      <c r="Z150" s="723"/>
      <c r="AA150" s="723"/>
      <c r="AB150" s="723"/>
      <c r="AC150" s="723"/>
      <c r="AD150" s="723"/>
      <c r="AE150" s="723"/>
      <c r="AR150" s="759" t="s">
        <v>211</v>
      </c>
      <c r="AT150" s="759" t="s">
        <v>208</v>
      </c>
      <c r="AU150" s="759" t="s">
        <v>138</v>
      </c>
      <c r="AY150" s="720" t="s">
        <v>205</v>
      </c>
      <c r="BE150" s="760">
        <f>IF(N150="základní",J150,0)</f>
        <v>0</v>
      </c>
      <c r="BF150" s="760">
        <f>IF(N150="snížená",J150,0)</f>
        <v>0</v>
      </c>
      <c r="BG150" s="760">
        <f>IF(N150="zákl. přenesená",J150,0)</f>
        <v>0</v>
      </c>
      <c r="BH150" s="760">
        <f>IF(N150="sníž. přenesená",J150,0)</f>
        <v>0</v>
      </c>
      <c r="BI150" s="760">
        <f>IF(N150="nulová",J150,0)</f>
        <v>0</v>
      </c>
      <c r="BJ150" s="720" t="s">
        <v>119</v>
      </c>
      <c r="BK150" s="760">
        <f>ROUND(I150*H150,2)</f>
        <v>0</v>
      </c>
      <c r="BL150" s="720" t="s">
        <v>211</v>
      </c>
      <c r="BM150" s="759" t="s">
        <v>553</v>
      </c>
    </row>
    <row r="151" spans="1:51" s="761" customFormat="1" ht="11.25">
      <c r="A151" s="855"/>
      <c r="B151" s="856"/>
      <c r="C151" s="855"/>
      <c r="D151" s="857" t="s">
        <v>527</v>
      </c>
      <c r="E151" s="858" t="s">
        <v>144</v>
      </c>
      <c r="F151" s="859" t="s">
        <v>528</v>
      </c>
      <c r="G151" s="855"/>
      <c r="H151" s="858" t="s">
        <v>144</v>
      </c>
      <c r="J151" s="855"/>
      <c r="L151" s="762"/>
      <c r="M151" s="764"/>
      <c r="N151" s="765"/>
      <c r="O151" s="765"/>
      <c r="P151" s="765"/>
      <c r="Q151" s="765"/>
      <c r="R151" s="765"/>
      <c r="S151" s="765"/>
      <c r="T151" s="766"/>
      <c r="AT151" s="763" t="s">
        <v>527</v>
      </c>
      <c r="AU151" s="763" t="s">
        <v>138</v>
      </c>
      <c r="AV151" s="761" t="s">
        <v>119</v>
      </c>
      <c r="AW151" s="761" t="s">
        <v>529</v>
      </c>
      <c r="AX151" s="761" t="s">
        <v>111</v>
      </c>
      <c r="AY151" s="763" t="s">
        <v>205</v>
      </c>
    </row>
    <row r="152" spans="1:51" s="767" customFormat="1" ht="11.25">
      <c r="A152" s="860"/>
      <c r="B152" s="861"/>
      <c r="C152" s="860"/>
      <c r="D152" s="857" t="s">
        <v>527</v>
      </c>
      <c r="E152" s="862" t="s">
        <v>144</v>
      </c>
      <c r="F152" s="863" t="s">
        <v>554</v>
      </c>
      <c r="G152" s="860"/>
      <c r="H152" s="864">
        <v>120</v>
      </c>
      <c r="J152" s="860"/>
      <c r="L152" s="768"/>
      <c r="M152" s="770"/>
      <c r="N152" s="771"/>
      <c r="O152" s="771"/>
      <c r="P152" s="771"/>
      <c r="Q152" s="771"/>
      <c r="R152" s="771"/>
      <c r="S152" s="771"/>
      <c r="T152" s="772"/>
      <c r="AT152" s="769" t="s">
        <v>527</v>
      </c>
      <c r="AU152" s="769" t="s">
        <v>138</v>
      </c>
      <c r="AV152" s="767" t="s">
        <v>138</v>
      </c>
      <c r="AW152" s="767" t="s">
        <v>529</v>
      </c>
      <c r="AX152" s="767" t="s">
        <v>119</v>
      </c>
      <c r="AY152" s="769" t="s">
        <v>205</v>
      </c>
    </row>
    <row r="153" spans="1:65" s="725" customFormat="1" ht="19.9" customHeight="1">
      <c r="A153" s="791"/>
      <c r="B153" s="792"/>
      <c r="C153" s="850" t="s">
        <v>224</v>
      </c>
      <c r="D153" s="850" t="s">
        <v>208</v>
      </c>
      <c r="E153" s="851" t="s">
        <v>555</v>
      </c>
      <c r="F153" s="852" t="s">
        <v>556</v>
      </c>
      <c r="G153" s="853" t="s">
        <v>238</v>
      </c>
      <c r="H153" s="854">
        <v>208</v>
      </c>
      <c r="I153" s="142">
        <v>0</v>
      </c>
      <c r="J153" s="879">
        <f>ROUND(I153*H153,2)</f>
        <v>0</v>
      </c>
      <c r="K153" s="143"/>
      <c r="L153" s="141"/>
      <c r="M153" s="755" t="s">
        <v>144</v>
      </c>
      <c r="N153" s="756" t="s">
        <v>158</v>
      </c>
      <c r="O153" s="757">
        <v>0.308</v>
      </c>
      <c r="P153" s="757">
        <f>O153*H153</f>
        <v>64.064</v>
      </c>
      <c r="Q153" s="757">
        <v>4E-05</v>
      </c>
      <c r="R153" s="757">
        <f>Q153*H153</f>
        <v>0.008320000000000001</v>
      </c>
      <c r="S153" s="757">
        <v>0</v>
      </c>
      <c r="T153" s="758">
        <f>S153*H153</f>
        <v>0</v>
      </c>
      <c r="U153" s="723"/>
      <c r="V153" s="723"/>
      <c r="W153" s="723"/>
      <c r="X153" s="723"/>
      <c r="Y153" s="723"/>
      <c r="Z153" s="723"/>
      <c r="AA153" s="723"/>
      <c r="AB153" s="723"/>
      <c r="AC153" s="723"/>
      <c r="AD153" s="723"/>
      <c r="AE153" s="723"/>
      <c r="AR153" s="759" t="s">
        <v>211</v>
      </c>
      <c r="AT153" s="759" t="s">
        <v>208</v>
      </c>
      <c r="AU153" s="759" t="s">
        <v>138</v>
      </c>
      <c r="AY153" s="720" t="s">
        <v>205</v>
      </c>
      <c r="BE153" s="760">
        <f>IF(N153="základní",J153,0)</f>
        <v>0</v>
      </c>
      <c r="BF153" s="760">
        <f>IF(N153="snížená",J153,0)</f>
        <v>0</v>
      </c>
      <c r="BG153" s="760">
        <f>IF(N153="zákl. přenesená",J153,0)</f>
        <v>0</v>
      </c>
      <c r="BH153" s="760">
        <f>IF(N153="sníž. přenesená",J153,0)</f>
        <v>0</v>
      </c>
      <c r="BI153" s="760">
        <f>IF(N153="nulová",J153,0)</f>
        <v>0</v>
      </c>
      <c r="BJ153" s="720" t="s">
        <v>119</v>
      </c>
      <c r="BK153" s="760">
        <f>ROUND(I153*H153,2)</f>
        <v>0</v>
      </c>
      <c r="BL153" s="720" t="s">
        <v>211</v>
      </c>
      <c r="BM153" s="759" t="s">
        <v>557</v>
      </c>
    </row>
    <row r="154" spans="1:51" s="767" customFormat="1" ht="11.25">
      <c r="A154" s="860"/>
      <c r="B154" s="861"/>
      <c r="C154" s="860"/>
      <c r="D154" s="857" t="s">
        <v>527</v>
      </c>
      <c r="E154" s="862" t="s">
        <v>144</v>
      </c>
      <c r="F154" s="863" t="s">
        <v>558</v>
      </c>
      <c r="G154" s="860"/>
      <c r="H154" s="864">
        <v>208</v>
      </c>
      <c r="J154" s="860"/>
      <c r="L154" s="768"/>
      <c r="M154" s="770"/>
      <c r="N154" s="771"/>
      <c r="O154" s="771"/>
      <c r="P154" s="771"/>
      <c r="Q154" s="771"/>
      <c r="R154" s="771"/>
      <c r="S154" s="771"/>
      <c r="T154" s="772"/>
      <c r="AT154" s="769" t="s">
        <v>527</v>
      </c>
      <c r="AU154" s="769" t="s">
        <v>138</v>
      </c>
      <c r="AV154" s="767" t="s">
        <v>138</v>
      </c>
      <c r="AW154" s="767" t="s">
        <v>529</v>
      </c>
      <c r="AX154" s="767" t="s">
        <v>119</v>
      </c>
      <c r="AY154" s="769" t="s">
        <v>205</v>
      </c>
    </row>
    <row r="155" spans="1:65" s="725" customFormat="1" ht="19.9" customHeight="1">
      <c r="A155" s="791"/>
      <c r="B155" s="792"/>
      <c r="C155" s="850" t="s">
        <v>548</v>
      </c>
      <c r="D155" s="850" t="s">
        <v>208</v>
      </c>
      <c r="E155" s="851" t="s">
        <v>559</v>
      </c>
      <c r="F155" s="852" t="s">
        <v>560</v>
      </c>
      <c r="G155" s="853" t="s">
        <v>248</v>
      </c>
      <c r="H155" s="854">
        <v>6.5</v>
      </c>
      <c r="I155" s="142">
        <v>0</v>
      </c>
      <c r="J155" s="879">
        <f>ROUND(I155*H155,2)</f>
        <v>0</v>
      </c>
      <c r="K155" s="143"/>
      <c r="L155" s="141"/>
      <c r="M155" s="755" t="s">
        <v>144</v>
      </c>
      <c r="N155" s="756" t="s">
        <v>158</v>
      </c>
      <c r="O155" s="757">
        <v>0.729</v>
      </c>
      <c r="P155" s="757">
        <f>O155*H155</f>
        <v>4.7385</v>
      </c>
      <c r="Q155" s="757">
        <v>0</v>
      </c>
      <c r="R155" s="757">
        <f>Q155*H155</f>
        <v>0</v>
      </c>
      <c r="S155" s="757">
        <v>0.054</v>
      </c>
      <c r="T155" s="758">
        <f>S155*H155</f>
        <v>0.351</v>
      </c>
      <c r="U155" s="723"/>
      <c r="V155" s="723"/>
      <c r="W155" s="723"/>
      <c r="X155" s="723"/>
      <c r="Y155" s="723"/>
      <c r="Z155" s="723"/>
      <c r="AA155" s="723"/>
      <c r="AB155" s="723"/>
      <c r="AC155" s="723"/>
      <c r="AD155" s="723"/>
      <c r="AE155" s="723"/>
      <c r="AR155" s="759" t="s">
        <v>211</v>
      </c>
      <c r="AT155" s="759" t="s">
        <v>208</v>
      </c>
      <c r="AU155" s="759" t="s">
        <v>138</v>
      </c>
      <c r="AY155" s="720" t="s">
        <v>205</v>
      </c>
      <c r="BE155" s="760">
        <f>IF(N155="základní",J155,0)</f>
        <v>0</v>
      </c>
      <c r="BF155" s="760">
        <f>IF(N155="snížená",J155,0)</f>
        <v>0</v>
      </c>
      <c r="BG155" s="760">
        <f>IF(N155="zákl. přenesená",J155,0)</f>
        <v>0</v>
      </c>
      <c r="BH155" s="760">
        <f>IF(N155="sníž. přenesená",J155,0)</f>
        <v>0</v>
      </c>
      <c r="BI155" s="760">
        <f>IF(N155="nulová",J155,0)</f>
        <v>0</v>
      </c>
      <c r="BJ155" s="720" t="s">
        <v>119</v>
      </c>
      <c r="BK155" s="760">
        <f>ROUND(I155*H155,2)</f>
        <v>0</v>
      </c>
      <c r="BL155" s="720" t="s">
        <v>211</v>
      </c>
      <c r="BM155" s="759" t="s">
        <v>561</v>
      </c>
    </row>
    <row r="156" spans="1:51" s="761" customFormat="1" ht="11.25">
      <c r="A156" s="855"/>
      <c r="B156" s="856"/>
      <c r="C156" s="855"/>
      <c r="D156" s="857" t="s">
        <v>527</v>
      </c>
      <c r="E156" s="858" t="s">
        <v>144</v>
      </c>
      <c r="F156" s="859" t="s">
        <v>528</v>
      </c>
      <c r="G156" s="855"/>
      <c r="H156" s="858" t="s">
        <v>144</v>
      </c>
      <c r="J156" s="855"/>
      <c r="L156" s="762"/>
      <c r="M156" s="764"/>
      <c r="N156" s="765"/>
      <c r="O156" s="765"/>
      <c r="P156" s="765"/>
      <c r="Q156" s="765"/>
      <c r="R156" s="765"/>
      <c r="S156" s="765"/>
      <c r="T156" s="766"/>
      <c r="AT156" s="763" t="s">
        <v>527</v>
      </c>
      <c r="AU156" s="763" t="s">
        <v>138</v>
      </c>
      <c r="AV156" s="761" t="s">
        <v>119</v>
      </c>
      <c r="AW156" s="761" t="s">
        <v>529</v>
      </c>
      <c r="AX156" s="761" t="s">
        <v>111</v>
      </c>
      <c r="AY156" s="763" t="s">
        <v>205</v>
      </c>
    </row>
    <row r="157" spans="1:51" s="761" customFormat="1" ht="11.25">
      <c r="A157" s="855"/>
      <c r="B157" s="856"/>
      <c r="C157" s="855"/>
      <c r="D157" s="857" t="s">
        <v>527</v>
      </c>
      <c r="E157" s="858" t="s">
        <v>144</v>
      </c>
      <c r="F157" s="859" t="s">
        <v>562</v>
      </c>
      <c r="G157" s="855"/>
      <c r="H157" s="858" t="s">
        <v>144</v>
      </c>
      <c r="J157" s="855"/>
      <c r="L157" s="762"/>
      <c r="M157" s="764"/>
      <c r="N157" s="765"/>
      <c r="O157" s="765"/>
      <c r="P157" s="765"/>
      <c r="Q157" s="765"/>
      <c r="R157" s="765"/>
      <c r="S157" s="765"/>
      <c r="T157" s="766"/>
      <c r="AT157" s="763" t="s">
        <v>527</v>
      </c>
      <c r="AU157" s="763" t="s">
        <v>138</v>
      </c>
      <c r="AV157" s="761" t="s">
        <v>119</v>
      </c>
      <c r="AW157" s="761" t="s">
        <v>529</v>
      </c>
      <c r="AX157" s="761" t="s">
        <v>111</v>
      </c>
      <c r="AY157" s="763" t="s">
        <v>205</v>
      </c>
    </row>
    <row r="158" spans="1:51" s="767" customFormat="1" ht="11.25">
      <c r="A158" s="860"/>
      <c r="B158" s="861"/>
      <c r="C158" s="860"/>
      <c r="D158" s="857" t="s">
        <v>527</v>
      </c>
      <c r="E158" s="862" t="s">
        <v>144</v>
      </c>
      <c r="F158" s="863" t="s">
        <v>563</v>
      </c>
      <c r="G158" s="860"/>
      <c r="H158" s="864">
        <v>1</v>
      </c>
      <c r="J158" s="860"/>
      <c r="L158" s="768"/>
      <c r="M158" s="770"/>
      <c r="N158" s="771"/>
      <c r="O158" s="771"/>
      <c r="P158" s="771"/>
      <c r="Q158" s="771"/>
      <c r="R158" s="771"/>
      <c r="S158" s="771"/>
      <c r="T158" s="772"/>
      <c r="AT158" s="769" t="s">
        <v>527</v>
      </c>
      <c r="AU158" s="769" t="s">
        <v>138</v>
      </c>
      <c r="AV158" s="767" t="s">
        <v>138</v>
      </c>
      <c r="AW158" s="767" t="s">
        <v>529</v>
      </c>
      <c r="AX158" s="767" t="s">
        <v>111</v>
      </c>
      <c r="AY158" s="769" t="s">
        <v>205</v>
      </c>
    </row>
    <row r="159" spans="1:51" s="767" customFormat="1" ht="11.25">
      <c r="A159" s="860"/>
      <c r="B159" s="861"/>
      <c r="C159" s="860"/>
      <c r="D159" s="857" t="s">
        <v>527</v>
      </c>
      <c r="E159" s="862" t="s">
        <v>144</v>
      </c>
      <c r="F159" s="863" t="s">
        <v>564</v>
      </c>
      <c r="G159" s="860"/>
      <c r="H159" s="864">
        <v>2.5</v>
      </c>
      <c r="J159" s="860"/>
      <c r="L159" s="768"/>
      <c r="M159" s="770"/>
      <c r="N159" s="771"/>
      <c r="O159" s="771"/>
      <c r="P159" s="771"/>
      <c r="Q159" s="771"/>
      <c r="R159" s="771"/>
      <c r="S159" s="771"/>
      <c r="T159" s="772"/>
      <c r="AT159" s="769" t="s">
        <v>527</v>
      </c>
      <c r="AU159" s="769" t="s">
        <v>138</v>
      </c>
      <c r="AV159" s="767" t="s">
        <v>138</v>
      </c>
      <c r="AW159" s="767" t="s">
        <v>529</v>
      </c>
      <c r="AX159" s="767" t="s">
        <v>111</v>
      </c>
      <c r="AY159" s="769" t="s">
        <v>205</v>
      </c>
    </row>
    <row r="160" spans="1:51" s="767" customFormat="1" ht="11.25">
      <c r="A160" s="860"/>
      <c r="B160" s="861"/>
      <c r="C160" s="860"/>
      <c r="D160" s="857" t="s">
        <v>527</v>
      </c>
      <c r="E160" s="862" t="s">
        <v>144</v>
      </c>
      <c r="F160" s="863" t="s">
        <v>565</v>
      </c>
      <c r="G160" s="860"/>
      <c r="H160" s="864">
        <v>3</v>
      </c>
      <c r="J160" s="860"/>
      <c r="L160" s="768"/>
      <c r="M160" s="770"/>
      <c r="N160" s="771"/>
      <c r="O160" s="771"/>
      <c r="P160" s="771"/>
      <c r="Q160" s="771"/>
      <c r="R160" s="771"/>
      <c r="S160" s="771"/>
      <c r="T160" s="772"/>
      <c r="AT160" s="769" t="s">
        <v>527</v>
      </c>
      <c r="AU160" s="769" t="s">
        <v>138</v>
      </c>
      <c r="AV160" s="767" t="s">
        <v>138</v>
      </c>
      <c r="AW160" s="767" t="s">
        <v>529</v>
      </c>
      <c r="AX160" s="767" t="s">
        <v>111</v>
      </c>
      <c r="AY160" s="769" t="s">
        <v>205</v>
      </c>
    </row>
    <row r="161" spans="1:51" s="773" customFormat="1" ht="11.25">
      <c r="A161" s="865"/>
      <c r="B161" s="866"/>
      <c r="C161" s="865"/>
      <c r="D161" s="857" t="s">
        <v>527</v>
      </c>
      <c r="E161" s="867" t="s">
        <v>144</v>
      </c>
      <c r="F161" s="868" t="s">
        <v>566</v>
      </c>
      <c r="G161" s="865"/>
      <c r="H161" s="869">
        <v>6.5</v>
      </c>
      <c r="J161" s="865"/>
      <c r="L161" s="774"/>
      <c r="M161" s="776"/>
      <c r="N161" s="777"/>
      <c r="O161" s="777"/>
      <c r="P161" s="777"/>
      <c r="Q161" s="777"/>
      <c r="R161" s="777"/>
      <c r="S161" s="777"/>
      <c r="T161" s="778"/>
      <c r="AT161" s="775" t="s">
        <v>527</v>
      </c>
      <c r="AU161" s="775" t="s">
        <v>138</v>
      </c>
      <c r="AV161" s="773" t="s">
        <v>211</v>
      </c>
      <c r="AW161" s="773" t="s">
        <v>529</v>
      </c>
      <c r="AX161" s="773" t="s">
        <v>119</v>
      </c>
      <c r="AY161" s="775" t="s">
        <v>205</v>
      </c>
    </row>
    <row r="162" spans="1:65" s="725" customFormat="1" ht="19.9" customHeight="1">
      <c r="A162" s="791"/>
      <c r="B162" s="792"/>
      <c r="C162" s="850" t="s">
        <v>567</v>
      </c>
      <c r="D162" s="850" t="s">
        <v>208</v>
      </c>
      <c r="E162" s="851" t="s">
        <v>568</v>
      </c>
      <c r="F162" s="852" t="s">
        <v>569</v>
      </c>
      <c r="G162" s="853" t="s">
        <v>248</v>
      </c>
      <c r="H162" s="854">
        <v>0.9</v>
      </c>
      <c r="I162" s="142">
        <v>0</v>
      </c>
      <c r="J162" s="879">
        <f>ROUND(I162*H162,2)</f>
        <v>0</v>
      </c>
      <c r="K162" s="143"/>
      <c r="L162" s="141"/>
      <c r="M162" s="755" t="s">
        <v>144</v>
      </c>
      <c r="N162" s="756" t="s">
        <v>158</v>
      </c>
      <c r="O162" s="757">
        <v>0.56</v>
      </c>
      <c r="P162" s="757">
        <f>O162*H162</f>
        <v>0.5040000000000001</v>
      </c>
      <c r="Q162" s="757">
        <v>0.00012</v>
      </c>
      <c r="R162" s="757">
        <f>Q162*H162</f>
        <v>0.00010800000000000001</v>
      </c>
      <c r="S162" s="757">
        <v>0.004</v>
      </c>
      <c r="T162" s="758">
        <f>S162*H162</f>
        <v>0.0036000000000000003</v>
      </c>
      <c r="U162" s="723"/>
      <c r="V162" s="723"/>
      <c r="W162" s="723"/>
      <c r="X162" s="723"/>
      <c r="Y162" s="723"/>
      <c r="Z162" s="723"/>
      <c r="AA162" s="723"/>
      <c r="AB162" s="723"/>
      <c r="AC162" s="723"/>
      <c r="AD162" s="723"/>
      <c r="AE162" s="723"/>
      <c r="AR162" s="759" t="s">
        <v>211</v>
      </c>
      <c r="AT162" s="759" t="s">
        <v>208</v>
      </c>
      <c r="AU162" s="759" t="s">
        <v>138</v>
      </c>
      <c r="AY162" s="720" t="s">
        <v>205</v>
      </c>
      <c r="BE162" s="760">
        <f>IF(N162="základní",J162,0)</f>
        <v>0</v>
      </c>
      <c r="BF162" s="760">
        <f>IF(N162="snížená",J162,0)</f>
        <v>0</v>
      </c>
      <c r="BG162" s="760">
        <f>IF(N162="zákl. přenesená",J162,0)</f>
        <v>0</v>
      </c>
      <c r="BH162" s="760">
        <f>IF(N162="sníž. přenesená",J162,0)</f>
        <v>0</v>
      </c>
      <c r="BI162" s="760">
        <f>IF(N162="nulová",J162,0)</f>
        <v>0</v>
      </c>
      <c r="BJ162" s="720" t="s">
        <v>119</v>
      </c>
      <c r="BK162" s="760">
        <f>ROUND(I162*H162,2)</f>
        <v>0</v>
      </c>
      <c r="BL162" s="720" t="s">
        <v>211</v>
      </c>
      <c r="BM162" s="759" t="s">
        <v>570</v>
      </c>
    </row>
    <row r="163" spans="1:51" s="761" customFormat="1" ht="11.25">
      <c r="A163" s="855"/>
      <c r="B163" s="856"/>
      <c r="C163" s="855"/>
      <c r="D163" s="857" t="s">
        <v>527</v>
      </c>
      <c r="E163" s="858" t="s">
        <v>144</v>
      </c>
      <c r="F163" s="859" t="s">
        <v>528</v>
      </c>
      <c r="G163" s="855"/>
      <c r="H163" s="858" t="s">
        <v>144</v>
      </c>
      <c r="J163" s="855"/>
      <c r="L163" s="762"/>
      <c r="M163" s="764"/>
      <c r="N163" s="765"/>
      <c r="O163" s="765"/>
      <c r="P163" s="765"/>
      <c r="Q163" s="765"/>
      <c r="R163" s="765"/>
      <c r="S163" s="765"/>
      <c r="T163" s="766"/>
      <c r="AT163" s="763" t="s">
        <v>527</v>
      </c>
      <c r="AU163" s="763" t="s">
        <v>138</v>
      </c>
      <c r="AV163" s="761" t="s">
        <v>119</v>
      </c>
      <c r="AW163" s="761" t="s">
        <v>529</v>
      </c>
      <c r="AX163" s="761" t="s">
        <v>111</v>
      </c>
      <c r="AY163" s="763" t="s">
        <v>205</v>
      </c>
    </row>
    <row r="164" spans="1:51" s="767" customFormat="1" ht="11.25">
      <c r="A164" s="860"/>
      <c r="B164" s="861"/>
      <c r="C164" s="860"/>
      <c r="D164" s="857" t="s">
        <v>527</v>
      </c>
      <c r="E164" s="862" t="s">
        <v>144</v>
      </c>
      <c r="F164" s="863" t="s">
        <v>571</v>
      </c>
      <c r="G164" s="860"/>
      <c r="H164" s="864">
        <v>0.9</v>
      </c>
      <c r="J164" s="860"/>
      <c r="L164" s="768"/>
      <c r="M164" s="770"/>
      <c r="N164" s="771"/>
      <c r="O164" s="771"/>
      <c r="P164" s="771"/>
      <c r="Q164" s="771"/>
      <c r="R164" s="771"/>
      <c r="S164" s="771"/>
      <c r="T164" s="772"/>
      <c r="AT164" s="769" t="s">
        <v>527</v>
      </c>
      <c r="AU164" s="769" t="s">
        <v>138</v>
      </c>
      <c r="AV164" s="767" t="s">
        <v>138</v>
      </c>
      <c r="AW164" s="767" t="s">
        <v>529</v>
      </c>
      <c r="AX164" s="767" t="s">
        <v>119</v>
      </c>
      <c r="AY164" s="769" t="s">
        <v>205</v>
      </c>
    </row>
    <row r="165" spans="1:65" s="725" customFormat="1" ht="19.9" customHeight="1">
      <c r="A165" s="791"/>
      <c r="B165" s="792"/>
      <c r="C165" s="850" t="s">
        <v>572</v>
      </c>
      <c r="D165" s="850" t="s">
        <v>208</v>
      </c>
      <c r="E165" s="851" t="s">
        <v>573</v>
      </c>
      <c r="F165" s="852" t="s">
        <v>574</v>
      </c>
      <c r="G165" s="853" t="s">
        <v>248</v>
      </c>
      <c r="H165" s="854">
        <v>3.7</v>
      </c>
      <c r="I165" s="142">
        <v>0</v>
      </c>
      <c r="J165" s="879">
        <f>ROUND(I165*H165,2)</f>
        <v>0</v>
      </c>
      <c r="K165" s="143"/>
      <c r="L165" s="141"/>
      <c r="M165" s="755" t="s">
        <v>144</v>
      </c>
      <c r="N165" s="756" t="s">
        <v>158</v>
      </c>
      <c r="O165" s="757">
        <v>0.7</v>
      </c>
      <c r="P165" s="757">
        <f>O165*H165</f>
        <v>2.59</v>
      </c>
      <c r="Q165" s="757">
        <v>0.00082</v>
      </c>
      <c r="R165" s="757">
        <f>Q165*H165</f>
        <v>0.0030340000000000002</v>
      </c>
      <c r="S165" s="757">
        <v>0.011</v>
      </c>
      <c r="T165" s="758">
        <f>S165*H165</f>
        <v>0.0407</v>
      </c>
      <c r="U165" s="723"/>
      <c r="V165" s="723"/>
      <c r="W165" s="723"/>
      <c r="X165" s="723"/>
      <c r="Y165" s="723"/>
      <c r="Z165" s="723"/>
      <c r="AA165" s="723"/>
      <c r="AB165" s="723"/>
      <c r="AC165" s="723"/>
      <c r="AD165" s="723"/>
      <c r="AE165" s="723"/>
      <c r="AR165" s="759" t="s">
        <v>211</v>
      </c>
      <c r="AT165" s="759" t="s">
        <v>208</v>
      </c>
      <c r="AU165" s="759" t="s">
        <v>138</v>
      </c>
      <c r="AY165" s="720" t="s">
        <v>205</v>
      </c>
      <c r="BE165" s="760">
        <f>IF(N165="základní",J165,0)</f>
        <v>0</v>
      </c>
      <c r="BF165" s="760">
        <f>IF(N165="snížená",J165,0)</f>
        <v>0</v>
      </c>
      <c r="BG165" s="760">
        <f>IF(N165="zákl. přenesená",J165,0)</f>
        <v>0</v>
      </c>
      <c r="BH165" s="760">
        <f>IF(N165="sníž. přenesená",J165,0)</f>
        <v>0</v>
      </c>
      <c r="BI165" s="760">
        <f>IF(N165="nulová",J165,0)</f>
        <v>0</v>
      </c>
      <c r="BJ165" s="720" t="s">
        <v>119</v>
      </c>
      <c r="BK165" s="760">
        <f>ROUND(I165*H165,2)</f>
        <v>0</v>
      </c>
      <c r="BL165" s="720" t="s">
        <v>211</v>
      </c>
      <c r="BM165" s="759" t="s">
        <v>575</v>
      </c>
    </row>
    <row r="166" spans="1:51" s="761" customFormat="1" ht="11.25">
      <c r="A166" s="855"/>
      <c r="B166" s="856"/>
      <c r="C166" s="855"/>
      <c r="D166" s="857" t="s">
        <v>527</v>
      </c>
      <c r="E166" s="858" t="s">
        <v>144</v>
      </c>
      <c r="F166" s="859" t="s">
        <v>528</v>
      </c>
      <c r="G166" s="855"/>
      <c r="H166" s="858" t="s">
        <v>144</v>
      </c>
      <c r="J166" s="855"/>
      <c r="L166" s="762"/>
      <c r="M166" s="764"/>
      <c r="N166" s="765"/>
      <c r="O166" s="765"/>
      <c r="P166" s="765"/>
      <c r="Q166" s="765"/>
      <c r="R166" s="765"/>
      <c r="S166" s="765"/>
      <c r="T166" s="766"/>
      <c r="AT166" s="763" t="s">
        <v>527</v>
      </c>
      <c r="AU166" s="763" t="s">
        <v>138</v>
      </c>
      <c r="AV166" s="761" t="s">
        <v>119</v>
      </c>
      <c r="AW166" s="761" t="s">
        <v>529</v>
      </c>
      <c r="AX166" s="761" t="s">
        <v>111</v>
      </c>
      <c r="AY166" s="763" t="s">
        <v>205</v>
      </c>
    </row>
    <row r="167" spans="1:51" s="767" customFormat="1" ht="11.25">
      <c r="A167" s="860"/>
      <c r="B167" s="861"/>
      <c r="C167" s="860"/>
      <c r="D167" s="857" t="s">
        <v>527</v>
      </c>
      <c r="E167" s="862" t="s">
        <v>144</v>
      </c>
      <c r="F167" s="863" t="s">
        <v>576</v>
      </c>
      <c r="G167" s="860"/>
      <c r="H167" s="864">
        <v>3.7</v>
      </c>
      <c r="J167" s="860"/>
      <c r="L167" s="768"/>
      <c r="M167" s="770"/>
      <c r="N167" s="771"/>
      <c r="O167" s="771"/>
      <c r="P167" s="771"/>
      <c r="Q167" s="771"/>
      <c r="R167" s="771"/>
      <c r="S167" s="771"/>
      <c r="T167" s="772"/>
      <c r="AT167" s="769" t="s">
        <v>527</v>
      </c>
      <c r="AU167" s="769" t="s">
        <v>138</v>
      </c>
      <c r="AV167" s="767" t="s">
        <v>138</v>
      </c>
      <c r="AW167" s="767" t="s">
        <v>529</v>
      </c>
      <c r="AX167" s="767" t="s">
        <v>119</v>
      </c>
      <c r="AY167" s="769" t="s">
        <v>205</v>
      </c>
    </row>
    <row r="168" spans="1:65" s="725" customFormat="1" ht="19.9" customHeight="1">
      <c r="A168" s="791"/>
      <c r="B168" s="792"/>
      <c r="C168" s="850" t="s">
        <v>246</v>
      </c>
      <c r="D168" s="850" t="s">
        <v>208</v>
      </c>
      <c r="E168" s="851" t="s">
        <v>577</v>
      </c>
      <c r="F168" s="852" t="s">
        <v>578</v>
      </c>
      <c r="G168" s="853" t="s">
        <v>248</v>
      </c>
      <c r="H168" s="854">
        <v>1</v>
      </c>
      <c r="I168" s="142">
        <v>0</v>
      </c>
      <c r="J168" s="879">
        <f>ROUND(I168*H168,2)</f>
        <v>0</v>
      </c>
      <c r="K168" s="143"/>
      <c r="L168" s="141"/>
      <c r="M168" s="755" t="s">
        <v>144</v>
      </c>
      <c r="N168" s="756" t="s">
        <v>158</v>
      </c>
      <c r="O168" s="757">
        <v>1</v>
      </c>
      <c r="P168" s="757">
        <f>O168*H168</f>
        <v>1</v>
      </c>
      <c r="Q168" s="757">
        <v>0.00067</v>
      </c>
      <c r="R168" s="757">
        <f>Q168*H168</f>
        <v>0.00067</v>
      </c>
      <c r="S168" s="757">
        <v>0.02</v>
      </c>
      <c r="T168" s="758">
        <f>S168*H168</f>
        <v>0.02</v>
      </c>
      <c r="U168" s="723"/>
      <c r="V168" s="723"/>
      <c r="W168" s="723"/>
      <c r="X168" s="723"/>
      <c r="Y168" s="723"/>
      <c r="Z168" s="723"/>
      <c r="AA168" s="723"/>
      <c r="AB168" s="723"/>
      <c r="AC168" s="723"/>
      <c r="AD168" s="723"/>
      <c r="AE168" s="723"/>
      <c r="AR168" s="759" t="s">
        <v>211</v>
      </c>
      <c r="AT168" s="759" t="s">
        <v>208</v>
      </c>
      <c r="AU168" s="759" t="s">
        <v>138</v>
      </c>
      <c r="AY168" s="720" t="s">
        <v>205</v>
      </c>
      <c r="BE168" s="760">
        <f>IF(N168="základní",J168,0)</f>
        <v>0</v>
      </c>
      <c r="BF168" s="760">
        <f>IF(N168="snížená",J168,0)</f>
        <v>0</v>
      </c>
      <c r="BG168" s="760">
        <f>IF(N168="zákl. přenesená",J168,0)</f>
        <v>0</v>
      </c>
      <c r="BH168" s="760">
        <f>IF(N168="sníž. přenesená",J168,0)</f>
        <v>0</v>
      </c>
      <c r="BI168" s="760">
        <f>IF(N168="nulová",J168,0)</f>
        <v>0</v>
      </c>
      <c r="BJ168" s="720" t="s">
        <v>119</v>
      </c>
      <c r="BK168" s="760">
        <f>ROUND(I168*H168,2)</f>
        <v>0</v>
      </c>
      <c r="BL168" s="720" t="s">
        <v>211</v>
      </c>
      <c r="BM168" s="759" t="s">
        <v>579</v>
      </c>
    </row>
    <row r="169" spans="1:51" s="761" customFormat="1" ht="11.25">
      <c r="A169" s="855"/>
      <c r="B169" s="856"/>
      <c r="C169" s="855"/>
      <c r="D169" s="857" t="s">
        <v>527</v>
      </c>
      <c r="E169" s="858" t="s">
        <v>144</v>
      </c>
      <c r="F169" s="859" t="s">
        <v>528</v>
      </c>
      <c r="G169" s="855"/>
      <c r="H169" s="858" t="s">
        <v>144</v>
      </c>
      <c r="J169" s="855"/>
      <c r="L169" s="762"/>
      <c r="M169" s="764"/>
      <c r="N169" s="765"/>
      <c r="O169" s="765"/>
      <c r="P169" s="765"/>
      <c r="Q169" s="765"/>
      <c r="R169" s="765"/>
      <c r="S169" s="765"/>
      <c r="T169" s="766"/>
      <c r="AT169" s="763" t="s">
        <v>527</v>
      </c>
      <c r="AU169" s="763" t="s">
        <v>138</v>
      </c>
      <c r="AV169" s="761" t="s">
        <v>119</v>
      </c>
      <c r="AW169" s="761" t="s">
        <v>529</v>
      </c>
      <c r="AX169" s="761" t="s">
        <v>111</v>
      </c>
      <c r="AY169" s="763" t="s">
        <v>205</v>
      </c>
    </row>
    <row r="170" spans="1:51" s="767" customFormat="1" ht="11.25">
      <c r="A170" s="860"/>
      <c r="B170" s="861"/>
      <c r="C170" s="860"/>
      <c r="D170" s="857" t="s">
        <v>527</v>
      </c>
      <c r="E170" s="862" t="s">
        <v>144</v>
      </c>
      <c r="F170" s="863" t="s">
        <v>580</v>
      </c>
      <c r="G170" s="860"/>
      <c r="H170" s="864">
        <v>1</v>
      </c>
      <c r="J170" s="860"/>
      <c r="L170" s="768"/>
      <c r="M170" s="770"/>
      <c r="N170" s="771"/>
      <c r="O170" s="771"/>
      <c r="P170" s="771"/>
      <c r="Q170" s="771"/>
      <c r="R170" s="771"/>
      <c r="S170" s="771"/>
      <c r="T170" s="772"/>
      <c r="AT170" s="769" t="s">
        <v>527</v>
      </c>
      <c r="AU170" s="769" t="s">
        <v>138</v>
      </c>
      <c r="AV170" s="767" t="s">
        <v>138</v>
      </c>
      <c r="AW170" s="767" t="s">
        <v>529</v>
      </c>
      <c r="AX170" s="767" t="s">
        <v>119</v>
      </c>
      <c r="AY170" s="769" t="s">
        <v>205</v>
      </c>
    </row>
    <row r="171" spans="1:63" s="746" customFormat="1" ht="22.9" customHeight="1">
      <c r="A171" s="845"/>
      <c r="B171" s="846"/>
      <c r="C171" s="845"/>
      <c r="D171" s="847" t="s">
        <v>110</v>
      </c>
      <c r="E171" s="849" t="s">
        <v>581</v>
      </c>
      <c r="F171" s="849" t="s">
        <v>582</v>
      </c>
      <c r="G171" s="845"/>
      <c r="H171" s="845"/>
      <c r="J171" s="878">
        <f>BK171</f>
        <v>0</v>
      </c>
      <c r="L171" s="747"/>
      <c r="M171" s="749"/>
      <c r="N171" s="750"/>
      <c r="O171" s="750"/>
      <c r="P171" s="751">
        <f>SUM(P172:P179)</f>
        <v>6.210776</v>
      </c>
      <c r="Q171" s="750"/>
      <c r="R171" s="751">
        <f>SUM(R172:R179)</f>
        <v>0</v>
      </c>
      <c r="S171" s="750"/>
      <c r="T171" s="752">
        <f>SUM(T172:T179)</f>
        <v>0</v>
      </c>
      <c r="AR171" s="748" t="s">
        <v>119</v>
      </c>
      <c r="AT171" s="753" t="s">
        <v>110</v>
      </c>
      <c r="AU171" s="753" t="s">
        <v>119</v>
      </c>
      <c r="AY171" s="748" t="s">
        <v>205</v>
      </c>
      <c r="BK171" s="754">
        <f>SUM(BK172:BK179)</f>
        <v>0</v>
      </c>
    </row>
    <row r="172" spans="1:65" s="725" customFormat="1" ht="31.5" customHeight="1">
      <c r="A172" s="791"/>
      <c r="B172" s="792"/>
      <c r="C172" s="850" t="s">
        <v>583</v>
      </c>
      <c r="D172" s="850" t="s">
        <v>208</v>
      </c>
      <c r="E172" s="851" t="s">
        <v>584</v>
      </c>
      <c r="F172" s="852" t="s">
        <v>585</v>
      </c>
      <c r="G172" s="853" t="s">
        <v>223</v>
      </c>
      <c r="H172" s="854">
        <v>2.684</v>
      </c>
      <c r="I172" s="142">
        <v>0</v>
      </c>
      <c r="J172" s="879">
        <f>ROUND(I172*H172,2)</f>
        <v>0</v>
      </c>
      <c r="K172" s="143"/>
      <c r="L172" s="141"/>
      <c r="M172" s="755" t="s">
        <v>144</v>
      </c>
      <c r="N172" s="756" t="s">
        <v>158</v>
      </c>
      <c r="O172" s="757">
        <v>1.88</v>
      </c>
      <c r="P172" s="757">
        <f>O172*H172</f>
        <v>5.04592</v>
      </c>
      <c r="Q172" s="757">
        <v>0</v>
      </c>
      <c r="R172" s="757">
        <f>Q172*H172</f>
        <v>0</v>
      </c>
      <c r="S172" s="757">
        <v>0</v>
      </c>
      <c r="T172" s="758">
        <f>S172*H172</f>
        <v>0</v>
      </c>
      <c r="U172" s="723"/>
      <c r="V172" s="723"/>
      <c r="W172" s="723"/>
      <c r="X172" s="723"/>
      <c r="Y172" s="723"/>
      <c r="Z172" s="723"/>
      <c r="AA172" s="723"/>
      <c r="AB172" s="723"/>
      <c r="AC172" s="723"/>
      <c r="AD172" s="723"/>
      <c r="AE172" s="723"/>
      <c r="AR172" s="759" t="s">
        <v>211</v>
      </c>
      <c r="AT172" s="759" t="s">
        <v>208</v>
      </c>
      <c r="AU172" s="759" t="s">
        <v>138</v>
      </c>
      <c r="AY172" s="720" t="s">
        <v>205</v>
      </c>
      <c r="BE172" s="760">
        <f>IF(N172="základní",J172,0)</f>
        <v>0</v>
      </c>
      <c r="BF172" s="760">
        <f>IF(N172="snížená",J172,0)</f>
        <v>0</v>
      </c>
      <c r="BG172" s="760">
        <f>IF(N172="zákl. přenesená",J172,0)</f>
        <v>0</v>
      </c>
      <c r="BH172" s="760">
        <f>IF(N172="sníž. přenesená",J172,0)</f>
        <v>0</v>
      </c>
      <c r="BI172" s="760">
        <f>IF(N172="nulová",J172,0)</f>
        <v>0</v>
      </c>
      <c r="BJ172" s="720" t="s">
        <v>119</v>
      </c>
      <c r="BK172" s="760">
        <f>ROUND(I172*H172,2)</f>
        <v>0</v>
      </c>
      <c r="BL172" s="720" t="s">
        <v>211</v>
      </c>
      <c r="BM172" s="759" t="s">
        <v>586</v>
      </c>
    </row>
    <row r="173" spans="1:65" s="725" customFormat="1" ht="24">
      <c r="A173" s="791"/>
      <c r="B173" s="792"/>
      <c r="C173" s="850" t="s">
        <v>587</v>
      </c>
      <c r="D173" s="850" t="s">
        <v>208</v>
      </c>
      <c r="E173" s="851" t="s">
        <v>588</v>
      </c>
      <c r="F173" s="852" t="s">
        <v>589</v>
      </c>
      <c r="G173" s="853" t="s">
        <v>223</v>
      </c>
      <c r="H173" s="854">
        <v>2.684</v>
      </c>
      <c r="I173" s="142">
        <v>0</v>
      </c>
      <c r="J173" s="879">
        <f>ROUND(I173*H173,2)</f>
        <v>0</v>
      </c>
      <c r="K173" s="143"/>
      <c r="L173" s="141"/>
      <c r="M173" s="755" t="s">
        <v>144</v>
      </c>
      <c r="N173" s="756" t="s">
        <v>158</v>
      </c>
      <c r="O173" s="757">
        <v>0.125</v>
      </c>
      <c r="P173" s="757">
        <f>O173*H173</f>
        <v>0.3355</v>
      </c>
      <c r="Q173" s="757">
        <v>0</v>
      </c>
      <c r="R173" s="757">
        <f>Q173*H173</f>
        <v>0</v>
      </c>
      <c r="S173" s="757">
        <v>0</v>
      </c>
      <c r="T173" s="758">
        <f>S173*H173</f>
        <v>0</v>
      </c>
      <c r="U173" s="723"/>
      <c r="V173" s="723"/>
      <c r="W173" s="723"/>
      <c r="X173" s="723"/>
      <c r="Y173" s="723"/>
      <c r="Z173" s="723"/>
      <c r="AA173" s="723"/>
      <c r="AB173" s="723"/>
      <c r="AC173" s="723"/>
      <c r="AD173" s="723"/>
      <c r="AE173" s="723"/>
      <c r="AR173" s="759" t="s">
        <v>211</v>
      </c>
      <c r="AT173" s="759" t="s">
        <v>208</v>
      </c>
      <c r="AU173" s="759" t="s">
        <v>138</v>
      </c>
      <c r="AY173" s="720" t="s">
        <v>205</v>
      </c>
      <c r="BE173" s="760">
        <f>IF(N173="základní",J173,0)</f>
        <v>0</v>
      </c>
      <c r="BF173" s="760">
        <f>IF(N173="snížená",J173,0)</f>
        <v>0</v>
      </c>
      <c r="BG173" s="760">
        <f>IF(N173="zákl. přenesená",J173,0)</f>
        <v>0</v>
      </c>
      <c r="BH173" s="760">
        <f>IF(N173="sníž. přenesená",J173,0)</f>
        <v>0</v>
      </c>
      <c r="BI173" s="760">
        <f>IF(N173="nulová",J173,0)</f>
        <v>0</v>
      </c>
      <c r="BJ173" s="720" t="s">
        <v>119</v>
      </c>
      <c r="BK173" s="760">
        <f>ROUND(I173*H173,2)</f>
        <v>0</v>
      </c>
      <c r="BL173" s="720" t="s">
        <v>211</v>
      </c>
      <c r="BM173" s="759" t="s">
        <v>590</v>
      </c>
    </row>
    <row r="174" spans="1:65" s="725" customFormat="1" ht="24">
      <c r="A174" s="791"/>
      <c r="B174" s="792"/>
      <c r="C174" s="850" t="s">
        <v>591</v>
      </c>
      <c r="D174" s="850" t="s">
        <v>208</v>
      </c>
      <c r="E174" s="851" t="s">
        <v>592</v>
      </c>
      <c r="F174" s="852" t="s">
        <v>593</v>
      </c>
      <c r="G174" s="853" t="s">
        <v>223</v>
      </c>
      <c r="H174" s="854">
        <v>24.156</v>
      </c>
      <c r="I174" s="142">
        <v>0</v>
      </c>
      <c r="J174" s="879">
        <f>ROUND(I174*H174,2)</f>
        <v>0</v>
      </c>
      <c r="K174" s="143"/>
      <c r="L174" s="141"/>
      <c r="M174" s="755" t="s">
        <v>144</v>
      </c>
      <c r="N174" s="756" t="s">
        <v>158</v>
      </c>
      <c r="O174" s="757">
        <v>0.006</v>
      </c>
      <c r="P174" s="757">
        <f>O174*H174</f>
        <v>0.144936</v>
      </c>
      <c r="Q174" s="757">
        <v>0</v>
      </c>
      <c r="R174" s="757">
        <f>Q174*H174</f>
        <v>0</v>
      </c>
      <c r="S174" s="757">
        <v>0</v>
      </c>
      <c r="T174" s="758">
        <f>S174*H174</f>
        <v>0</v>
      </c>
      <c r="U174" s="723"/>
      <c r="V174" s="723"/>
      <c r="W174" s="723"/>
      <c r="X174" s="723"/>
      <c r="Y174" s="723"/>
      <c r="Z174" s="723"/>
      <c r="AA174" s="723"/>
      <c r="AB174" s="723"/>
      <c r="AC174" s="723"/>
      <c r="AD174" s="723"/>
      <c r="AE174" s="723"/>
      <c r="AR174" s="759" t="s">
        <v>211</v>
      </c>
      <c r="AT174" s="759" t="s">
        <v>208</v>
      </c>
      <c r="AU174" s="759" t="s">
        <v>138</v>
      </c>
      <c r="AY174" s="720" t="s">
        <v>205</v>
      </c>
      <c r="BE174" s="760">
        <f>IF(N174="základní",J174,0)</f>
        <v>0</v>
      </c>
      <c r="BF174" s="760">
        <f>IF(N174="snížená",J174,0)</f>
        <v>0</v>
      </c>
      <c r="BG174" s="760">
        <f>IF(N174="zákl. přenesená",J174,0)</f>
        <v>0</v>
      </c>
      <c r="BH174" s="760">
        <f>IF(N174="sníž. přenesená",J174,0)</f>
        <v>0</v>
      </c>
      <c r="BI174" s="760">
        <f>IF(N174="nulová",J174,0)</f>
        <v>0</v>
      </c>
      <c r="BJ174" s="720" t="s">
        <v>119</v>
      </c>
      <c r="BK174" s="760">
        <f>ROUND(I174*H174,2)</f>
        <v>0</v>
      </c>
      <c r="BL174" s="720" t="s">
        <v>211</v>
      </c>
      <c r="BM174" s="759" t="s">
        <v>594</v>
      </c>
    </row>
    <row r="175" spans="1:51" s="767" customFormat="1" ht="11.25">
      <c r="A175" s="860"/>
      <c r="B175" s="861"/>
      <c r="C175" s="860"/>
      <c r="D175" s="857" t="s">
        <v>527</v>
      </c>
      <c r="E175" s="860"/>
      <c r="F175" s="863" t="s">
        <v>595</v>
      </c>
      <c r="G175" s="860"/>
      <c r="H175" s="864">
        <v>24.156</v>
      </c>
      <c r="J175" s="860"/>
      <c r="L175" s="768"/>
      <c r="M175" s="770"/>
      <c r="N175" s="771"/>
      <c r="O175" s="771"/>
      <c r="P175" s="771"/>
      <c r="Q175" s="771"/>
      <c r="R175" s="771"/>
      <c r="S175" s="771"/>
      <c r="T175" s="772"/>
      <c r="AT175" s="769" t="s">
        <v>527</v>
      </c>
      <c r="AU175" s="769" t="s">
        <v>138</v>
      </c>
      <c r="AV175" s="767" t="s">
        <v>138</v>
      </c>
      <c r="AW175" s="767" t="s">
        <v>141</v>
      </c>
      <c r="AX175" s="767" t="s">
        <v>119</v>
      </c>
      <c r="AY175" s="769" t="s">
        <v>205</v>
      </c>
    </row>
    <row r="176" spans="1:65" s="725" customFormat="1" ht="30" customHeight="1">
      <c r="A176" s="791"/>
      <c r="B176" s="792"/>
      <c r="C176" s="850" t="s">
        <v>244</v>
      </c>
      <c r="D176" s="850" t="s">
        <v>208</v>
      </c>
      <c r="E176" s="851" t="s">
        <v>596</v>
      </c>
      <c r="F176" s="852" t="s">
        <v>597</v>
      </c>
      <c r="G176" s="853" t="s">
        <v>223</v>
      </c>
      <c r="H176" s="854">
        <v>2.684</v>
      </c>
      <c r="I176" s="142">
        <v>0</v>
      </c>
      <c r="J176" s="879">
        <f>ROUND(I176*H176,2)</f>
        <v>0</v>
      </c>
      <c r="K176" s="143"/>
      <c r="L176" s="141"/>
      <c r="M176" s="755" t="s">
        <v>144</v>
      </c>
      <c r="N176" s="756" t="s">
        <v>158</v>
      </c>
      <c r="O176" s="757">
        <v>0.255</v>
      </c>
      <c r="P176" s="757">
        <f>O176*H176</f>
        <v>0.68442</v>
      </c>
      <c r="Q176" s="757">
        <v>0</v>
      </c>
      <c r="R176" s="757">
        <f>Q176*H176</f>
        <v>0</v>
      </c>
      <c r="S176" s="757">
        <v>0</v>
      </c>
      <c r="T176" s="758">
        <f>S176*H176</f>
        <v>0</v>
      </c>
      <c r="U176" s="723"/>
      <c r="V176" s="723"/>
      <c r="W176" s="723"/>
      <c r="X176" s="723"/>
      <c r="Y176" s="723"/>
      <c r="Z176" s="723"/>
      <c r="AA176" s="723"/>
      <c r="AB176" s="723"/>
      <c r="AC176" s="723"/>
      <c r="AD176" s="723"/>
      <c r="AE176" s="723"/>
      <c r="AR176" s="759" t="s">
        <v>211</v>
      </c>
      <c r="AT176" s="759" t="s">
        <v>208</v>
      </c>
      <c r="AU176" s="759" t="s">
        <v>138</v>
      </c>
      <c r="AY176" s="720" t="s">
        <v>205</v>
      </c>
      <c r="BE176" s="760">
        <f>IF(N176="základní",J176,0)</f>
        <v>0</v>
      </c>
      <c r="BF176" s="760">
        <f>IF(N176="snížená",J176,0)</f>
        <v>0</v>
      </c>
      <c r="BG176" s="760">
        <f>IF(N176="zákl. přenesená",J176,0)</f>
        <v>0</v>
      </c>
      <c r="BH176" s="760">
        <f>IF(N176="sníž. přenesená",J176,0)</f>
        <v>0</v>
      </c>
      <c r="BI176" s="760">
        <f>IF(N176="nulová",J176,0)</f>
        <v>0</v>
      </c>
      <c r="BJ176" s="720" t="s">
        <v>119</v>
      </c>
      <c r="BK176" s="760">
        <f>ROUND(I176*H176,2)</f>
        <v>0</v>
      </c>
      <c r="BL176" s="720" t="s">
        <v>211</v>
      </c>
      <c r="BM176" s="759" t="s">
        <v>598</v>
      </c>
    </row>
    <row r="177" spans="1:65" s="725" customFormat="1" ht="30" customHeight="1">
      <c r="A177" s="791"/>
      <c r="B177" s="792"/>
      <c r="C177" s="850" t="s">
        <v>599</v>
      </c>
      <c r="D177" s="850" t="s">
        <v>208</v>
      </c>
      <c r="E177" s="851" t="s">
        <v>600</v>
      </c>
      <c r="F177" s="852" t="s">
        <v>601</v>
      </c>
      <c r="G177" s="853" t="s">
        <v>223</v>
      </c>
      <c r="H177" s="854">
        <v>0.415</v>
      </c>
      <c r="I177" s="142">
        <v>0</v>
      </c>
      <c r="J177" s="879">
        <f>ROUND(I177*H177,2)</f>
        <v>0</v>
      </c>
      <c r="K177" s="143"/>
      <c r="L177" s="141"/>
      <c r="M177" s="755" t="s">
        <v>144</v>
      </c>
      <c r="N177" s="756" t="s">
        <v>158</v>
      </c>
      <c r="O177" s="757">
        <v>0</v>
      </c>
      <c r="P177" s="757">
        <f>O177*H177</f>
        <v>0</v>
      </c>
      <c r="Q177" s="757">
        <v>0</v>
      </c>
      <c r="R177" s="757">
        <f>Q177*H177</f>
        <v>0</v>
      </c>
      <c r="S177" s="757">
        <v>0</v>
      </c>
      <c r="T177" s="758">
        <f>S177*H177</f>
        <v>0</v>
      </c>
      <c r="U177" s="723"/>
      <c r="V177" s="723"/>
      <c r="W177" s="723"/>
      <c r="X177" s="723"/>
      <c r="Y177" s="723"/>
      <c r="Z177" s="723"/>
      <c r="AA177" s="723"/>
      <c r="AB177" s="723"/>
      <c r="AC177" s="723"/>
      <c r="AD177" s="723"/>
      <c r="AE177" s="723"/>
      <c r="AR177" s="759" t="s">
        <v>211</v>
      </c>
      <c r="AT177" s="759" t="s">
        <v>208</v>
      </c>
      <c r="AU177" s="759" t="s">
        <v>138</v>
      </c>
      <c r="AY177" s="720" t="s">
        <v>205</v>
      </c>
      <c r="BE177" s="760">
        <f>IF(N177="základní",J177,0)</f>
        <v>0</v>
      </c>
      <c r="BF177" s="760">
        <f>IF(N177="snížená",J177,0)</f>
        <v>0</v>
      </c>
      <c r="BG177" s="760">
        <f>IF(N177="zákl. přenesená",J177,0)</f>
        <v>0</v>
      </c>
      <c r="BH177" s="760">
        <f>IF(N177="sníž. přenesená",J177,0)</f>
        <v>0</v>
      </c>
      <c r="BI177" s="760">
        <f>IF(N177="nulová",J177,0)</f>
        <v>0</v>
      </c>
      <c r="BJ177" s="720" t="s">
        <v>119</v>
      </c>
      <c r="BK177" s="760">
        <f>ROUND(I177*H177,2)</f>
        <v>0</v>
      </c>
      <c r="BL177" s="720" t="s">
        <v>211</v>
      </c>
      <c r="BM177" s="759" t="s">
        <v>602</v>
      </c>
    </row>
    <row r="178" spans="1:65" s="725" customFormat="1" ht="30" customHeight="1">
      <c r="A178" s="791"/>
      <c r="B178" s="792"/>
      <c r="C178" s="850" t="s">
        <v>603</v>
      </c>
      <c r="D178" s="850" t="s">
        <v>208</v>
      </c>
      <c r="E178" s="851" t="s">
        <v>604</v>
      </c>
      <c r="F178" s="852" t="s">
        <v>605</v>
      </c>
      <c r="G178" s="853" t="s">
        <v>223</v>
      </c>
      <c r="H178" s="854">
        <v>2.025</v>
      </c>
      <c r="I178" s="142">
        <v>0</v>
      </c>
      <c r="J178" s="879">
        <f>ROUND(I178*H178,2)</f>
        <v>0</v>
      </c>
      <c r="K178" s="143"/>
      <c r="L178" s="141"/>
      <c r="M178" s="755" t="s">
        <v>144</v>
      </c>
      <c r="N178" s="756" t="s">
        <v>158</v>
      </c>
      <c r="O178" s="757">
        <v>0</v>
      </c>
      <c r="P178" s="757">
        <f>O178*H178</f>
        <v>0</v>
      </c>
      <c r="Q178" s="757">
        <v>0</v>
      </c>
      <c r="R178" s="757">
        <f>Q178*H178</f>
        <v>0</v>
      </c>
      <c r="S178" s="757">
        <v>0</v>
      </c>
      <c r="T178" s="758">
        <f>S178*H178</f>
        <v>0</v>
      </c>
      <c r="U178" s="723"/>
      <c r="V178" s="723"/>
      <c r="W178" s="723"/>
      <c r="X178" s="723"/>
      <c r="Y178" s="723"/>
      <c r="Z178" s="723"/>
      <c r="AA178" s="723"/>
      <c r="AB178" s="723"/>
      <c r="AC178" s="723"/>
      <c r="AD178" s="723"/>
      <c r="AE178" s="723"/>
      <c r="AR178" s="759" t="s">
        <v>211</v>
      </c>
      <c r="AT178" s="759" t="s">
        <v>208</v>
      </c>
      <c r="AU178" s="759" t="s">
        <v>138</v>
      </c>
      <c r="AY178" s="720" t="s">
        <v>205</v>
      </c>
      <c r="BE178" s="760">
        <f>IF(N178="základní",J178,0)</f>
        <v>0</v>
      </c>
      <c r="BF178" s="760">
        <f>IF(N178="snížená",J178,0)</f>
        <v>0</v>
      </c>
      <c r="BG178" s="760">
        <f>IF(N178="zákl. přenesená",J178,0)</f>
        <v>0</v>
      </c>
      <c r="BH178" s="760">
        <f>IF(N178="sníž. přenesená",J178,0)</f>
        <v>0</v>
      </c>
      <c r="BI178" s="760">
        <f>IF(N178="nulová",J178,0)</f>
        <v>0</v>
      </c>
      <c r="BJ178" s="720" t="s">
        <v>119</v>
      </c>
      <c r="BK178" s="760">
        <f>ROUND(I178*H178,2)</f>
        <v>0</v>
      </c>
      <c r="BL178" s="720" t="s">
        <v>211</v>
      </c>
      <c r="BM178" s="759" t="s">
        <v>606</v>
      </c>
    </row>
    <row r="179" spans="1:65" s="725" customFormat="1" ht="30" customHeight="1">
      <c r="A179" s="791"/>
      <c r="B179" s="792"/>
      <c r="C179" s="850" t="s">
        <v>607</v>
      </c>
      <c r="D179" s="850" t="s">
        <v>208</v>
      </c>
      <c r="E179" s="851" t="s">
        <v>608</v>
      </c>
      <c r="F179" s="852" t="s">
        <v>609</v>
      </c>
      <c r="G179" s="853" t="s">
        <v>223</v>
      </c>
      <c r="H179" s="854">
        <v>0.1</v>
      </c>
      <c r="I179" s="142">
        <v>0</v>
      </c>
      <c r="J179" s="879">
        <f>ROUND(I179*H179,2)</f>
        <v>0</v>
      </c>
      <c r="K179" s="143"/>
      <c r="L179" s="141"/>
      <c r="M179" s="755" t="s">
        <v>144</v>
      </c>
      <c r="N179" s="756" t="s">
        <v>158</v>
      </c>
      <c r="O179" s="757">
        <v>0</v>
      </c>
      <c r="P179" s="757">
        <f>O179*H179</f>
        <v>0</v>
      </c>
      <c r="Q179" s="757">
        <v>0</v>
      </c>
      <c r="R179" s="757">
        <f>Q179*H179</f>
        <v>0</v>
      </c>
      <c r="S179" s="757">
        <v>0</v>
      </c>
      <c r="T179" s="758">
        <f>S179*H179</f>
        <v>0</v>
      </c>
      <c r="U179" s="723"/>
      <c r="V179" s="723"/>
      <c r="W179" s="723"/>
      <c r="X179" s="723"/>
      <c r="Y179" s="723"/>
      <c r="Z179" s="723"/>
      <c r="AA179" s="723"/>
      <c r="AB179" s="723"/>
      <c r="AC179" s="723"/>
      <c r="AD179" s="723"/>
      <c r="AE179" s="723"/>
      <c r="AR179" s="759" t="s">
        <v>211</v>
      </c>
      <c r="AT179" s="759" t="s">
        <v>208</v>
      </c>
      <c r="AU179" s="759" t="s">
        <v>138</v>
      </c>
      <c r="AY179" s="720" t="s">
        <v>205</v>
      </c>
      <c r="BE179" s="760">
        <f>IF(N179="základní",J179,0)</f>
        <v>0</v>
      </c>
      <c r="BF179" s="760">
        <f>IF(N179="snížená",J179,0)</f>
        <v>0</v>
      </c>
      <c r="BG179" s="760">
        <f>IF(N179="zákl. přenesená",J179,0)</f>
        <v>0</v>
      </c>
      <c r="BH179" s="760">
        <f>IF(N179="sníž. přenesená",J179,0)</f>
        <v>0</v>
      </c>
      <c r="BI179" s="760">
        <f>IF(N179="nulová",J179,0)</f>
        <v>0</v>
      </c>
      <c r="BJ179" s="720" t="s">
        <v>119</v>
      </c>
      <c r="BK179" s="760">
        <f>ROUND(I179*H179,2)</f>
        <v>0</v>
      </c>
      <c r="BL179" s="720" t="s">
        <v>211</v>
      </c>
      <c r="BM179" s="759" t="s">
        <v>610</v>
      </c>
    </row>
    <row r="180" spans="1:63" s="746" customFormat="1" ht="22.9" customHeight="1">
      <c r="A180" s="845"/>
      <c r="B180" s="846"/>
      <c r="C180" s="845"/>
      <c r="D180" s="847" t="s">
        <v>110</v>
      </c>
      <c r="E180" s="849" t="s">
        <v>265</v>
      </c>
      <c r="F180" s="849" t="s">
        <v>266</v>
      </c>
      <c r="G180" s="845"/>
      <c r="H180" s="845"/>
      <c r="J180" s="878">
        <f>BK180</f>
        <v>0</v>
      </c>
      <c r="L180" s="747"/>
      <c r="M180" s="749"/>
      <c r="N180" s="750"/>
      <c r="O180" s="750"/>
      <c r="P180" s="751">
        <f>P181</f>
        <v>0.4786559999999999</v>
      </c>
      <c r="Q180" s="750"/>
      <c r="R180" s="751">
        <f>R181</f>
        <v>0</v>
      </c>
      <c r="S180" s="750"/>
      <c r="T180" s="752">
        <f>T181</f>
        <v>0</v>
      </c>
      <c r="AR180" s="748" t="s">
        <v>119</v>
      </c>
      <c r="AT180" s="753" t="s">
        <v>110</v>
      </c>
      <c r="AU180" s="753" t="s">
        <v>119</v>
      </c>
      <c r="AY180" s="748" t="s">
        <v>205</v>
      </c>
      <c r="BK180" s="754">
        <f>BK181</f>
        <v>0</v>
      </c>
    </row>
    <row r="181" spans="1:65" s="725" customFormat="1" ht="14.45" customHeight="1">
      <c r="A181" s="791"/>
      <c r="B181" s="792"/>
      <c r="C181" s="850" t="s">
        <v>611</v>
      </c>
      <c r="D181" s="850" t="s">
        <v>208</v>
      </c>
      <c r="E181" s="851" t="s">
        <v>612</v>
      </c>
      <c r="F181" s="852" t="s">
        <v>613</v>
      </c>
      <c r="G181" s="853" t="s">
        <v>223</v>
      </c>
      <c r="H181" s="854">
        <v>0.576</v>
      </c>
      <c r="I181" s="142">
        <v>0</v>
      </c>
      <c r="J181" s="879">
        <f>ROUND(I181*H181,2)</f>
        <v>0</v>
      </c>
      <c r="K181" s="143"/>
      <c r="L181" s="141"/>
      <c r="M181" s="755" t="s">
        <v>144</v>
      </c>
      <c r="N181" s="756" t="s">
        <v>158</v>
      </c>
      <c r="O181" s="757">
        <v>0.831</v>
      </c>
      <c r="P181" s="757">
        <f>O181*H181</f>
        <v>0.4786559999999999</v>
      </c>
      <c r="Q181" s="757">
        <v>0</v>
      </c>
      <c r="R181" s="757">
        <f>Q181*H181</f>
        <v>0</v>
      </c>
      <c r="S181" s="757">
        <v>0</v>
      </c>
      <c r="T181" s="758">
        <f>S181*H181</f>
        <v>0</v>
      </c>
      <c r="U181" s="723"/>
      <c r="V181" s="723"/>
      <c r="W181" s="723"/>
      <c r="X181" s="723"/>
      <c r="Y181" s="723"/>
      <c r="Z181" s="723"/>
      <c r="AA181" s="723"/>
      <c r="AB181" s="723"/>
      <c r="AC181" s="723"/>
      <c r="AD181" s="723"/>
      <c r="AE181" s="723"/>
      <c r="AR181" s="759" t="s">
        <v>211</v>
      </c>
      <c r="AT181" s="759" t="s">
        <v>208</v>
      </c>
      <c r="AU181" s="759" t="s">
        <v>138</v>
      </c>
      <c r="AY181" s="720" t="s">
        <v>205</v>
      </c>
      <c r="BE181" s="760">
        <f>IF(N181="základní",J181,0)</f>
        <v>0</v>
      </c>
      <c r="BF181" s="760">
        <f>IF(N181="snížená",J181,0)</f>
        <v>0</v>
      </c>
      <c r="BG181" s="760">
        <f>IF(N181="zákl. přenesená",J181,0)</f>
        <v>0</v>
      </c>
      <c r="BH181" s="760">
        <f>IF(N181="sníž. přenesená",J181,0)</f>
        <v>0</v>
      </c>
      <c r="BI181" s="760">
        <f>IF(N181="nulová",J181,0)</f>
        <v>0</v>
      </c>
      <c r="BJ181" s="720" t="s">
        <v>119</v>
      </c>
      <c r="BK181" s="760">
        <f>ROUND(I181*H181,2)</f>
        <v>0</v>
      </c>
      <c r="BL181" s="720" t="s">
        <v>211</v>
      </c>
      <c r="BM181" s="759" t="s">
        <v>614</v>
      </c>
    </row>
    <row r="182" spans="1:63" s="746" customFormat="1" ht="25.9" customHeight="1">
      <c r="A182" s="845"/>
      <c r="B182" s="846"/>
      <c r="C182" s="845"/>
      <c r="D182" s="847" t="s">
        <v>110</v>
      </c>
      <c r="E182" s="848" t="s">
        <v>271</v>
      </c>
      <c r="F182" s="848" t="s">
        <v>272</v>
      </c>
      <c r="G182" s="845"/>
      <c r="H182" s="845"/>
      <c r="J182" s="877">
        <f>BK182</f>
        <v>0</v>
      </c>
      <c r="L182" s="747"/>
      <c r="M182" s="749"/>
      <c r="N182" s="750"/>
      <c r="O182" s="750"/>
      <c r="P182" s="751">
        <f>P183+P226+P230+P306+P359+P400+P421</f>
        <v>177.40591700000002</v>
      </c>
      <c r="Q182" s="750"/>
      <c r="R182" s="751">
        <f>R183+R226+R230+R306+R359+R400+R421</f>
        <v>0.878792</v>
      </c>
      <c r="S182" s="750"/>
      <c r="T182" s="752">
        <f>T183+T226+T230+T306+T359+T400+T421</f>
        <v>2.26874</v>
      </c>
      <c r="AR182" s="748" t="s">
        <v>138</v>
      </c>
      <c r="AT182" s="753" t="s">
        <v>110</v>
      </c>
      <c r="AU182" s="753" t="s">
        <v>111</v>
      </c>
      <c r="AY182" s="748" t="s">
        <v>205</v>
      </c>
      <c r="BK182" s="754">
        <f>BK183+BK226+BK230+BK306+BK359+BK400+BK421</f>
        <v>0</v>
      </c>
    </row>
    <row r="183" spans="1:63" s="746" customFormat="1" ht="22.9" customHeight="1">
      <c r="A183" s="845"/>
      <c r="B183" s="846"/>
      <c r="C183" s="845"/>
      <c r="D183" s="847" t="s">
        <v>110</v>
      </c>
      <c r="E183" s="849" t="s">
        <v>615</v>
      </c>
      <c r="F183" s="849" t="s">
        <v>616</v>
      </c>
      <c r="G183" s="845"/>
      <c r="H183" s="845"/>
      <c r="J183" s="878">
        <f>BK183</f>
        <v>0</v>
      </c>
      <c r="L183" s="747"/>
      <c r="M183" s="749"/>
      <c r="N183" s="750"/>
      <c r="O183" s="750"/>
      <c r="P183" s="751">
        <f>SUM(P184:P225)</f>
        <v>31.79054</v>
      </c>
      <c r="Q183" s="750"/>
      <c r="R183" s="751">
        <f>SUM(R184:R225)</f>
        <v>0.12065000000000002</v>
      </c>
      <c r="S183" s="750"/>
      <c r="T183" s="752">
        <f>SUM(T184:T225)</f>
        <v>0.09</v>
      </c>
      <c r="AR183" s="748" t="s">
        <v>138</v>
      </c>
      <c r="AT183" s="753" t="s">
        <v>110</v>
      </c>
      <c r="AU183" s="753" t="s">
        <v>119</v>
      </c>
      <c r="AY183" s="748" t="s">
        <v>205</v>
      </c>
      <c r="BK183" s="754">
        <f>SUM(BK184:BK225)</f>
        <v>0</v>
      </c>
    </row>
    <row r="184" spans="1:65" s="725" customFormat="1" ht="24">
      <c r="A184" s="791"/>
      <c r="B184" s="792"/>
      <c r="C184" s="850" t="s">
        <v>617</v>
      </c>
      <c r="D184" s="850" t="s">
        <v>208</v>
      </c>
      <c r="E184" s="851" t="s">
        <v>618</v>
      </c>
      <c r="F184" s="852" t="s">
        <v>619</v>
      </c>
      <c r="G184" s="853" t="s">
        <v>248</v>
      </c>
      <c r="H184" s="854">
        <v>180</v>
      </c>
      <c r="I184" s="142">
        <v>0</v>
      </c>
      <c r="J184" s="879">
        <f>ROUND(I184*H184,2)</f>
        <v>0</v>
      </c>
      <c r="K184" s="143"/>
      <c r="L184" s="141"/>
      <c r="M184" s="755" t="s">
        <v>144</v>
      </c>
      <c r="N184" s="756" t="s">
        <v>158</v>
      </c>
      <c r="O184" s="757">
        <v>0.05</v>
      </c>
      <c r="P184" s="757">
        <f>O184*H184</f>
        <v>9</v>
      </c>
      <c r="Q184" s="757">
        <v>0</v>
      </c>
      <c r="R184" s="757">
        <f>Q184*H184</f>
        <v>0</v>
      </c>
      <c r="S184" s="757">
        <v>0.0005</v>
      </c>
      <c r="T184" s="758">
        <f>S184*H184</f>
        <v>0.09</v>
      </c>
      <c r="U184" s="723"/>
      <c r="V184" s="723"/>
      <c r="W184" s="723"/>
      <c r="X184" s="723"/>
      <c r="Y184" s="723"/>
      <c r="Z184" s="723"/>
      <c r="AA184" s="723"/>
      <c r="AB184" s="723"/>
      <c r="AC184" s="723"/>
      <c r="AD184" s="723"/>
      <c r="AE184" s="723"/>
      <c r="AR184" s="759" t="s">
        <v>244</v>
      </c>
      <c r="AT184" s="759" t="s">
        <v>208</v>
      </c>
      <c r="AU184" s="759" t="s">
        <v>138</v>
      </c>
      <c r="AY184" s="720" t="s">
        <v>205</v>
      </c>
      <c r="BE184" s="760">
        <f>IF(N184="základní",J184,0)</f>
        <v>0</v>
      </c>
      <c r="BF184" s="760">
        <f>IF(N184="snížená",J184,0)</f>
        <v>0</v>
      </c>
      <c r="BG184" s="760">
        <f>IF(N184="zákl. přenesená",J184,0)</f>
        <v>0</v>
      </c>
      <c r="BH184" s="760">
        <f>IF(N184="sníž. přenesená",J184,0)</f>
        <v>0</v>
      </c>
      <c r="BI184" s="760">
        <f>IF(N184="nulová",J184,0)</f>
        <v>0</v>
      </c>
      <c r="BJ184" s="720" t="s">
        <v>119</v>
      </c>
      <c r="BK184" s="760">
        <f>ROUND(I184*H184,2)</f>
        <v>0</v>
      </c>
      <c r="BL184" s="720" t="s">
        <v>244</v>
      </c>
      <c r="BM184" s="759" t="s">
        <v>620</v>
      </c>
    </row>
    <row r="185" spans="1:65" s="725" customFormat="1" ht="24">
      <c r="A185" s="791"/>
      <c r="B185" s="792"/>
      <c r="C185" s="850" t="s">
        <v>621</v>
      </c>
      <c r="D185" s="850" t="s">
        <v>208</v>
      </c>
      <c r="E185" s="851" t="s">
        <v>622</v>
      </c>
      <c r="F185" s="852" t="s">
        <v>623</v>
      </c>
      <c r="G185" s="853" t="s">
        <v>248</v>
      </c>
      <c r="H185" s="854">
        <v>183</v>
      </c>
      <c r="I185" s="142">
        <v>0</v>
      </c>
      <c r="J185" s="879">
        <f>ROUND(I185*H185,2)</f>
        <v>0</v>
      </c>
      <c r="K185" s="143"/>
      <c r="L185" s="141"/>
      <c r="M185" s="755" t="s">
        <v>144</v>
      </c>
      <c r="N185" s="756" t="s">
        <v>158</v>
      </c>
      <c r="O185" s="757">
        <v>0.11</v>
      </c>
      <c r="P185" s="757">
        <f>O185*H185</f>
        <v>20.13</v>
      </c>
      <c r="Q185" s="757">
        <v>9E-05</v>
      </c>
      <c r="R185" s="757">
        <f>Q185*H185</f>
        <v>0.016470000000000002</v>
      </c>
      <c r="S185" s="757">
        <v>0</v>
      </c>
      <c r="T185" s="758">
        <f>S185*H185</f>
        <v>0</v>
      </c>
      <c r="U185" s="723"/>
      <c r="V185" s="723"/>
      <c r="W185" s="723"/>
      <c r="X185" s="723"/>
      <c r="Y185" s="723"/>
      <c r="Z185" s="723"/>
      <c r="AA185" s="723"/>
      <c r="AB185" s="723"/>
      <c r="AC185" s="723"/>
      <c r="AD185" s="723"/>
      <c r="AE185" s="723"/>
      <c r="AR185" s="759" t="s">
        <v>244</v>
      </c>
      <c r="AT185" s="759" t="s">
        <v>208</v>
      </c>
      <c r="AU185" s="759" t="s">
        <v>138</v>
      </c>
      <c r="AY185" s="720" t="s">
        <v>205</v>
      </c>
      <c r="BE185" s="760">
        <f>IF(N185="základní",J185,0)</f>
        <v>0</v>
      </c>
      <c r="BF185" s="760">
        <f>IF(N185="snížená",J185,0)</f>
        <v>0</v>
      </c>
      <c r="BG185" s="760">
        <f>IF(N185="zákl. přenesená",J185,0)</f>
        <v>0</v>
      </c>
      <c r="BH185" s="760">
        <f>IF(N185="sníž. přenesená",J185,0)</f>
        <v>0</v>
      </c>
      <c r="BI185" s="760">
        <f>IF(N185="nulová",J185,0)</f>
        <v>0</v>
      </c>
      <c r="BJ185" s="720" t="s">
        <v>119</v>
      </c>
      <c r="BK185" s="760">
        <f>ROUND(I185*H185,2)</f>
        <v>0</v>
      </c>
      <c r="BL185" s="720" t="s">
        <v>244</v>
      </c>
      <c r="BM185" s="759" t="s">
        <v>624</v>
      </c>
    </row>
    <row r="186" spans="1:65" s="725" customFormat="1" ht="30" customHeight="1">
      <c r="A186" s="791"/>
      <c r="B186" s="792"/>
      <c r="C186" s="870" t="s">
        <v>625</v>
      </c>
      <c r="D186" s="870" t="s">
        <v>220</v>
      </c>
      <c r="E186" s="871" t="s">
        <v>626</v>
      </c>
      <c r="F186" s="872" t="s">
        <v>627</v>
      </c>
      <c r="G186" s="873" t="s">
        <v>248</v>
      </c>
      <c r="H186" s="874">
        <v>5</v>
      </c>
      <c r="I186" s="144">
        <v>0</v>
      </c>
      <c r="J186" s="880">
        <f>ROUND(I186*H186,2)</f>
        <v>0</v>
      </c>
      <c r="K186" s="145"/>
      <c r="L186" s="779"/>
      <c r="M186" s="780" t="s">
        <v>144</v>
      </c>
      <c r="N186" s="781" t="s">
        <v>158</v>
      </c>
      <c r="O186" s="757">
        <v>0</v>
      </c>
      <c r="P186" s="757">
        <f>O186*H186</f>
        <v>0</v>
      </c>
      <c r="Q186" s="757">
        <v>0.00025</v>
      </c>
      <c r="R186" s="757">
        <f>Q186*H186</f>
        <v>0.00125</v>
      </c>
      <c r="S186" s="757">
        <v>0</v>
      </c>
      <c r="T186" s="758">
        <f>S186*H186</f>
        <v>0</v>
      </c>
      <c r="U186" s="723"/>
      <c r="V186" s="723"/>
      <c r="W186" s="723"/>
      <c r="X186" s="723"/>
      <c r="Y186" s="723"/>
      <c r="Z186" s="723"/>
      <c r="AA186" s="723"/>
      <c r="AB186" s="723"/>
      <c r="AC186" s="723"/>
      <c r="AD186" s="723"/>
      <c r="AE186" s="723"/>
      <c r="AR186" s="759" t="s">
        <v>281</v>
      </c>
      <c r="AT186" s="759" t="s">
        <v>220</v>
      </c>
      <c r="AU186" s="759" t="s">
        <v>138</v>
      </c>
      <c r="AY186" s="720" t="s">
        <v>205</v>
      </c>
      <c r="BE186" s="760">
        <f>IF(N186="základní",J186,0)</f>
        <v>0</v>
      </c>
      <c r="BF186" s="760">
        <f>IF(N186="snížená",J186,0)</f>
        <v>0</v>
      </c>
      <c r="BG186" s="760">
        <f>IF(N186="zákl. přenesená",J186,0)</f>
        <v>0</v>
      </c>
      <c r="BH186" s="760">
        <f>IF(N186="sníž. přenesená",J186,0)</f>
        <v>0</v>
      </c>
      <c r="BI186" s="760">
        <f>IF(N186="nulová",J186,0)</f>
        <v>0</v>
      </c>
      <c r="BJ186" s="720" t="s">
        <v>119</v>
      </c>
      <c r="BK186" s="760">
        <f>ROUND(I186*H186,2)</f>
        <v>0</v>
      </c>
      <c r="BL186" s="720" t="s">
        <v>244</v>
      </c>
      <c r="BM186" s="759" t="s">
        <v>628</v>
      </c>
    </row>
    <row r="187" spans="1:51" s="761" customFormat="1" ht="11.25">
      <c r="A187" s="855"/>
      <c r="B187" s="856"/>
      <c r="C187" s="855"/>
      <c r="D187" s="857" t="s">
        <v>527</v>
      </c>
      <c r="E187" s="858" t="s">
        <v>144</v>
      </c>
      <c r="F187" s="859" t="s">
        <v>629</v>
      </c>
      <c r="G187" s="855"/>
      <c r="H187" s="858" t="s">
        <v>144</v>
      </c>
      <c r="J187" s="855"/>
      <c r="L187" s="762"/>
      <c r="M187" s="764"/>
      <c r="N187" s="765"/>
      <c r="O187" s="765"/>
      <c r="P187" s="765"/>
      <c r="Q187" s="765"/>
      <c r="R187" s="765"/>
      <c r="S187" s="765"/>
      <c r="T187" s="766"/>
      <c r="AT187" s="763" t="s">
        <v>527</v>
      </c>
      <c r="AU187" s="763" t="s">
        <v>138</v>
      </c>
      <c r="AV187" s="761" t="s">
        <v>119</v>
      </c>
      <c r="AW187" s="761" t="s">
        <v>529</v>
      </c>
      <c r="AX187" s="761" t="s">
        <v>111</v>
      </c>
      <c r="AY187" s="763" t="s">
        <v>205</v>
      </c>
    </row>
    <row r="188" spans="1:51" s="761" customFormat="1" ht="11.25">
      <c r="A188" s="855"/>
      <c r="B188" s="856"/>
      <c r="C188" s="855"/>
      <c r="D188" s="857" t="s">
        <v>527</v>
      </c>
      <c r="E188" s="858" t="s">
        <v>144</v>
      </c>
      <c r="F188" s="859" t="s">
        <v>528</v>
      </c>
      <c r="G188" s="855"/>
      <c r="H188" s="858" t="s">
        <v>144</v>
      </c>
      <c r="J188" s="855"/>
      <c r="L188" s="762"/>
      <c r="M188" s="764"/>
      <c r="N188" s="765"/>
      <c r="O188" s="765"/>
      <c r="P188" s="765"/>
      <c r="Q188" s="765"/>
      <c r="R188" s="765"/>
      <c r="S188" s="765"/>
      <c r="T188" s="766"/>
      <c r="AT188" s="763" t="s">
        <v>527</v>
      </c>
      <c r="AU188" s="763" t="s">
        <v>138</v>
      </c>
      <c r="AV188" s="761" t="s">
        <v>119</v>
      </c>
      <c r="AW188" s="761" t="s">
        <v>529</v>
      </c>
      <c r="AX188" s="761" t="s">
        <v>111</v>
      </c>
      <c r="AY188" s="763" t="s">
        <v>205</v>
      </c>
    </row>
    <row r="189" spans="1:51" s="767" customFormat="1" ht="11.25">
      <c r="A189" s="860"/>
      <c r="B189" s="861"/>
      <c r="C189" s="860"/>
      <c r="D189" s="857" t="s">
        <v>527</v>
      </c>
      <c r="E189" s="862" t="s">
        <v>144</v>
      </c>
      <c r="F189" s="863" t="s">
        <v>630</v>
      </c>
      <c r="G189" s="860"/>
      <c r="H189" s="864">
        <v>5</v>
      </c>
      <c r="J189" s="860"/>
      <c r="L189" s="768"/>
      <c r="M189" s="770"/>
      <c r="N189" s="771"/>
      <c r="O189" s="771"/>
      <c r="P189" s="771"/>
      <c r="Q189" s="771"/>
      <c r="R189" s="771"/>
      <c r="S189" s="771"/>
      <c r="T189" s="772"/>
      <c r="AT189" s="769" t="s">
        <v>527</v>
      </c>
      <c r="AU189" s="769" t="s">
        <v>138</v>
      </c>
      <c r="AV189" s="767" t="s">
        <v>138</v>
      </c>
      <c r="AW189" s="767" t="s">
        <v>529</v>
      </c>
      <c r="AX189" s="767" t="s">
        <v>119</v>
      </c>
      <c r="AY189" s="769" t="s">
        <v>205</v>
      </c>
    </row>
    <row r="190" spans="1:65" s="725" customFormat="1" ht="30" customHeight="1">
      <c r="A190" s="791"/>
      <c r="B190" s="792"/>
      <c r="C190" s="870" t="s">
        <v>631</v>
      </c>
      <c r="D190" s="870" t="s">
        <v>220</v>
      </c>
      <c r="E190" s="871" t="s">
        <v>632</v>
      </c>
      <c r="F190" s="872" t="s">
        <v>633</v>
      </c>
      <c r="G190" s="873" t="s">
        <v>248</v>
      </c>
      <c r="H190" s="874">
        <v>36</v>
      </c>
      <c r="I190" s="144">
        <v>0</v>
      </c>
      <c r="J190" s="880">
        <f>ROUND(I190*H190,2)</f>
        <v>0</v>
      </c>
      <c r="K190" s="145"/>
      <c r="L190" s="779"/>
      <c r="M190" s="780" t="s">
        <v>144</v>
      </c>
      <c r="N190" s="781" t="s">
        <v>158</v>
      </c>
      <c r="O190" s="757">
        <v>0</v>
      </c>
      <c r="P190" s="757">
        <f>O190*H190</f>
        <v>0</v>
      </c>
      <c r="Q190" s="757">
        <v>0.00023</v>
      </c>
      <c r="R190" s="757">
        <f>Q190*H190</f>
        <v>0.008280000000000001</v>
      </c>
      <c r="S190" s="757">
        <v>0</v>
      </c>
      <c r="T190" s="758">
        <f>S190*H190</f>
        <v>0</v>
      </c>
      <c r="U190" s="723"/>
      <c r="V190" s="723"/>
      <c r="W190" s="723"/>
      <c r="X190" s="723"/>
      <c r="Y190" s="723"/>
      <c r="Z190" s="723"/>
      <c r="AA190" s="723"/>
      <c r="AB190" s="723"/>
      <c r="AC190" s="723"/>
      <c r="AD190" s="723"/>
      <c r="AE190" s="723"/>
      <c r="AR190" s="759" t="s">
        <v>281</v>
      </c>
      <c r="AT190" s="759" t="s">
        <v>220</v>
      </c>
      <c r="AU190" s="759" t="s">
        <v>138</v>
      </c>
      <c r="AY190" s="720" t="s">
        <v>205</v>
      </c>
      <c r="BE190" s="760">
        <f>IF(N190="základní",J190,0)</f>
        <v>0</v>
      </c>
      <c r="BF190" s="760">
        <f>IF(N190="snížená",J190,0)</f>
        <v>0</v>
      </c>
      <c r="BG190" s="760">
        <f>IF(N190="zákl. přenesená",J190,0)</f>
        <v>0</v>
      </c>
      <c r="BH190" s="760">
        <f>IF(N190="sníž. přenesená",J190,0)</f>
        <v>0</v>
      </c>
      <c r="BI190" s="760">
        <f>IF(N190="nulová",J190,0)</f>
        <v>0</v>
      </c>
      <c r="BJ190" s="720" t="s">
        <v>119</v>
      </c>
      <c r="BK190" s="760">
        <f>ROUND(I190*H190,2)</f>
        <v>0</v>
      </c>
      <c r="BL190" s="720" t="s">
        <v>244</v>
      </c>
      <c r="BM190" s="759" t="s">
        <v>634</v>
      </c>
    </row>
    <row r="191" spans="1:51" s="761" customFormat="1" ht="11.25">
      <c r="A191" s="855"/>
      <c r="B191" s="856"/>
      <c r="C191" s="855"/>
      <c r="D191" s="857" t="s">
        <v>527</v>
      </c>
      <c r="E191" s="858" t="s">
        <v>144</v>
      </c>
      <c r="F191" s="859" t="s">
        <v>629</v>
      </c>
      <c r="G191" s="855"/>
      <c r="H191" s="858" t="s">
        <v>144</v>
      </c>
      <c r="J191" s="855"/>
      <c r="L191" s="762"/>
      <c r="M191" s="764"/>
      <c r="N191" s="765"/>
      <c r="O191" s="765"/>
      <c r="P191" s="765"/>
      <c r="Q191" s="765"/>
      <c r="R191" s="765"/>
      <c r="S191" s="765"/>
      <c r="T191" s="766"/>
      <c r="AT191" s="763" t="s">
        <v>527</v>
      </c>
      <c r="AU191" s="763" t="s">
        <v>138</v>
      </c>
      <c r="AV191" s="761" t="s">
        <v>119</v>
      </c>
      <c r="AW191" s="761" t="s">
        <v>529</v>
      </c>
      <c r="AX191" s="761" t="s">
        <v>111</v>
      </c>
      <c r="AY191" s="763" t="s">
        <v>205</v>
      </c>
    </row>
    <row r="192" spans="1:51" s="761" customFormat="1" ht="11.25">
      <c r="A192" s="855"/>
      <c r="B192" s="856"/>
      <c r="C192" s="855"/>
      <c r="D192" s="857" t="s">
        <v>527</v>
      </c>
      <c r="E192" s="858" t="s">
        <v>144</v>
      </c>
      <c r="F192" s="859" t="s">
        <v>528</v>
      </c>
      <c r="G192" s="855"/>
      <c r="H192" s="858" t="s">
        <v>144</v>
      </c>
      <c r="J192" s="855"/>
      <c r="L192" s="762"/>
      <c r="M192" s="764"/>
      <c r="N192" s="765"/>
      <c r="O192" s="765"/>
      <c r="P192" s="765"/>
      <c r="Q192" s="765"/>
      <c r="R192" s="765"/>
      <c r="S192" s="765"/>
      <c r="T192" s="766"/>
      <c r="AT192" s="763" t="s">
        <v>527</v>
      </c>
      <c r="AU192" s="763" t="s">
        <v>138</v>
      </c>
      <c r="AV192" s="761" t="s">
        <v>119</v>
      </c>
      <c r="AW192" s="761" t="s">
        <v>529</v>
      </c>
      <c r="AX192" s="761" t="s">
        <v>111</v>
      </c>
      <c r="AY192" s="763" t="s">
        <v>205</v>
      </c>
    </row>
    <row r="193" spans="1:51" s="767" customFormat="1" ht="11.25">
      <c r="A193" s="860"/>
      <c r="B193" s="861"/>
      <c r="C193" s="860"/>
      <c r="D193" s="857" t="s">
        <v>527</v>
      </c>
      <c r="E193" s="862" t="s">
        <v>144</v>
      </c>
      <c r="F193" s="863" t="s">
        <v>635</v>
      </c>
      <c r="G193" s="860"/>
      <c r="H193" s="864">
        <v>36</v>
      </c>
      <c r="J193" s="860"/>
      <c r="L193" s="768"/>
      <c r="M193" s="770"/>
      <c r="N193" s="771"/>
      <c r="O193" s="771"/>
      <c r="P193" s="771"/>
      <c r="Q193" s="771"/>
      <c r="R193" s="771"/>
      <c r="S193" s="771"/>
      <c r="T193" s="772"/>
      <c r="AT193" s="769" t="s">
        <v>527</v>
      </c>
      <c r="AU193" s="769" t="s">
        <v>138</v>
      </c>
      <c r="AV193" s="767" t="s">
        <v>138</v>
      </c>
      <c r="AW193" s="767" t="s">
        <v>529</v>
      </c>
      <c r="AX193" s="767" t="s">
        <v>119</v>
      </c>
      <c r="AY193" s="769" t="s">
        <v>205</v>
      </c>
    </row>
    <row r="194" spans="1:65" s="725" customFormat="1" ht="24">
      <c r="A194" s="791"/>
      <c r="B194" s="792"/>
      <c r="C194" s="870" t="s">
        <v>636</v>
      </c>
      <c r="D194" s="870" t="s">
        <v>220</v>
      </c>
      <c r="E194" s="871" t="s">
        <v>637</v>
      </c>
      <c r="F194" s="872" t="s">
        <v>638</v>
      </c>
      <c r="G194" s="873" t="s">
        <v>248</v>
      </c>
      <c r="H194" s="874">
        <v>41</v>
      </c>
      <c r="I194" s="144">
        <v>0</v>
      </c>
      <c r="J194" s="880">
        <f>ROUND(I194*H194,2)</f>
        <v>0</v>
      </c>
      <c r="K194" s="145"/>
      <c r="L194" s="779"/>
      <c r="M194" s="780" t="s">
        <v>144</v>
      </c>
      <c r="N194" s="781" t="s">
        <v>158</v>
      </c>
      <c r="O194" s="757">
        <v>0</v>
      </c>
      <c r="P194" s="757">
        <f>O194*H194</f>
        <v>0</v>
      </c>
      <c r="Q194" s="757">
        <v>0.00027</v>
      </c>
      <c r="R194" s="757">
        <f>Q194*H194</f>
        <v>0.01107</v>
      </c>
      <c r="S194" s="757">
        <v>0</v>
      </c>
      <c r="T194" s="758">
        <f>S194*H194</f>
        <v>0</v>
      </c>
      <c r="U194" s="723"/>
      <c r="V194" s="723"/>
      <c r="W194" s="723"/>
      <c r="X194" s="723"/>
      <c r="Y194" s="723"/>
      <c r="Z194" s="723"/>
      <c r="AA194" s="723"/>
      <c r="AB194" s="723"/>
      <c r="AC194" s="723"/>
      <c r="AD194" s="723"/>
      <c r="AE194" s="723"/>
      <c r="AR194" s="759" t="s">
        <v>281</v>
      </c>
      <c r="AT194" s="759" t="s">
        <v>220</v>
      </c>
      <c r="AU194" s="759" t="s">
        <v>138</v>
      </c>
      <c r="AY194" s="720" t="s">
        <v>205</v>
      </c>
      <c r="BE194" s="760">
        <f>IF(N194="základní",J194,0)</f>
        <v>0</v>
      </c>
      <c r="BF194" s="760">
        <f>IF(N194="snížená",J194,0)</f>
        <v>0</v>
      </c>
      <c r="BG194" s="760">
        <f>IF(N194="zákl. přenesená",J194,0)</f>
        <v>0</v>
      </c>
      <c r="BH194" s="760">
        <f>IF(N194="sníž. přenesená",J194,0)</f>
        <v>0</v>
      </c>
      <c r="BI194" s="760">
        <f>IF(N194="nulová",J194,0)</f>
        <v>0</v>
      </c>
      <c r="BJ194" s="720" t="s">
        <v>119</v>
      </c>
      <c r="BK194" s="760">
        <f>ROUND(I194*H194,2)</f>
        <v>0</v>
      </c>
      <c r="BL194" s="720" t="s">
        <v>244</v>
      </c>
      <c r="BM194" s="759" t="s">
        <v>639</v>
      </c>
    </row>
    <row r="195" spans="1:51" s="761" customFormat="1" ht="11.25">
      <c r="A195" s="855"/>
      <c r="B195" s="856"/>
      <c r="C195" s="855"/>
      <c r="D195" s="857" t="s">
        <v>527</v>
      </c>
      <c r="E195" s="858" t="s">
        <v>144</v>
      </c>
      <c r="F195" s="859" t="s">
        <v>629</v>
      </c>
      <c r="G195" s="855"/>
      <c r="H195" s="858" t="s">
        <v>144</v>
      </c>
      <c r="J195" s="855"/>
      <c r="L195" s="762"/>
      <c r="M195" s="764"/>
      <c r="N195" s="765"/>
      <c r="O195" s="765"/>
      <c r="P195" s="765"/>
      <c r="Q195" s="765"/>
      <c r="R195" s="765"/>
      <c r="S195" s="765"/>
      <c r="T195" s="766"/>
      <c r="AT195" s="763" t="s">
        <v>527</v>
      </c>
      <c r="AU195" s="763" t="s">
        <v>138</v>
      </c>
      <c r="AV195" s="761" t="s">
        <v>119</v>
      </c>
      <c r="AW195" s="761" t="s">
        <v>529</v>
      </c>
      <c r="AX195" s="761" t="s">
        <v>111</v>
      </c>
      <c r="AY195" s="763" t="s">
        <v>205</v>
      </c>
    </row>
    <row r="196" spans="1:51" s="761" customFormat="1" ht="11.25">
      <c r="A196" s="855"/>
      <c r="B196" s="856"/>
      <c r="C196" s="855"/>
      <c r="D196" s="857" t="s">
        <v>527</v>
      </c>
      <c r="E196" s="858" t="s">
        <v>144</v>
      </c>
      <c r="F196" s="859" t="s">
        <v>528</v>
      </c>
      <c r="G196" s="855"/>
      <c r="H196" s="858" t="s">
        <v>144</v>
      </c>
      <c r="J196" s="855"/>
      <c r="L196" s="762"/>
      <c r="M196" s="764"/>
      <c r="N196" s="765"/>
      <c r="O196" s="765"/>
      <c r="P196" s="765"/>
      <c r="Q196" s="765"/>
      <c r="R196" s="765"/>
      <c r="S196" s="765"/>
      <c r="T196" s="766"/>
      <c r="AT196" s="763" t="s">
        <v>527</v>
      </c>
      <c r="AU196" s="763" t="s">
        <v>138</v>
      </c>
      <c r="AV196" s="761" t="s">
        <v>119</v>
      </c>
      <c r="AW196" s="761" t="s">
        <v>529</v>
      </c>
      <c r="AX196" s="761" t="s">
        <v>111</v>
      </c>
      <c r="AY196" s="763" t="s">
        <v>205</v>
      </c>
    </row>
    <row r="197" spans="1:51" s="767" customFormat="1" ht="11.25">
      <c r="A197" s="860"/>
      <c r="B197" s="861"/>
      <c r="C197" s="860"/>
      <c r="D197" s="857" t="s">
        <v>527</v>
      </c>
      <c r="E197" s="862" t="s">
        <v>144</v>
      </c>
      <c r="F197" s="863" t="s">
        <v>640</v>
      </c>
      <c r="G197" s="860"/>
      <c r="H197" s="864">
        <v>41</v>
      </c>
      <c r="J197" s="860"/>
      <c r="L197" s="768"/>
      <c r="M197" s="770"/>
      <c r="N197" s="771"/>
      <c r="O197" s="771"/>
      <c r="P197" s="771"/>
      <c r="Q197" s="771"/>
      <c r="R197" s="771"/>
      <c r="S197" s="771"/>
      <c r="T197" s="772"/>
      <c r="AT197" s="769" t="s">
        <v>527</v>
      </c>
      <c r="AU197" s="769" t="s">
        <v>138</v>
      </c>
      <c r="AV197" s="767" t="s">
        <v>138</v>
      </c>
      <c r="AW197" s="767" t="s">
        <v>529</v>
      </c>
      <c r="AX197" s="767" t="s">
        <v>119</v>
      </c>
      <c r="AY197" s="769" t="s">
        <v>205</v>
      </c>
    </row>
    <row r="198" spans="1:65" s="725" customFormat="1" ht="24">
      <c r="A198" s="791"/>
      <c r="B198" s="792"/>
      <c r="C198" s="870" t="s">
        <v>641</v>
      </c>
      <c r="D198" s="870" t="s">
        <v>220</v>
      </c>
      <c r="E198" s="871" t="s">
        <v>642</v>
      </c>
      <c r="F198" s="872" t="s">
        <v>643</v>
      </c>
      <c r="G198" s="873" t="s">
        <v>248</v>
      </c>
      <c r="H198" s="874">
        <v>38</v>
      </c>
      <c r="I198" s="144">
        <v>0</v>
      </c>
      <c r="J198" s="880">
        <f>ROUND(I198*H198,2)</f>
        <v>0</v>
      </c>
      <c r="K198" s="145"/>
      <c r="L198" s="779"/>
      <c r="M198" s="780" t="s">
        <v>144</v>
      </c>
      <c r="N198" s="781" t="s">
        <v>158</v>
      </c>
      <c r="O198" s="757">
        <v>0</v>
      </c>
      <c r="P198" s="757">
        <f>O198*H198</f>
        <v>0</v>
      </c>
      <c r="Q198" s="757">
        <v>0.00059</v>
      </c>
      <c r="R198" s="757">
        <f>Q198*H198</f>
        <v>0.022420000000000002</v>
      </c>
      <c r="S198" s="757">
        <v>0</v>
      </c>
      <c r="T198" s="758">
        <f>S198*H198</f>
        <v>0</v>
      </c>
      <c r="U198" s="723"/>
      <c r="V198" s="723"/>
      <c r="W198" s="723"/>
      <c r="X198" s="723"/>
      <c r="Y198" s="723"/>
      <c r="Z198" s="723"/>
      <c r="AA198" s="723"/>
      <c r="AB198" s="723"/>
      <c r="AC198" s="723"/>
      <c r="AD198" s="723"/>
      <c r="AE198" s="723"/>
      <c r="AR198" s="759" t="s">
        <v>281</v>
      </c>
      <c r="AT198" s="759" t="s">
        <v>220</v>
      </c>
      <c r="AU198" s="759" t="s">
        <v>138</v>
      </c>
      <c r="AY198" s="720" t="s">
        <v>205</v>
      </c>
      <c r="BE198" s="760">
        <f>IF(N198="základní",J198,0)</f>
        <v>0</v>
      </c>
      <c r="BF198" s="760">
        <f>IF(N198="snížená",J198,0)</f>
        <v>0</v>
      </c>
      <c r="BG198" s="760">
        <f>IF(N198="zákl. přenesená",J198,0)</f>
        <v>0</v>
      </c>
      <c r="BH198" s="760">
        <f>IF(N198="sníž. přenesená",J198,0)</f>
        <v>0</v>
      </c>
      <c r="BI198" s="760">
        <f>IF(N198="nulová",J198,0)</f>
        <v>0</v>
      </c>
      <c r="BJ198" s="720" t="s">
        <v>119</v>
      </c>
      <c r="BK198" s="760">
        <f>ROUND(I198*H198,2)</f>
        <v>0</v>
      </c>
      <c r="BL198" s="720" t="s">
        <v>244</v>
      </c>
      <c r="BM198" s="759" t="s">
        <v>644</v>
      </c>
    </row>
    <row r="199" spans="1:51" s="761" customFormat="1" ht="11.25">
      <c r="A199" s="855"/>
      <c r="B199" s="856"/>
      <c r="C199" s="855"/>
      <c r="D199" s="857" t="s">
        <v>527</v>
      </c>
      <c r="E199" s="858" t="s">
        <v>144</v>
      </c>
      <c r="F199" s="859" t="s">
        <v>629</v>
      </c>
      <c r="G199" s="855"/>
      <c r="H199" s="858" t="s">
        <v>144</v>
      </c>
      <c r="J199" s="855"/>
      <c r="L199" s="762"/>
      <c r="M199" s="764"/>
      <c r="N199" s="765"/>
      <c r="O199" s="765"/>
      <c r="P199" s="765"/>
      <c r="Q199" s="765"/>
      <c r="R199" s="765"/>
      <c r="S199" s="765"/>
      <c r="T199" s="766"/>
      <c r="AT199" s="763" t="s">
        <v>527</v>
      </c>
      <c r="AU199" s="763" t="s">
        <v>138</v>
      </c>
      <c r="AV199" s="761" t="s">
        <v>119</v>
      </c>
      <c r="AW199" s="761" t="s">
        <v>529</v>
      </c>
      <c r="AX199" s="761" t="s">
        <v>111</v>
      </c>
      <c r="AY199" s="763" t="s">
        <v>205</v>
      </c>
    </row>
    <row r="200" spans="1:51" s="761" customFormat="1" ht="11.25">
      <c r="A200" s="855"/>
      <c r="B200" s="856"/>
      <c r="C200" s="855"/>
      <c r="D200" s="857" t="s">
        <v>527</v>
      </c>
      <c r="E200" s="858" t="s">
        <v>144</v>
      </c>
      <c r="F200" s="859" t="s">
        <v>528</v>
      </c>
      <c r="G200" s="855"/>
      <c r="H200" s="858" t="s">
        <v>144</v>
      </c>
      <c r="J200" s="855"/>
      <c r="L200" s="762"/>
      <c r="M200" s="764"/>
      <c r="N200" s="765"/>
      <c r="O200" s="765"/>
      <c r="P200" s="765"/>
      <c r="Q200" s="765"/>
      <c r="R200" s="765"/>
      <c r="S200" s="765"/>
      <c r="T200" s="766"/>
      <c r="AT200" s="763" t="s">
        <v>527</v>
      </c>
      <c r="AU200" s="763" t="s">
        <v>138</v>
      </c>
      <c r="AV200" s="761" t="s">
        <v>119</v>
      </c>
      <c r="AW200" s="761" t="s">
        <v>529</v>
      </c>
      <c r="AX200" s="761" t="s">
        <v>111</v>
      </c>
      <c r="AY200" s="763" t="s">
        <v>205</v>
      </c>
    </row>
    <row r="201" spans="1:51" s="767" customFormat="1" ht="11.25">
      <c r="A201" s="860"/>
      <c r="B201" s="861"/>
      <c r="C201" s="860"/>
      <c r="D201" s="857" t="s">
        <v>527</v>
      </c>
      <c r="E201" s="862" t="s">
        <v>144</v>
      </c>
      <c r="F201" s="863" t="s">
        <v>645</v>
      </c>
      <c r="G201" s="860"/>
      <c r="H201" s="864">
        <v>38</v>
      </c>
      <c r="J201" s="860"/>
      <c r="L201" s="768"/>
      <c r="M201" s="770"/>
      <c r="N201" s="771"/>
      <c r="O201" s="771"/>
      <c r="P201" s="771"/>
      <c r="Q201" s="771"/>
      <c r="R201" s="771"/>
      <c r="S201" s="771"/>
      <c r="T201" s="772"/>
      <c r="AT201" s="769" t="s">
        <v>527</v>
      </c>
      <c r="AU201" s="769" t="s">
        <v>138</v>
      </c>
      <c r="AV201" s="767" t="s">
        <v>138</v>
      </c>
      <c r="AW201" s="767" t="s">
        <v>529</v>
      </c>
      <c r="AX201" s="767" t="s">
        <v>119</v>
      </c>
      <c r="AY201" s="769" t="s">
        <v>205</v>
      </c>
    </row>
    <row r="202" spans="1:65" s="725" customFormat="1" ht="24">
      <c r="A202" s="791"/>
      <c r="B202" s="792"/>
      <c r="C202" s="870" t="s">
        <v>646</v>
      </c>
      <c r="D202" s="870" t="s">
        <v>220</v>
      </c>
      <c r="E202" s="871" t="s">
        <v>647</v>
      </c>
      <c r="F202" s="872" t="s">
        <v>648</v>
      </c>
      <c r="G202" s="873" t="s">
        <v>248</v>
      </c>
      <c r="H202" s="874">
        <v>41</v>
      </c>
      <c r="I202" s="144">
        <v>0</v>
      </c>
      <c r="J202" s="880">
        <f>ROUND(I202*H202,2)</f>
        <v>0</v>
      </c>
      <c r="K202" s="145"/>
      <c r="L202" s="779"/>
      <c r="M202" s="780" t="s">
        <v>144</v>
      </c>
      <c r="N202" s="781" t="s">
        <v>158</v>
      </c>
      <c r="O202" s="757">
        <v>0</v>
      </c>
      <c r="P202" s="757">
        <f>O202*H202</f>
        <v>0</v>
      </c>
      <c r="Q202" s="757">
        <v>0.00092</v>
      </c>
      <c r="R202" s="757">
        <f>Q202*H202</f>
        <v>0.037720000000000004</v>
      </c>
      <c r="S202" s="757">
        <v>0</v>
      </c>
      <c r="T202" s="758">
        <f>S202*H202</f>
        <v>0</v>
      </c>
      <c r="U202" s="723"/>
      <c r="V202" s="723"/>
      <c r="W202" s="723"/>
      <c r="X202" s="723"/>
      <c r="Y202" s="723"/>
      <c r="Z202" s="723"/>
      <c r="AA202" s="723"/>
      <c r="AB202" s="723"/>
      <c r="AC202" s="723"/>
      <c r="AD202" s="723"/>
      <c r="AE202" s="723"/>
      <c r="AR202" s="759" t="s">
        <v>281</v>
      </c>
      <c r="AT202" s="759" t="s">
        <v>220</v>
      </c>
      <c r="AU202" s="759" t="s">
        <v>138</v>
      </c>
      <c r="AY202" s="720" t="s">
        <v>205</v>
      </c>
      <c r="BE202" s="760">
        <f>IF(N202="základní",J202,0)</f>
        <v>0</v>
      </c>
      <c r="BF202" s="760">
        <f>IF(N202="snížená",J202,0)</f>
        <v>0</v>
      </c>
      <c r="BG202" s="760">
        <f>IF(N202="zákl. přenesená",J202,0)</f>
        <v>0</v>
      </c>
      <c r="BH202" s="760">
        <f>IF(N202="sníž. přenesená",J202,0)</f>
        <v>0</v>
      </c>
      <c r="BI202" s="760">
        <f>IF(N202="nulová",J202,0)</f>
        <v>0</v>
      </c>
      <c r="BJ202" s="720" t="s">
        <v>119</v>
      </c>
      <c r="BK202" s="760">
        <f>ROUND(I202*H202,2)</f>
        <v>0</v>
      </c>
      <c r="BL202" s="720" t="s">
        <v>244</v>
      </c>
      <c r="BM202" s="759" t="s">
        <v>649</v>
      </c>
    </row>
    <row r="203" spans="1:51" s="761" customFormat="1" ht="11.25">
      <c r="A203" s="855"/>
      <c r="B203" s="856"/>
      <c r="C203" s="855"/>
      <c r="D203" s="857" t="s">
        <v>527</v>
      </c>
      <c r="E203" s="858" t="s">
        <v>144</v>
      </c>
      <c r="F203" s="859" t="s">
        <v>629</v>
      </c>
      <c r="G203" s="855"/>
      <c r="H203" s="858" t="s">
        <v>144</v>
      </c>
      <c r="J203" s="855"/>
      <c r="L203" s="762"/>
      <c r="M203" s="764"/>
      <c r="N203" s="765"/>
      <c r="O203" s="765"/>
      <c r="P203" s="765"/>
      <c r="Q203" s="765"/>
      <c r="R203" s="765"/>
      <c r="S203" s="765"/>
      <c r="T203" s="766"/>
      <c r="AT203" s="763" t="s">
        <v>527</v>
      </c>
      <c r="AU203" s="763" t="s">
        <v>138</v>
      </c>
      <c r="AV203" s="761" t="s">
        <v>119</v>
      </c>
      <c r="AW203" s="761" t="s">
        <v>529</v>
      </c>
      <c r="AX203" s="761" t="s">
        <v>111</v>
      </c>
      <c r="AY203" s="763" t="s">
        <v>205</v>
      </c>
    </row>
    <row r="204" spans="1:51" s="761" customFormat="1" ht="11.25">
      <c r="A204" s="855"/>
      <c r="B204" s="856"/>
      <c r="C204" s="855"/>
      <c r="D204" s="857" t="s">
        <v>527</v>
      </c>
      <c r="E204" s="858" t="s">
        <v>144</v>
      </c>
      <c r="F204" s="859" t="s">
        <v>528</v>
      </c>
      <c r="G204" s="855"/>
      <c r="H204" s="858" t="s">
        <v>144</v>
      </c>
      <c r="J204" s="855"/>
      <c r="L204" s="762"/>
      <c r="M204" s="764"/>
      <c r="N204" s="765"/>
      <c r="O204" s="765"/>
      <c r="P204" s="765"/>
      <c r="Q204" s="765"/>
      <c r="R204" s="765"/>
      <c r="S204" s="765"/>
      <c r="T204" s="766"/>
      <c r="AT204" s="763" t="s">
        <v>527</v>
      </c>
      <c r="AU204" s="763" t="s">
        <v>138</v>
      </c>
      <c r="AV204" s="761" t="s">
        <v>119</v>
      </c>
      <c r="AW204" s="761" t="s">
        <v>529</v>
      </c>
      <c r="AX204" s="761" t="s">
        <v>111</v>
      </c>
      <c r="AY204" s="763" t="s">
        <v>205</v>
      </c>
    </row>
    <row r="205" spans="1:51" s="767" customFormat="1" ht="11.25">
      <c r="A205" s="860"/>
      <c r="B205" s="861"/>
      <c r="C205" s="860"/>
      <c r="D205" s="857" t="s">
        <v>527</v>
      </c>
      <c r="E205" s="862" t="s">
        <v>144</v>
      </c>
      <c r="F205" s="863" t="s">
        <v>650</v>
      </c>
      <c r="G205" s="860"/>
      <c r="H205" s="864">
        <v>41</v>
      </c>
      <c r="J205" s="860"/>
      <c r="L205" s="768"/>
      <c r="M205" s="770"/>
      <c r="N205" s="771"/>
      <c r="O205" s="771"/>
      <c r="P205" s="771"/>
      <c r="Q205" s="771"/>
      <c r="R205" s="771"/>
      <c r="S205" s="771"/>
      <c r="T205" s="772"/>
      <c r="AT205" s="769" t="s">
        <v>527</v>
      </c>
      <c r="AU205" s="769" t="s">
        <v>138</v>
      </c>
      <c r="AV205" s="767" t="s">
        <v>138</v>
      </c>
      <c r="AW205" s="767" t="s">
        <v>529</v>
      </c>
      <c r="AX205" s="767" t="s">
        <v>119</v>
      </c>
      <c r="AY205" s="769" t="s">
        <v>205</v>
      </c>
    </row>
    <row r="206" spans="1:65" s="725" customFormat="1" ht="24">
      <c r="A206" s="791"/>
      <c r="B206" s="792"/>
      <c r="C206" s="870" t="s">
        <v>651</v>
      </c>
      <c r="D206" s="870" t="s">
        <v>220</v>
      </c>
      <c r="E206" s="871" t="s">
        <v>652</v>
      </c>
      <c r="F206" s="872" t="s">
        <v>653</v>
      </c>
      <c r="G206" s="873" t="s">
        <v>248</v>
      </c>
      <c r="H206" s="874">
        <v>22</v>
      </c>
      <c r="I206" s="144">
        <v>0</v>
      </c>
      <c r="J206" s="880">
        <f>ROUND(I206*H206,2)</f>
        <v>0</v>
      </c>
      <c r="K206" s="145"/>
      <c r="L206" s="779"/>
      <c r="M206" s="780" t="s">
        <v>144</v>
      </c>
      <c r="N206" s="781" t="s">
        <v>158</v>
      </c>
      <c r="O206" s="757">
        <v>0</v>
      </c>
      <c r="P206" s="757">
        <f>O206*H206</f>
        <v>0</v>
      </c>
      <c r="Q206" s="757">
        <v>0.00037</v>
      </c>
      <c r="R206" s="757">
        <f>Q206*H206</f>
        <v>0.00814</v>
      </c>
      <c r="S206" s="757">
        <v>0</v>
      </c>
      <c r="T206" s="758">
        <f>S206*H206</f>
        <v>0</v>
      </c>
      <c r="U206" s="723"/>
      <c r="V206" s="723"/>
      <c r="W206" s="723"/>
      <c r="X206" s="723"/>
      <c r="Y206" s="723"/>
      <c r="Z206" s="723"/>
      <c r="AA206" s="723"/>
      <c r="AB206" s="723"/>
      <c r="AC206" s="723"/>
      <c r="AD206" s="723"/>
      <c r="AE206" s="723"/>
      <c r="AR206" s="759" t="s">
        <v>281</v>
      </c>
      <c r="AT206" s="759" t="s">
        <v>220</v>
      </c>
      <c r="AU206" s="759" t="s">
        <v>138</v>
      </c>
      <c r="AY206" s="720" t="s">
        <v>205</v>
      </c>
      <c r="BE206" s="760">
        <f>IF(N206="základní",J206,0)</f>
        <v>0</v>
      </c>
      <c r="BF206" s="760">
        <f>IF(N206="snížená",J206,0)</f>
        <v>0</v>
      </c>
      <c r="BG206" s="760">
        <f>IF(N206="zákl. přenesená",J206,0)</f>
        <v>0</v>
      </c>
      <c r="BH206" s="760">
        <f>IF(N206="sníž. přenesená",J206,0)</f>
        <v>0</v>
      </c>
      <c r="BI206" s="760">
        <f>IF(N206="nulová",J206,0)</f>
        <v>0</v>
      </c>
      <c r="BJ206" s="720" t="s">
        <v>119</v>
      </c>
      <c r="BK206" s="760">
        <f>ROUND(I206*H206,2)</f>
        <v>0</v>
      </c>
      <c r="BL206" s="720" t="s">
        <v>244</v>
      </c>
      <c r="BM206" s="759" t="s">
        <v>654</v>
      </c>
    </row>
    <row r="207" spans="1:51" s="761" customFormat="1" ht="11.25">
      <c r="A207" s="855"/>
      <c r="B207" s="856"/>
      <c r="C207" s="855"/>
      <c r="D207" s="857" t="s">
        <v>527</v>
      </c>
      <c r="E207" s="858" t="s">
        <v>144</v>
      </c>
      <c r="F207" s="859" t="s">
        <v>629</v>
      </c>
      <c r="G207" s="855"/>
      <c r="H207" s="858" t="s">
        <v>144</v>
      </c>
      <c r="J207" s="855"/>
      <c r="L207" s="762"/>
      <c r="M207" s="764"/>
      <c r="N207" s="765"/>
      <c r="O207" s="765"/>
      <c r="P207" s="765"/>
      <c r="Q207" s="765"/>
      <c r="R207" s="765"/>
      <c r="S207" s="765"/>
      <c r="T207" s="766"/>
      <c r="AT207" s="763" t="s">
        <v>527</v>
      </c>
      <c r="AU207" s="763" t="s">
        <v>138</v>
      </c>
      <c r="AV207" s="761" t="s">
        <v>119</v>
      </c>
      <c r="AW207" s="761" t="s">
        <v>529</v>
      </c>
      <c r="AX207" s="761" t="s">
        <v>111</v>
      </c>
      <c r="AY207" s="763" t="s">
        <v>205</v>
      </c>
    </row>
    <row r="208" spans="1:51" s="761" customFormat="1" ht="11.25">
      <c r="A208" s="855"/>
      <c r="B208" s="856"/>
      <c r="C208" s="855"/>
      <c r="D208" s="857" t="s">
        <v>527</v>
      </c>
      <c r="E208" s="858" t="s">
        <v>144</v>
      </c>
      <c r="F208" s="859" t="s">
        <v>528</v>
      </c>
      <c r="G208" s="855"/>
      <c r="H208" s="858" t="s">
        <v>144</v>
      </c>
      <c r="J208" s="855"/>
      <c r="L208" s="762"/>
      <c r="M208" s="764"/>
      <c r="N208" s="765"/>
      <c r="O208" s="765"/>
      <c r="P208" s="765"/>
      <c r="Q208" s="765"/>
      <c r="R208" s="765"/>
      <c r="S208" s="765"/>
      <c r="T208" s="766"/>
      <c r="AT208" s="763" t="s">
        <v>527</v>
      </c>
      <c r="AU208" s="763" t="s">
        <v>138</v>
      </c>
      <c r="AV208" s="761" t="s">
        <v>119</v>
      </c>
      <c r="AW208" s="761" t="s">
        <v>529</v>
      </c>
      <c r="AX208" s="761" t="s">
        <v>111</v>
      </c>
      <c r="AY208" s="763" t="s">
        <v>205</v>
      </c>
    </row>
    <row r="209" spans="1:51" s="767" customFormat="1" ht="11.25">
      <c r="A209" s="860"/>
      <c r="B209" s="861"/>
      <c r="C209" s="860"/>
      <c r="D209" s="857" t="s">
        <v>527</v>
      </c>
      <c r="E209" s="862" t="s">
        <v>144</v>
      </c>
      <c r="F209" s="863" t="s">
        <v>655</v>
      </c>
      <c r="G209" s="860"/>
      <c r="H209" s="864">
        <v>22</v>
      </c>
      <c r="J209" s="860"/>
      <c r="L209" s="768"/>
      <c r="M209" s="770"/>
      <c r="N209" s="771"/>
      <c r="O209" s="771"/>
      <c r="P209" s="771"/>
      <c r="Q209" s="771"/>
      <c r="R209" s="771"/>
      <c r="S209" s="771"/>
      <c r="T209" s="772"/>
      <c r="AT209" s="769" t="s">
        <v>527</v>
      </c>
      <c r="AU209" s="769" t="s">
        <v>138</v>
      </c>
      <c r="AV209" s="767" t="s">
        <v>138</v>
      </c>
      <c r="AW209" s="767" t="s">
        <v>529</v>
      </c>
      <c r="AX209" s="767" t="s">
        <v>119</v>
      </c>
      <c r="AY209" s="769" t="s">
        <v>205</v>
      </c>
    </row>
    <row r="210" spans="1:65" s="725" customFormat="1" ht="19.9" customHeight="1">
      <c r="A210" s="791"/>
      <c r="B210" s="792"/>
      <c r="C210" s="850" t="s">
        <v>656</v>
      </c>
      <c r="D210" s="850" t="s">
        <v>208</v>
      </c>
      <c r="E210" s="851" t="s">
        <v>657</v>
      </c>
      <c r="F210" s="852" t="s">
        <v>658</v>
      </c>
      <c r="G210" s="853" t="s">
        <v>243</v>
      </c>
      <c r="H210" s="854">
        <v>25</v>
      </c>
      <c r="I210" s="142">
        <v>0</v>
      </c>
      <c r="J210" s="879">
        <f>ROUND(I210*H210,2)</f>
        <v>0</v>
      </c>
      <c r="K210" s="143"/>
      <c r="L210" s="141"/>
      <c r="M210" s="755" t="s">
        <v>144</v>
      </c>
      <c r="N210" s="756" t="s">
        <v>158</v>
      </c>
      <c r="O210" s="757">
        <v>0.098</v>
      </c>
      <c r="P210" s="757">
        <f>O210*H210</f>
        <v>2.45</v>
      </c>
      <c r="Q210" s="757">
        <v>0</v>
      </c>
      <c r="R210" s="757">
        <f>Q210*H210</f>
        <v>0</v>
      </c>
      <c r="S210" s="757">
        <v>0</v>
      </c>
      <c r="T210" s="758">
        <f>S210*H210</f>
        <v>0</v>
      </c>
      <c r="U210" s="723"/>
      <c r="V210" s="723"/>
      <c r="W210" s="723"/>
      <c r="X210" s="723"/>
      <c r="Y210" s="723"/>
      <c r="Z210" s="723"/>
      <c r="AA210" s="723"/>
      <c r="AB210" s="723"/>
      <c r="AC210" s="723"/>
      <c r="AD210" s="723"/>
      <c r="AE210" s="723"/>
      <c r="AR210" s="759" t="s">
        <v>244</v>
      </c>
      <c r="AT210" s="759" t="s">
        <v>208</v>
      </c>
      <c r="AU210" s="759" t="s">
        <v>138</v>
      </c>
      <c r="AY210" s="720" t="s">
        <v>205</v>
      </c>
      <c r="BE210" s="760">
        <f>IF(N210="základní",J210,0)</f>
        <v>0</v>
      </c>
      <c r="BF210" s="760">
        <f>IF(N210="snížená",J210,0)</f>
        <v>0</v>
      </c>
      <c r="BG210" s="760">
        <f>IF(N210="zákl. přenesená",J210,0)</f>
        <v>0</v>
      </c>
      <c r="BH210" s="760">
        <f>IF(N210="sníž. přenesená",J210,0)</f>
        <v>0</v>
      </c>
      <c r="BI210" s="760">
        <f>IF(N210="nulová",J210,0)</f>
        <v>0</v>
      </c>
      <c r="BJ210" s="720" t="s">
        <v>119</v>
      </c>
      <c r="BK210" s="760">
        <f>ROUND(I210*H210,2)</f>
        <v>0</v>
      </c>
      <c r="BL210" s="720" t="s">
        <v>244</v>
      </c>
      <c r="BM210" s="759" t="s">
        <v>659</v>
      </c>
    </row>
    <row r="211" spans="1:65" s="725" customFormat="1" ht="19.9" customHeight="1">
      <c r="A211" s="791"/>
      <c r="B211" s="792"/>
      <c r="C211" s="870" t="s">
        <v>660</v>
      </c>
      <c r="D211" s="870" t="s">
        <v>220</v>
      </c>
      <c r="E211" s="871" t="s">
        <v>661</v>
      </c>
      <c r="F211" s="872" t="s">
        <v>662</v>
      </c>
      <c r="G211" s="873" t="s">
        <v>243</v>
      </c>
      <c r="H211" s="874">
        <v>22</v>
      </c>
      <c r="I211" s="144">
        <v>0</v>
      </c>
      <c r="J211" s="880">
        <f>ROUND(I211*H211,2)</f>
        <v>0</v>
      </c>
      <c r="K211" s="145"/>
      <c r="L211" s="779"/>
      <c r="M211" s="780" t="s">
        <v>144</v>
      </c>
      <c r="N211" s="781" t="s">
        <v>158</v>
      </c>
      <c r="O211" s="757">
        <v>0</v>
      </c>
      <c r="P211" s="757">
        <f>O211*H211</f>
        <v>0</v>
      </c>
      <c r="Q211" s="757">
        <v>0.0006</v>
      </c>
      <c r="R211" s="757">
        <f>Q211*H211</f>
        <v>0.013199999999999998</v>
      </c>
      <c r="S211" s="757">
        <v>0</v>
      </c>
      <c r="T211" s="758">
        <f>S211*H211</f>
        <v>0</v>
      </c>
      <c r="U211" s="723"/>
      <c r="V211" s="723"/>
      <c r="W211" s="723"/>
      <c r="X211" s="723"/>
      <c r="Y211" s="723"/>
      <c r="Z211" s="723"/>
      <c r="AA211" s="723"/>
      <c r="AB211" s="723"/>
      <c r="AC211" s="723"/>
      <c r="AD211" s="723"/>
      <c r="AE211" s="723"/>
      <c r="AR211" s="759" t="s">
        <v>281</v>
      </c>
      <c r="AT211" s="759" t="s">
        <v>220</v>
      </c>
      <c r="AU211" s="759" t="s">
        <v>138</v>
      </c>
      <c r="AY211" s="720" t="s">
        <v>205</v>
      </c>
      <c r="BE211" s="760">
        <f>IF(N211="základní",J211,0)</f>
        <v>0</v>
      </c>
      <c r="BF211" s="760">
        <f>IF(N211="snížená",J211,0)</f>
        <v>0</v>
      </c>
      <c r="BG211" s="760">
        <f>IF(N211="zákl. přenesená",J211,0)</f>
        <v>0</v>
      </c>
      <c r="BH211" s="760">
        <f>IF(N211="sníž. přenesená",J211,0)</f>
        <v>0</v>
      </c>
      <c r="BI211" s="760">
        <f>IF(N211="nulová",J211,0)</f>
        <v>0</v>
      </c>
      <c r="BJ211" s="720" t="s">
        <v>119</v>
      </c>
      <c r="BK211" s="760">
        <f>ROUND(I211*H211,2)</f>
        <v>0</v>
      </c>
      <c r="BL211" s="720" t="s">
        <v>244</v>
      </c>
      <c r="BM211" s="759" t="s">
        <v>663</v>
      </c>
    </row>
    <row r="212" spans="1:51" s="761" customFormat="1" ht="11.25">
      <c r="A212" s="855"/>
      <c r="B212" s="856"/>
      <c r="C212" s="855"/>
      <c r="D212" s="857" t="s">
        <v>527</v>
      </c>
      <c r="E212" s="858" t="s">
        <v>144</v>
      </c>
      <c r="F212" s="859" t="s">
        <v>629</v>
      </c>
      <c r="G212" s="855"/>
      <c r="H212" s="858" t="s">
        <v>144</v>
      </c>
      <c r="J212" s="855"/>
      <c r="L212" s="762"/>
      <c r="M212" s="764"/>
      <c r="N212" s="765"/>
      <c r="O212" s="765"/>
      <c r="P212" s="765"/>
      <c r="Q212" s="765"/>
      <c r="R212" s="765"/>
      <c r="S212" s="765"/>
      <c r="T212" s="766"/>
      <c r="AT212" s="763" t="s">
        <v>527</v>
      </c>
      <c r="AU212" s="763" t="s">
        <v>138</v>
      </c>
      <c r="AV212" s="761" t="s">
        <v>119</v>
      </c>
      <c r="AW212" s="761" t="s">
        <v>529</v>
      </c>
      <c r="AX212" s="761" t="s">
        <v>111</v>
      </c>
      <c r="AY212" s="763" t="s">
        <v>205</v>
      </c>
    </row>
    <row r="213" spans="1:51" s="761" customFormat="1" ht="11.25">
      <c r="A213" s="855"/>
      <c r="B213" s="856"/>
      <c r="C213" s="855"/>
      <c r="D213" s="857" t="s">
        <v>527</v>
      </c>
      <c r="E213" s="858" t="s">
        <v>144</v>
      </c>
      <c r="F213" s="859" t="s">
        <v>528</v>
      </c>
      <c r="G213" s="855"/>
      <c r="H213" s="858" t="s">
        <v>144</v>
      </c>
      <c r="J213" s="855"/>
      <c r="L213" s="762"/>
      <c r="M213" s="764"/>
      <c r="N213" s="765"/>
      <c r="O213" s="765"/>
      <c r="P213" s="765"/>
      <c r="Q213" s="765"/>
      <c r="R213" s="765"/>
      <c r="S213" s="765"/>
      <c r="T213" s="766"/>
      <c r="AT213" s="763" t="s">
        <v>527</v>
      </c>
      <c r="AU213" s="763" t="s">
        <v>138</v>
      </c>
      <c r="AV213" s="761" t="s">
        <v>119</v>
      </c>
      <c r="AW213" s="761" t="s">
        <v>529</v>
      </c>
      <c r="AX213" s="761" t="s">
        <v>111</v>
      </c>
      <c r="AY213" s="763" t="s">
        <v>205</v>
      </c>
    </row>
    <row r="214" spans="1:51" s="761" customFormat="1" ht="22.5">
      <c r="A214" s="855"/>
      <c r="B214" s="856"/>
      <c r="C214" s="855"/>
      <c r="D214" s="857" t="s">
        <v>527</v>
      </c>
      <c r="E214" s="858" t="s">
        <v>144</v>
      </c>
      <c r="F214" s="859" t="s">
        <v>664</v>
      </c>
      <c r="G214" s="855"/>
      <c r="H214" s="858" t="s">
        <v>144</v>
      </c>
      <c r="J214" s="855"/>
      <c r="L214" s="762"/>
      <c r="M214" s="764"/>
      <c r="N214" s="765"/>
      <c r="O214" s="765"/>
      <c r="P214" s="765"/>
      <c r="Q214" s="765"/>
      <c r="R214" s="765"/>
      <c r="S214" s="765"/>
      <c r="T214" s="766"/>
      <c r="AT214" s="763" t="s">
        <v>527</v>
      </c>
      <c r="AU214" s="763" t="s">
        <v>138</v>
      </c>
      <c r="AV214" s="761" t="s">
        <v>119</v>
      </c>
      <c r="AW214" s="761" t="s">
        <v>529</v>
      </c>
      <c r="AX214" s="761" t="s">
        <v>111</v>
      </c>
      <c r="AY214" s="763" t="s">
        <v>205</v>
      </c>
    </row>
    <row r="215" spans="1:51" s="767" customFormat="1" ht="11.25">
      <c r="A215" s="860"/>
      <c r="B215" s="861"/>
      <c r="C215" s="860"/>
      <c r="D215" s="857" t="s">
        <v>527</v>
      </c>
      <c r="E215" s="862" t="s">
        <v>144</v>
      </c>
      <c r="F215" s="863" t="s">
        <v>665</v>
      </c>
      <c r="G215" s="860"/>
      <c r="H215" s="864">
        <v>6</v>
      </c>
      <c r="J215" s="860"/>
      <c r="L215" s="768"/>
      <c r="M215" s="770"/>
      <c r="N215" s="771"/>
      <c r="O215" s="771"/>
      <c r="P215" s="771"/>
      <c r="Q215" s="771"/>
      <c r="R215" s="771"/>
      <c r="S215" s="771"/>
      <c r="T215" s="772"/>
      <c r="AT215" s="769" t="s">
        <v>527</v>
      </c>
      <c r="AU215" s="769" t="s">
        <v>138</v>
      </c>
      <c r="AV215" s="767" t="s">
        <v>138</v>
      </c>
      <c r="AW215" s="767" t="s">
        <v>529</v>
      </c>
      <c r="AX215" s="767" t="s">
        <v>111</v>
      </c>
      <c r="AY215" s="769" t="s">
        <v>205</v>
      </c>
    </row>
    <row r="216" spans="1:51" s="767" customFormat="1" ht="11.25">
      <c r="A216" s="860"/>
      <c r="B216" s="861"/>
      <c r="C216" s="860"/>
      <c r="D216" s="857" t="s">
        <v>527</v>
      </c>
      <c r="E216" s="862" t="s">
        <v>144</v>
      </c>
      <c r="F216" s="863" t="s">
        <v>666</v>
      </c>
      <c r="G216" s="860"/>
      <c r="H216" s="864">
        <v>11</v>
      </c>
      <c r="J216" s="860"/>
      <c r="L216" s="768"/>
      <c r="M216" s="770"/>
      <c r="N216" s="771"/>
      <c r="O216" s="771"/>
      <c r="P216" s="771"/>
      <c r="Q216" s="771"/>
      <c r="R216" s="771"/>
      <c r="S216" s="771"/>
      <c r="T216" s="772"/>
      <c r="AT216" s="769" t="s">
        <v>527</v>
      </c>
      <c r="AU216" s="769" t="s">
        <v>138</v>
      </c>
      <c r="AV216" s="767" t="s">
        <v>138</v>
      </c>
      <c r="AW216" s="767" t="s">
        <v>529</v>
      </c>
      <c r="AX216" s="767" t="s">
        <v>111</v>
      </c>
      <c r="AY216" s="769" t="s">
        <v>205</v>
      </c>
    </row>
    <row r="217" spans="1:51" s="767" customFormat="1" ht="11.25">
      <c r="A217" s="860"/>
      <c r="B217" s="861"/>
      <c r="C217" s="860"/>
      <c r="D217" s="857" t="s">
        <v>527</v>
      </c>
      <c r="E217" s="862" t="s">
        <v>144</v>
      </c>
      <c r="F217" s="863" t="s">
        <v>667</v>
      </c>
      <c r="G217" s="860"/>
      <c r="H217" s="864">
        <v>1</v>
      </c>
      <c r="J217" s="860"/>
      <c r="L217" s="768"/>
      <c r="M217" s="770"/>
      <c r="N217" s="771"/>
      <c r="O217" s="771"/>
      <c r="P217" s="771"/>
      <c r="Q217" s="771"/>
      <c r="R217" s="771"/>
      <c r="S217" s="771"/>
      <c r="T217" s="772"/>
      <c r="AT217" s="769" t="s">
        <v>527</v>
      </c>
      <c r="AU217" s="769" t="s">
        <v>138</v>
      </c>
      <c r="AV217" s="767" t="s">
        <v>138</v>
      </c>
      <c r="AW217" s="767" t="s">
        <v>529</v>
      </c>
      <c r="AX217" s="767" t="s">
        <v>111</v>
      </c>
      <c r="AY217" s="769" t="s">
        <v>205</v>
      </c>
    </row>
    <row r="218" spans="1:51" s="767" customFormat="1" ht="11.25">
      <c r="A218" s="860"/>
      <c r="B218" s="861"/>
      <c r="C218" s="860"/>
      <c r="D218" s="857" t="s">
        <v>527</v>
      </c>
      <c r="E218" s="862" t="s">
        <v>144</v>
      </c>
      <c r="F218" s="863" t="s">
        <v>668</v>
      </c>
      <c r="G218" s="860"/>
      <c r="H218" s="864">
        <v>4</v>
      </c>
      <c r="J218" s="860"/>
      <c r="L218" s="768"/>
      <c r="M218" s="770"/>
      <c r="N218" s="771"/>
      <c r="O218" s="771"/>
      <c r="P218" s="771"/>
      <c r="Q218" s="771"/>
      <c r="R218" s="771"/>
      <c r="S218" s="771"/>
      <c r="T218" s="772"/>
      <c r="AT218" s="769" t="s">
        <v>527</v>
      </c>
      <c r="AU218" s="769" t="s">
        <v>138</v>
      </c>
      <c r="AV218" s="767" t="s">
        <v>138</v>
      </c>
      <c r="AW218" s="767" t="s">
        <v>529</v>
      </c>
      <c r="AX218" s="767" t="s">
        <v>111</v>
      </c>
      <c r="AY218" s="769" t="s">
        <v>205</v>
      </c>
    </row>
    <row r="219" spans="1:51" s="773" customFormat="1" ht="11.25">
      <c r="A219" s="865"/>
      <c r="B219" s="866"/>
      <c r="C219" s="865"/>
      <c r="D219" s="857" t="s">
        <v>527</v>
      </c>
      <c r="E219" s="867" t="s">
        <v>144</v>
      </c>
      <c r="F219" s="868" t="s">
        <v>566</v>
      </c>
      <c r="G219" s="865"/>
      <c r="H219" s="869">
        <v>22</v>
      </c>
      <c r="J219" s="865"/>
      <c r="L219" s="774"/>
      <c r="M219" s="776"/>
      <c r="N219" s="777"/>
      <c r="O219" s="777"/>
      <c r="P219" s="777"/>
      <c r="Q219" s="777"/>
      <c r="R219" s="777"/>
      <c r="S219" s="777"/>
      <c r="T219" s="778"/>
      <c r="AT219" s="775" t="s">
        <v>527</v>
      </c>
      <c r="AU219" s="775" t="s">
        <v>138</v>
      </c>
      <c r="AV219" s="773" t="s">
        <v>211</v>
      </c>
      <c r="AW219" s="773" t="s">
        <v>529</v>
      </c>
      <c r="AX219" s="773" t="s">
        <v>119</v>
      </c>
      <c r="AY219" s="775" t="s">
        <v>205</v>
      </c>
    </row>
    <row r="220" spans="1:65" s="725" customFormat="1" ht="24">
      <c r="A220" s="791"/>
      <c r="B220" s="792"/>
      <c r="C220" s="870" t="s">
        <v>669</v>
      </c>
      <c r="D220" s="870" t="s">
        <v>220</v>
      </c>
      <c r="E220" s="871" t="s">
        <v>670</v>
      </c>
      <c r="F220" s="872" t="s">
        <v>671</v>
      </c>
      <c r="G220" s="873" t="s">
        <v>243</v>
      </c>
      <c r="H220" s="874">
        <v>3</v>
      </c>
      <c r="I220" s="144">
        <v>0</v>
      </c>
      <c r="J220" s="880">
        <f>ROUND(I220*H220,2)</f>
        <v>0</v>
      </c>
      <c r="K220" s="145"/>
      <c r="L220" s="779"/>
      <c r="M220" s="780" t="s">
        <v>144</v>
      </c>
      <c r="N220" s="781" t="s">
        <v>158</v>
      </c>
      <c r="O220" s="757">
        <v>0</v>
      </c>
      <c r="P220" s="757">
        <f>O220*H220</f>
        <v>0</v>
      </c>
      <c r="Q220" s="757">
        <v>0.0007</v>
      </c>
      <c r="R220" s="757">
        <f>Q220*H220</f>
        <v>0.0021</v>
      </c>
      <c r="S220" s="757">
        <v>0</v>
      </c>
      <c r="T220" s="758">
        <f>S220*H220</f>
        <v>0</v>
      </c>
      <c r="U220" s="723"/>
      <c r="V220" s="723"/>
      <c r="W220" s="723"/>
      <c r="X220" s="723"/>
      <c r="Y220" s="723"/>
      <c r="Z220" s="723"/>
      <c r="AA220" s="723"/>
      <c r="AB220" s="723"/>
      <c r="AC220" s="723"/>
      <c r="AD220" s="723"/>
      <c r="AE220" s="723"/>
      <c r="AR220" s="759" t="s">
        <v>281</v>
      </c>
      <c r="AT220" s="759" t="s">
        <v>220</v>
      </c>
      <c r="AU220" s="759" t="s">
        <v>138</v>
      </c>
      <c r="AY220" s="720" t="s">
        <v>205</v>
      </c>
      <c r="BE220" s="760">
        <f>IF(N220="základní",J220,0)</f>
        <v>0</v>
      </c>
      <c r="BF220" s="760">
        <f>IF(N220="snížená",J220,0)</f>
        <v>0</v>
      </c>
      <c r="BG220" s="760">
        <f>IF(N220="zákl. přenesená",J220,0)</f>
        <v>0</v>
      </c>
      <c r="BH220" s="760">
        <f>IF(N220="sníž. přenesená",J220,0)</f>
        <v>0</v>
      </c>
      <c r="BI220" s="760">
        <f>IF(N220="nulová",J220,0)</f>
        <v>0</v>
      </c>
      <c r="BJ220" s="720" t="s">
        <v>119</v>
      </c>
      <c r="BK220" s="760">
        <f>ROUND(I220*H220,2)</f>
        <v>0</v>
      </c>
      <c r="BL220" s="720" t="s">
        <v>244</v>
      </c>
      <c r="BM220" s="759" t="s">
        <v>672</v>
      </c>
    </row>
    <row r="221" spans="1:51" s="761" customFormat="1" ht="11.25">
      <c r="A221" s="855"/>
      <c r="B221" s="856"/>
      <c r="C221" s="855"/>
      <c r="D221" s="857" t="s">
        <v>527</v>
      </c>
      <c r="E221" s="858" t="s">
        <v>144</v>
      </c>
      <c r="F221" s="859" t="s">
        <v>629</v>
      </c>
      <c r="G221" s="855"/>
      <c r="H221" s="858" t="s">
        <v>144</v>
      </c>
      <c r="J221" s="855"/>
      <c r="L221" s="762"/>
      <c r="M221" s="764"/>
      <c r="N221" s="765"/>
      <c r="O221" s="765"/>
      <c r="P221" s="765"/>
      <c r="Q221" s="765"/>
      <c r="R221" s="765"/>
      <c r="S221" s="765"/>
      <c r="T221" s="766"/>
      <c r="AT221" s="763" t="s">
        <v>527</v>
      </c>
      <c r="AU221" s="763" t="s">
        <v>138</v>
      </c>
      <c r="AV221" s="761" t="s">
        <v>119</v>
      </c>
      <c r="AW221" s="761" t="s">
        <v>529</v>
      </c>
      <c r="AX221" s="761" t="s">
        <v>111</v>
      </c>
      <c r="AY221" s="763" t="s">
        <v>205</v>
      </c>
    </row>
    <row r="222" spans="1:51" s="761" customFormat="1" ht="11.25">
      <c r="A222" s="855"/>
      <c r="B222" s="856"/>
      <c r="C222" s="855"/>
      <c r="D222" s="857" t="s">
        <v>527</v>
      </c>
      <c r="E222" s="858" t="s">
        <v>144</v>
      </c>
      <c r="F222" s="859" t="s">
        <v>528</v>
      </c>
      <c r="G222" s="855"/>
      <c r="H222" s="858" t="s">
        <v>144</v>
      </c>
      <c r="J222" s="855"/>
      <c r="L222" s="762"/>
      <c r="M222" s="764"/>
      <c r="N222" s="765"/>
      <c r="O222" s="765"/>
      <c r="P222" s="765"/>
      <c r="Q222" s="765"/>
      <c r="R222" s="765"/>
      <c r="S222" s="765"/>
      <c r="T222" s="766"/>
      <c r="AT222" s="763" t="s">
        <v>527</v>
      </c>
      <c r="AU222" s="763" t="s">
        <v>138</v>
      </c>
      <c r="AV222" s="761" t="s">
        <v>119</v>
      </c>
      <c r="AW222" s="761" t="s">
        <v>529</v>
      </c>
      <c r="AX222" s="761" t="s">
        <v>111</v>
      </c>
      <c r="AY222" s="763" t="s">
        <v>205</v>
      </c>
    </row>
    <row r="223" spans="1:51" s="761" customFormat="1" ht="22.5">
      <c r="A223" s="855"/>
      <c r="B223" s="856"/>
      <c r="C223" s="855"/>
      <c r="D223" s="857" t="s">
        <v>527</v>
      </c>
      <c r="E223" s="858" t="s">
        <v>144</v>
      </c>
      <c r="F223" s="859" t="s">
        <v>664</v>
      </c>
      <c r="G223" s="855"/>
      <c r="H223" s="858" t="s">
        <v>144</v>
      </c>
      <c r="J223" s="855"/>
      <c r="L223" s="762"/>
      <c r="M223" s="764"/>
      <c r="N223" s="765"/>
      <c r="O223" s="765"/>
      <c r="P223" s="765"/>
      <c r="Q223" s="765"/>
      <c r="R223" s="765"/>
      <c r="S223" s="765"/>
      <c r="T223" s="766"/>
      <c r="AT223" s="763" t="s">
        <v>527</v>
      </c>
      <c r="AU223" s="763" t="s">
        <v>138</v>
      </c>
      <c r="AV223" s="761" t="s">
        <v>119</v>
      </c>
      <c r="AW223" s="761" t="s">
        <v>529</v>
      </c>
      <c r="AX223" s="761" t="s">
        <v>111</v>
      </c>
      <c r="AY223" s="763" t="s">
        <v>205</v>
      </c>
    </row>
    <row r="224" spans="1:51" s="767" customFormat="1" ht="11.25">
      <c r="A224" s="860"/>
      <c r="B224" s="861"/>
      <c r="C224" s="860"/>
      <c r="D224" s="857" t="s">
        <v>527</v>
      </c>
      <c r="E224" s="862" t="s">
        <v>144</v>
      </c>
      <c r="F224" s="863" t="s">
        <v>673</v>
      </c>
      <c r="G224" s="860"/>
      <c r="H224" s="864">
        <v>3</v>
      </c>
      <c r="J224" s="860"/>
      <c r="L224" s="768"/>
      <c r="M224" s="770"/>
      <c r="N224" s="771"/>
      <c r="O224" s="771"/>
      <c r="P224" s="771"/>
      <c r="Q224" s="771"/>
      <c r="R224" s="771"/>
      <c r="S224" s="771"/>
      <c r="T224" s="772"/>
      <c r="AT224" s="769" t="s">
        <v>527</v>
      </c>
      <c r="AU224" s="769" t="s">
        <v>138</v>
      </c>
      <c r="AV224" s="767" t="s">
        <v>138</v>
      </c>
      <c r="AW224" s="767" t="s">
        <v>529</v>
      </c>
      <c r="AX224" s="767" t="s">
        <v>119</v>
      </c>
      <c r="AY224" s="769" t="s">
        <v>205</v>
      </c>
    </row>
    <row r="225" spans="1:65" s="725" customFormat="1" ht="19.9" customHeight="1">
      <c r="A225" s="791"/>
      <c r="B225" s="792"/>
      <c r="C225" s="850" t="s">
        <v>281</v>
      </c>
      <c r="D225" s="850" t="s">
        <v>208</v>
      </c>
      <c r="E225" s="851" t="s">
        <v>674</v>
      </c>
      <c r="F225" s="852" t="s">
        <v>675</v>
      </c>
      <c r="G225" s="853" t="s">
        <v>223</v>
      </c>
      <c r="H225" s="854">
        <v>0.121</v>
      </c>
      <c r="I225" s="142">
        <v>0</v>
      </c>
      <c r="J225" s="879">
        <f>ROUND(I225*H225,2)</f>
        <v>0</v>
      </c>
      <c r="K225" s="143"/>
      <c r="L225" s="141"/>
      <c r="M225" s="755" t="s">
        <v>144</v>
      </c>
      <c r="N225" s="756" t="s">
        <v>158</v>
      </c>
      <c r="O225" s="757">
        <v>1.74</v>
      </c>
      <c r="P225" s="757">
        <f>O225*H225</f>
        <v>0.21054</v>
      </c>
      <c r="Q225" s="757">
        <v>0</v>
      </c>
      <c r="R225" s="757">
        <f>Q225*H225</f>
        <v>0</v>
      </c>
      <c r="S225" s="757">
        <v>0</v>
      </c>
      <c r="T225" s="758">
        <f>S225*H225</f>
        <v>0</v>
      </c>
      <c r="U225" s="723"/>
      <c r="V225" s="723"/>
      <c r="W225" s="723"/>
      <c r="X225" s="723"/>
      <c r="Y225" s="723"/>
      <c r="Z225" s="723"/>
      <c r="AA225" s="723"/>
      <c r="AB225" s="723"/>
      <c r="AC225" s="723"/>
      <c r="AD225" s="723"/>
      <c r="AE225" s="723"/>
      <c r="AR225" s="759" t="s">
        <v>244</v>
      </c>
      <c r="AT225" s="759" t="s">
        <v>208</v>
      </c>
      <c r="AU225" s="759" t="s">
        <v>138</v>
      </c>
      <c r="AY225" s="720" t="s">
        <v>205</v>
      </c>
      <c r="BE225" s="760">
        <f>IF(N225="základní",J225,0)</f>
        <v>0</v>
      </c>
      <c r="BF225" s="760">
        <f>IF(N225="snížená",J225,0)</f>
        <v>0</v>
      </c>
      <c r="BG225" s="760">
        <f>IF(N225="zákl. přenesená",J225,0)</f>
        <v>0</v>
      </c>
      <c r="BH225" s="760">
        <f>IF(N225="sníž. přenesená",J225,0)</f>
        <v>0</v>
      </c>
      <c r="BI225" s="760">
        <f>IF(N225="nulová",J225,0)</f>
        <v>0</v>
      </c>
      <c r="BJ225" s="720" t="s">
        <v>119</v>
      </c>
      <c r="BK225" s="760">
        <f>ROUND(I225*H225,2)</f>
        <v>0</v>
      </c>
      <c r="BL225" s="720" t="s">
        <v>244</v>
      </c>
      <c r="BM225" s="759" t="s">
        <v>676</v>
      </c>
    </row>
    <row r="226" spans="1:63" s="746" customFormat="1" ht="22.9" customHeight="1">
      <c r="A226" s="845"/>
      <c r="B226" s="846"/>
      <c r="C226" s="845"/>
      <c r="D226" s="847" t="s">
        <v>110</v>
      </c>
      <c r="E226" s="849" t="s">
        <v>677</v>
      </c>
      <c r="F226" s="849" t="s">
        <v>678</v>
      </c>
      <c r="G226" s="845"/>
      <c r="H226" s="845"/>
      <c r="J226" s="878">
        <f>BK226</f>
        <v>0</v>
      </c>
      <c r="L226" s="747"/>
      <c r="M226" s="749"/>
      <c r="N226" s="750"/>
      <c r="O226" s="750"/>
      <c r="P226" s="751">
        <f>SUM(P227:P229)</f>
        <v>5.814</v>
      </c>
      <c r="Q226" s="750"/>
      <c r="R226" s="751">
        <f>SUM(R227:R229)</f>
        <v>0.057629999999999994</v>
      </c>
      <c r="S226" s="750"/>
      <c r="T226" s="752">
        <f>SUM(T227:T229)</f>
        <v>0</v>
      </c>
      <c r="AR226" s="748" t="s">
        <v>138</v>
      </c>
      <c r="AT226" s="753" t="s">
        <v>110</v>
      </c>
      <c r="AU226" s="753" t="s">
        <v>119</v>
      </c>
      <c r="AY226" s="748" t="s">
        <v>205</v>
      </c>
      <c r="BK226" s="754">
        <f>SUM(BK227:BK229)</f>
        <v>0</v>
      </c>
    </row>
    <row r="227" spans="1:65" s="725" customFormat="1" ht="14.45" customHeight="1">
      <c r="A227" s="791"/>
      <c r="B227" s="792"/>
      <c r="C227" s="850" t="s">
        <v>679</v>
      </c>
      <c r="D227" s="850" t="s">
        <v>208</v>
      </c>
      <c r="E227" s="851" t="s">
        <v>680</v>
      </c>
      <c r="F227" s="852" t="s">
        <v>681</v>
      </c>
      <c r="G227" s="853" t="s">
        <v>328</v>
      </c>
      <c r="H227" s="854">
        <v>51</v>
      </c>
      <c r="I227" s="142">
        <v>0</v>
      </c>
      <c r="J227" s="879">
        <f>ROUND(I227*H227,2)</f>
        <v>0</v>
      </c>
      <c r="K227" s="143"/>
      <c r="L227" s="141"/>
      <c r="M227" s="755" t="s">
        <v>144</v>
      </c>
      <c r="N227" s="756" t="s">
        <v>158</v>
      </c>
      <c r="O227" s="757">
        <v>0.114</v>
      </c>
      <c r="P227" s="757">
        <f>O227*H227</f>
        <v>5.814</v>
      </c>
      <c r="Q227" s="757">
        <v>0.00113</v>
      </c>
      <c r="R227" s="757">
        <f>Q227*H227</f>
        <v>0.057629999999999994</v>
      </c>
      <c r="S227" s="757">
        <v>0</v>
      </c>
      <c r="T227" s="758">
        <f>S227*H227</f>
        <v>0</v>
      </c>
      <c r="U227" s="723"/>
      <c r="V227" s="723"/>
      <c r="W227" s="723"/>
      <c r="X227" s="723"/>
      <c r="Y227" s="723"/>
      <c r="Z227" s="723"/>
      <c r="AA227" s="723"/>
      <c r="AB227" s="723"/>
      <c r="AC227" s="723"/>
      <c r="AD227" s="723"/>
      <c r="AE227" s="723"/>
      <c r="AR227" s="759" t="s">
        <v>244</v>
      </c>
      <c r="AT227" s="759" t="s">
        <v>208</v>
      </c>
      <c r="AU227" s="759" t="s">
        <v>138</v>
      </c>
      <c r="AY227" s="720" t="s">
        <v>205</v>
      </c>
      <c r="BE227" s="760">
        <f>IF(N227="základní",J227,0)</f>
        <v>0</v>
      </c>
      <c r="BF227" s="760">
        <f>IF(N227="snížená",J227,0)</f>
        <v>0</v>
      </c>
      <c r="BG227" s="760">
        <f>IF(N227="zákl. přenesená",J227,0)</f>
        <v>0</v>
      </c>
      <c r="BH227" s="760">
        <f>IF(N227="sníž. přenesená",J227,0)</f>
        <v>0</v>
      </c>
      <c r="BI227" s="760">
        <f>IF(N227="nulová",J227,0)</f>
        <v>0</v>
      </c>
      <c r="BJ227" s="720" t="s">
        <v>119</v>
      </c>
      <c r="BK227" s="760">
        <f>ROUND(I227*H227,2)</f>
        <v>0</v>
      </c>
      <c r="BL227" s="720" t="s">
        <v>244</v>
      </c>
      <c r="BM227" s="759" t="s">
        <v>682</v>
      </c>
    </row>
    <row r="228" spans="1:65" s="725" customFormat="1" ht="14.45" customHeight="1">
      <c r="A228" s="791"/>
      <c r="B228" s="792"/>
      <c r="C228" s="870" t="s">
        <v>683</v>
      </c>
      <c r="D228" s="870" t="s">
        <v>220</v>
      </c>
      <c r="E228" s="871" t="s">
        <v>684</v>
      </c>
      <c r="F228" s="872" t="s">
        <v>685</v>
      </c>
      <c r="G228" s="873" t="s">
        <v>243</v>
      </c>
      <c r="H228" s="874">
        <v>6</v>
      </c>
      <c r="I228" s="144">
        <v>0</v>
      </c>
      <c r="J228" s="880">
        <f>ROUND(I228*H228,2)</f>
        <v>0</v>
      </c>
      <c r="K228" s="145"/>
      <c r="L228" s="779"/>
      <c r="M228" s="780" t="s">
        <v>144</v>
      </c>
      <c r="N228" s="781" t="s">
        <v>158</v>
      </c>
      <c r="O228" s="757">
        <v>0</v>
      </c>
      <c r="P228" s="757">
        <f>O228*H228</f>
        <v>0</v>
      </c>
      <c r="Q228" s="757">
        <v>0</v>
      </c>
      <c r="R228" s="757">
        <f>Q228*H228</f>
        <v>0</v>
      </c>
      <c r="S228" s="757">
        <v>0</v>
      </c>
      <c r="T228" s="758">
        <f>S228*H228</f>
        <v>0</v>
      </c>
      <c r="U228" s="723"/>
      <c r="V228" s="723"/>
      <c r="W228" s="723"/>
      <c r="X228" s="723"/>
      <c r="Y228" s="723"/>
      <c r="Z228" s="723"/>
      <c r="AA228" s="723"/>
      <c r="AB228" s="723"/>
      <c r="AC228" s="723"/>
      <c r="AD228" s="723"/>
      <c r="AE228" s="723"/>
      <c r="AR228" s="759" t="s">
        <v>281</v>
      </c>
      <c r="AT228" s="759" t="s">
        <v>220</v>
      </c>
      <c r="AU228" s="759" t="s">
        <v>138</v>
      </c>
      <c r="AY228" s="720" t="s">
        <v>205</v>
      </c>
      <c r="BE228" s="760">
        <f>IF(N228="základní",J228,0)</f>
        <v>0</v>
      </c>
      <c r="BF228" s="760">
        <f>IF(N228="snížená",J228,0)</f>
        <v>0</v>
      </c>
      <c r="BG228" s="760">
        <f>IF(N228="zákl. přenesená",J228,0)</f>
        <v>0</v>
      </c>
      <c r="BH228" s="760">
        <f>IF(N228="sníž. přenesená",J228,0)</f>
        <v>0</v>
      </c>
      <c r="BI228" s="760">
        <f>IF(N228="nulová",J228,0)</f>
        <v>0</v>
      </c>
      <c r="BJ228" s="720" t="s">
        <v>119</v>
      </c>
      <c r="BK228" s="760">
        <f>ROUND(I228*H228,2)</f>
        <v>0</v>
      </c>
      <c r="BL228" s="720" t="s">
        <v>244</v>
      </c>
      <c r="BM228" s="759" t="s">
        <v>686</v>
      </c>
    </row>
    <row r="229" spans="1:65" s="725" customFormat="1" ht="14.45" customHeight="1">
      <c r="A229" s="791"/>
      <c r="B229" s="792"/>
      <c r="C229" s="870" t="s">
        <v>284</v>
      </c>
      <c r="D229" s="870" t="s">
        <v>220</v>
      </c>
      <c r="E229" s="871" t="s">
        <v>687</v>
      </c>
      <c r="F229" s="872" t="s">
        <v>688</v>
      </c>
      <c r="G229" s="873" t="s">
        <v>243</v>
      </c>
      <c r="H229" s="874">
        <v>45</v>
      </c>
      <c r="I229" s="144">
        <v>0</v>
      </c>
      <c r="J229" s="880">
        <f>ROUND(I229*H229,2)</f>
        <v>0</v>
      </c>
      <c r="K229" s="145"/>
      <c r="L229" s="779"/>
      <c r="M229" s="780" t="s">
        <v>144</v>
      </c>
      <c r="N229" s="781" t="s">
        <v>158</v>
      </c>
      <c r="O229" s="757">
        <v>0</v>
      </c>
      <c r="P229" s="757">
        <f>O229*H229</f>
        <v>0</v>
      </c>
      <c r="Q229" s="757">
        <v>0</v>
      </c>
      <c r="R229" s="757">
        <f>Q229*H229</f>
        <v>0</v>
      </c>
      <c r="S229" s="757">
        <v>0</v>
      </c>
      <c r="T229" s="758">
        <f>S229*H229</f>
        <v>0</v>
      </c>
      <c r="U229" s="723"/>
      <c r="V229" s="723"/>
      <c r="W229" s="723"/>
      <c r="X229" s="723"/>
      <c r="Y229" s="723"/>
      <c r="Z229" s="723"/>
      <c r="AA229" s="723"/>
      <c r="AB229" s="723"/>
      <c r="AC229" s="723"/>
      <c r="AD229" s="723"/>
      <c r="AE229" s="723"/>
      <c r="AR229" s="759" t="s">
        <v>281</v>
      </c>
      <c r="AT229" s="759" t="s">
        <v>220</v>
      </c>
      <c r="AU229" s="759" t="s">
        <v>138</v>
      </c>
      <c r="AY229" s="720" t="s">
        <v>205</v>
      </c>
      <c r="BE229" s="760">
        <f>IF(N229="základní",J229,0)</f>
        <v>0</v>
      </c>
      <c r="BF229" s="760">
        <f>IF(N229="snížená",J229,0)</f>
        <v>0</v>
      </c>
      <c r="BG229" s="760">
        <f>IF(N229="zákl. přenesená",J229,0)</f>
        <v>0</v>
      </c>
      <c r="BH229" s="760">
        <f>IF(N229="sníž. přenesená",J229,0)</f>
        <v>0</v>
      </c>
      <c r="BI229" s="760">
        <f>IF(N229="nulová",J229,0)</f>
        <v>0</v>
      </c>
      <c r="BJ229" s="720" t="s">
        <v>119</v>
      </c>
      <c r="BK229" s="760">
        <f>ROUND(I229*H229,2)</f>
        <v>0</v>
      </c>
      <c r="BL229" s="720" t="s">
        <v>244</v>
      </c>
      <c r="BM229" s="759" t="s">
        <v>689</v>
      </c>
    </row>
    <row r="230" spans="1:63" s="746" customFormat="1" ht="22.9" customHeight="1">
      <c r="A230" s="845"/>
      <c r="B230" s="846"/>
      <c r="C230" s="845"/>
      <c r="D230" s="847" t="s">
        <v>110</v>
      </c>
      <c r="E230" s="849" t="s">
        <v>690</v>
      </c>
      <c r="F230" s="849" t="s">
        <v>691</v>
      </c>
      <c r="G230" s="845"/>
      <c r="H230" s="845"/>
      <c r="J230" s="878">
        <f>BK230</f>
        <v>0</v>
      </c>
      <c r="L230" s="747"/>
      <c r="M230" s="749"/>
      <c r="N230" s="750"/>
      <c r="O230" s="750"/>
      <c r="P230" s="751">
        <f>SUM(P231:P305)</f>
        <v>90.55742600000002</v>
      </c>
      <c r="Q230" s="750"/>
      <c r="R230" s="751">
        <f>SUM(R231:R305)</f>
        <v>0.275684</v>
      </c>
      <c r="S230" s="750"/>
      <c r="T230" s="752">
        <f>SUM(T231:T305)</f>
        <v>0.53576</v>
      </c>
      <c r="AR230" s="748" t="s">
        <v>138</v>
      </c>
      <c r="AT230" s="753" t="s">
        <v>110</v>
      </c>
      <c r="AU230" s="753" t="s">
        <v>119</v>
      </c>
      <c r="AY230" s="748" t="s">
        <v>205</v>
      </c>
      <c r="BK230" s="754">
        <f>SUM(BK231:BK305)</f>
        <v>0</v>
      </c>
    </row>
    <row r="231" spans="1:65" s="725" customFormat="1" ht="14.45" customHeight="1">
      <c r="A231" s="791"/>
      <c r="B231" s="792"/>
      <c r="C231" s="850" t="s">
        <v>287</v>
      </c>
      <c r="D231" s="850" t="s">
        <v>208</v>
      </c>
      <c r="E231" s="851" t="s">
        <v>692</v>
      </c>
      <c r="F231" s="852" t="s">
        <v>693</v>
      </c>
      <c r="G231" s="853" t="s">
        <v>248</v>
      </c>
      <c r="H231" s="854">
        <v>1.6</v>
      </c>
      <c r="I231" s="142">
        <v>0</v>
      </c>
      <c r="J231" s="879">
        <f>ROUND(I231*H231,2)</f>
        <v>0</v>
      </c>
      <c r="K231" s="143"/>
      <c r="L231" s="141"/>
      <c r="M231" s="755" t="s">
        <v>144</v>
      </c>
      <c r="N231" s="756" t="s">
        <v>158</v>
      </c>
      <c r="O231" s="757">
        <v>0.269</v>
      </c>
      <c r="P231" s="757">
        <f>O231*H231</f>
        <v>0.43040000000000006</v>
      </c>
      <c r="Q231" s="757">
        <v>0.00256</v>
      </c>
      <c r="R231" s="757">
        <f>Q231*H231</f>
        <v>0.004096000000000001</v>
      </c>
      <c r="S231" s="757">
        <v>0</v>
      </c>
      <c r="T231" s="758">
        <f>S231*H231</f>
        <v>0</v>
      </c>
      <c r="U231" s="723"/>
      <c r="V231" s="723"/>
      <c r="W231" s="723"/>
      <c r="X231" s="723"/>
      <c r="Y231" s="723"/>
      <c r="Z231" s="723"/>
      <c r="AA231" s="723"/>
      <c r="AB231" s="723"/>
      <c r="AC231" s="723"/>
      <c r="AD231" s="723"/>
      <c r="AE231" s="723"/>
      <c r="AR231" s="759" t="s">
        <v>244</v>
      </c>
      <c r="AT231" s="759" t="s">
        <v>208</v>
      </c>
      <c r="AU231" s="759" t="s">
        <v>138</v>
      </c>
      <c r="AY231" s="720" t="s">
        <v>205</v>
      </c>
      <c r="BE231" s="760">
        <f>IF(N231="základní",J231,0)</f>
        <v>0</v>
      </c>
      <c r="BF231" s="760">
        <f>IF(N231="snížená",J231,0)</f>
        <v>0</v>
      </c>
      <c r="BG231" s="760">
        <f>IF(N231="zákl. přenesená",J231,0)</f>
        <v>0</v>
      </c>
      <c r="BH231" s="760">
        <f>IF(N231="sníž. přenesená",J231,0)</f>
        <v>0</v>
      </c>
      <c r="BI231" s="760">
        <f>IF(N231="nulová",J231,0)</f>
        <v>0</v>
      </c>
      <c r="BJ231" s="720" t="s">
        <v>119</v>
      </c>
      <c r="BK231" s="760">
        <f>ROUND(I231*H231,2)</f>
        <v>0</v>
      </c>
      <c r="BL231" s="720" t="s">
        <v>244</v>
      </c>
      <c r="BM231" s="759" t="s">
        <v>694</v>
      </c>
    </row>
    <row r="232" spans="1:51" s="761" customFormat="1" ht="11.25">
      <c r="A232" s="855"/>
      <c r="B232" s="856"/>
      <c r="C232" s="855"/>
      <c r="D232" s="857" t="s">
        <v>527</v>
      </c>
      <c r="E232" s="858" t="s">
        <v>144</v>
      </c>
      <c r="F232" s="859" t="s">
        <v>629</v>
      </c>
      <c r="G232" s="855"/>
      <c r="H232" s="858" t="s">
        <v>144</v>
      </c>
      <c r="J232" s="855"/>
      <c r="L232" s="762"/>
      <c r="M232" s="764"/>
      <c r="N232" s="765"/>
      <c r="O232" s="765"/>
      <c r="P232" s="765"/>
      <c r="Q232" s="765"/>
      <c r="R232" s="765"/>
      <c r="S232" s="765"/>
      <c r="T232" s="766"/>
      <c r="AT232" s="763" t="s">
        <v>527</v>
      </c>
      <c r="AU232" s="763" t="s">
        <v>138</v>
      </c>
      <c r="AV232" s="761" t="s">
        <v>119</v>
      </c>
      <c r="AW232" s="761" t="s">
        <v>529</v>
      </c>
      <c r="AX232" s="761" t="s">
        <v>111</v>
      </c>
      <c r="AY232" s="763" t="s">
        <v>205</v>
      </c>
    </row>
    <row r="233" spans="1:51" s="761" customFormat="1" ht="11.25">
      <c r="A233" s="855"/>
      <c r="B233" s="856"/>
      <c r="C233" s="855"/>
      <c r="D233" s="857" t="s">
        <v>527</v>
      </c>
      <c r="E233" s="858" t="s">
        <v>144</v>
      </c>
      <c r="F233" s="859" t="s">
        <v>528</v>
      </c>
      <c r="G233" s="855"/>
      <c r="H233" s="858" t="s">
        <v>144</v>
      </c>
      <c r="J233" s="855"/>
      <c r="L233" s="762"/>
      <c r="M233" s="764"/>
      <c r="N233" s="765"/>
      <c r="O233" s="765"/>
      <c r="P233" s="765"/>
      <c r="Q233" s="765"/>
      <c r="R233" s="765"/>
      <c r="S233" s="765"/>
      <c r="T233" s="766"/>
      <c r="AT233" s="763" t="s">
        <v>527</v>
      </c>
      <c r="AU233" s="763" t="s">
        <v>138</v>
      </c>
      <c r="AV233" s="761" t="s">
        <v>119</v>
      </c>
      <c r="AW233" s="761" t="s">
        <v>529</v>
      </c>
      <c r="AX233" s="761" t="s">
        <v>111</v>
      </c>
      <c r="AY233" s="763" t="s">
        <v>205</v>
      </c>
    </row>
    <row r="234" spans="1:51" s="761" customFormat="1" ht="11.25">
      <c r="A234" s="855"/>
      <c r="B234" s="856"/>
      <c r="C234" s="855"/>
      <c r="D234" s="857" t="s">
        <v>527</v>
      </c>
      <c r="E234" s="858" t="s">
        <v>144</v>
      </c>
      <c r="F234" s="859" t="s">
        <v>562</v>
      </c>
      <c r="G234" s="855"/>
      <c r="H234" s="858" t="s">
        <v>144</v>
      </c>
      <c r="J234" s="855"/>
      <c r="L234" s="762"/>
      <c r="M234" s="764"/>
      <c r="N234" s="765"/>
      <c r="O234" s="765"/>
      <c r="P234" s="765"/>
      <c r="Q234" s="765"/>
      <c r="R234" s="765"/>
      <c r="S234" s="765"/>
      <c r="T234" s="766"/>
      <c r="AT234" s="763" t="s">
        <v>527</v>
      </c>
      <c r="AU234" s="763" t="s">
        <v>138</v>
      </c>
      <c r="AV234" s="761" t="s">
        <v>119</v>
      </c>
      <c r="AW234" s="761" t="s">
        <v>529</v>
      </c>
      <c r="AX234" s="761" t="s">
        <v>111</v>
      </c>
      <c r="AY234" s="763" t="s">
        <v>205</v>
      </c>
    </row>
    <row r="235" spans="1:51" s="767" customFormat="1" ht="11.25">
      <c r="A235" s="860"/>
      <c r="B235" s="861"/>
      <c r="C235" s="860"/>
      <c r="D235" s="857" t="s">
        <v>527</v>
      </c>
      <c r="E235" s="862" t="s">
        <v>144</v>
      </c>
      <c r="F235" s="863" t="s">
        <v>695</v>
      </c>
      <c r="G235" s="860"/>
      <c r="H235" s="864">
        <v>1.6</v>
      </c>
      <c r="J235" s="860"/>
      <c r="L235" s="768"/>
      <c r="M235" s="770"/>
      <c r="N235" s="771"/>
      <c r="O235" s="771"/>
      <c r="P235" s="771"/>
      <c r="Q235" s="771"/>
      <c r="R235" s="771"/>
      <c r="S235" s="771"/>
      <c r="T235" s="772"/>
      <c r="AT235" s="769" t="s">
        <v>527</v>
      </c>
      <c r="AU235" s="769" t="s">
        <v>138</v>
      </c>
      <c r="AV235" s="767" t="s">
        <v>138</v>
      </c>
      <c r="AW235" s="767" t="s">
        <v>529</v>
      </c>
      <c r="AX235" s="767" t="s">
        <v>119</v>
      </c>
      <c r="AY235" s="769" t="s">
        <v>205</v>
      </c>
    </row>
    <row r="236" spans="1:65" s="725" customFormat="1" ht="14.45" customHeight="1">
      <c r="A236" s="791"/>
      <c r="B236" s="792"/>
      <c r="C236" s="850" t="s">
        <v>290</v>
      </c>
      <c r="D236" s="850" t="s">
        <v>208</v>
      </c>
      <c r="E236" s="851" t="s">
        <v>696</v>
      </c>
      <c r="F236" s="852" t="s">
        <v>697</v>
      </c>
      <c r="G236" s="853" t="s">
        <v>248</v>
      </c>
      <c r="H236" s="854">
        <v>5.6</v>
      </c>
      <c r="I236" s="142">
        <v>0</v>
      </c>
      <c r="J236" s="879">
        <f>ROUND(I236*H236,2)</f>
        <v>0</v>
      </c>
      <c r="K236" s="143"/>
      <c r="L236" s="141"/>
      <c r="M236" s="755" t="s">
        <v>144</v>
      </c>
      <c r="N236" s="756" t="s">
        <v>158</v>
      </c>
      <c r="O236" s="757">
        <v>0.362</v>
      </c>
      <c r="P236" s="757">
        <f>O236*H236</f>
        <v>2.0271999999999997</v>
      </c>
      <c r="Q236" s="757">
        <v>0.00468</v>
      </c>
      <c r="R236" s="757">
        <f>Q236*H236</f>
        <v>0.026208</v>
      </c>
      <c r="S236" s="757">
        <v>0</v>
      </c>
      <c r="T236" s="758">
        <f>S236*H236</f>
        <v>0</v>
      </c>
      <c r="U236" s="723"/>
      <c r="V236" s="723"/>
      <c r="W236" s="723"/>
      <c r="X236" s="723"/>
      <c r="Y236" s="723"/>
      <c r="Z236" s="723"/>
      <c r="AA236" s="723"/>
      <c r="AB236" s="723"/>
      <c r="AC236" s="723"/>
      <c r="AD236" s="723"/>
      <c r="AE236" s="723"/>
      <c r="AR236" s="759" t="s">
        <v>244</v>
      </c>
      <c r="AT236" s="759" t="s">
        <v>208</v>
      </c>
      <c r="AU236" s="759" t="s">
        <v>138</v>
      </c>
      <c r="AY236" s="720" t="s">
        <v>205</v>
      </c>
      <c r="BE236" s="760">
        <f>IF(N236="základní",J236,0)</f>
        <v>0</v>
      </c>
      <c r="BF236" s="760">
        <f>IF(N236="snížená",J236,0)</f>
        <v>0</v>
      </c>
      <c r="BG236" s="760">
        <f>IF(N236="zákl. přenesená",J236,0)</f>
        <v>0</v>
      </c>
      <c r="BH236" s="760">
        <f>IF(N236="sníž. přenesená",J236,0)</f>
        <v>0</v>
      </c>
      <c r="BI236" s="760">
        <f>IF(N236="nulová",J236,0)</f>
        <v>0</v>
      </c>
      <c r="BJ236" s="720" t="s">
        <v>119</v>
      </c>
      <c r="BK236" s="760">
        <f>ROUND(I236*H236,2)</f>
        <v>0</v>
      </c>
      <c r="BL236" s="720" t="s">
        <v>244</v>
      </c>
      <c r="BM236" s="759" t="s">
        <v>698</v>
      </c>
    </row>
    <row r="237" spans="1:51" s="761" customFormat="1" ht="11.25">
      <c r="A237" s="855"/>
      <c r="B237" s="856"/>
      <c r="C237" s="855"/>
      <c r="D237" s="857" t="s">
        <v>527</v>
      </c>
      <c r="E237" s="858" t="s">
        <v>144</v>
      </c>
      <c r="F237" s="859" t="s">
        <v>629</v>
      </c>
      <c r="G237" s="855"/>
      <c r="H237" s="858" t="s">
        <v>144</v>
      </c>
      <c r="J237" s="855"/>
      <c r="L237" s="762"/>
      <c r="M237" s="764"/>
      <c r="N237" s="765"/>
      <c r="O237" s="765"/>
      <c r="P237" s="765"/>
      <c r="Q237" s="765"/>
      <c r="R237" s="765"/>
      <c r="S237" s="765"/>
      <c r="T237" s="766"/>
      <c r="AT237" s="763" t="s">
        <v>527</v>
      </c>
      <c r="AU237" s="763" t="s">
        <v>138</v>
      </c>
      <c r="AV237" s="761" t="s">
        <v>119</v>
      </c>
      <c r="AW237" s="761" t="s">
        <v>529</v>
      </c>
      <c r="AX237" s="761" t="s">
        <v>111</v>
      </c>
      <c r="AY237" s="763" t="s">
        <v>205</v>
      </c>
    </row>
    <row r="238" spans="1:51" s="761" customFormat="1" ht="11.25">
      <c r="A238" s="855"/>
      <c r="B238" s="856"/>
      <c r="C238" s="855"/>
      <c r="D238" s="857" t="s">
        <v>527</v>
      </c>
      <c r="E238" s="858" t="s">
        <v>144</v>
      </c>
      <c r="F238" s="859" t="s">
        <v>528</v>
      </c>
      <c r="G238" s="855"/>
      <c r="H238" s="858" t="s">
        <v>144</v>
      </c>
      <c r="J238" s="855"/>
      <c r="L238" s="762"/>
      <c r="M238" s="764"/>
      <c r="N238" s="765"/>
      <c r="O238" s="765"/>
      <c r="P238" s="765"/>
      <c r="Q238" s="765"/>
      <c r="R238" s="765"/>
      <c r="S238" s="765"/>
      <c r="T238" s="766"/>
      <c r="AT238" s="763" t="s">
        <v>527</v>
      </c>
      <c r="AU238" s="763" t="s">
        <v>138</v>
      </c>
      <c r="AV238" s="761" t="s">
        <v>119</v>
      </c>
      <c r="AW238" s="761" t="s">
        <v>529</v>
      </c>
      <c r="AX238" s="761" t="s">
        <v>111</v>
      </c>
      <c r="AY238" s="763" t="s">
        <v>205</v>
      </c>
    </row>
    <row r="239" spans="1:51" s="761" customFormat="1" ht="11.25">
      <c r="A239" s="855"/>
      <c r="B239" s="856"/>
      <c r="C239" s="855"/>
      <c r="D239" s="857" t="s">
        <v>527</v>
      </c>
      <c r="E239" s="858" t="s">
        <v>144</v>
      </c>
      <c r="F239" s="859" t="s">
        <v>562</v>
      </c>
      <c r="G239" s="855"/>
      <c r="H239" s="858" t="s">
        <v>144</v>
      </c>
      <c r="J239" s="855"/>
      <c r="L239" s="762"/>
      <c r="M239" s="764"/>
      <c r="N239" s="765"/>
      <c r="O239" s="765"/>
      <c r="P239" s="765"/>
      <c r="Q239" s="765"/>
      <c r="R239" s="765"/>
      <c r="S239" s="765"/>
      <c r="T239" s="766"/>
      <c r="AT239" s="763" t="s">
        <v>527</v>
      </c>
      <c r="AU239" s="763" t="s">
        <v>138</v>
      </c>
      <c r="AV239" s="761" t="s">
        <v>119</v>
      </c>
      <c r="AW239" s="761" t="s">
        <v>529</v>
      </c>
      <c r="AX239" s="761" t="s">
        <v>111</v>
      </c>
      <c r="AY239" s="763" t="s">
        <v>205</v>
      </c>
    </row>
    <row r="240" spans="1:51" s="767" customFormat="1" ht="11.25">
      <c r="A240" s="860"/>
      <c r="B240" s="861"/>
      <c r="C240" s="860"/>
      <c r="D240" s="857" t="s">
        <v>527</v>
      </c>
      <c r="E240" s="862" t="s">
        <v>144</v>
      </c>
      <c r="F240" s="863" t="s">
        <v>699</v>
      </c>
      <c r="G240" s="860"/>
      <c r="H240" s="864">
        <v>5.6</v>
      </c>
      <c r="J240" s="860"/>
      <c r="L240" s="768"/>
      <c r="M240" s="770"/>
      <c r="N240" s="771"/>
      <c r="O240" s="771"/>
      <c r="P240" s="771"/>
      <c r="Q240" s="771"/>
      <c r="R240" s="771"/>
      <c r="S240" s="771"/>
      <c r="T240" s="772"/>
      <c r="AT240" s="769" t="s">
        <v>527</v>
      </c>
      <c r="AU240" s="769" t="s">
        <v>138</v>
      </c>
      <c r="AV240" s="767" t="s">
        <v>138</v>
      </c>
      <c r="AW240" s="767" t="s">
        <v>529</v>
      </c>
      <c r="AX240" s="767" t="s">
        <v>119</v>
      </c>
      <c r="AY240" s="769" t="s">
        <v>205</v>
      </c>
    </row>
    <row r="241" spans="1:65" s="725" customFormat="1" ht="14.45" customHeight="1">
      <c r="A241" s="791"/>
      <c r="B241" s="792"/>
      <c r="C241" s="850" t="s">
        <v>293</v>
      </c>
      <c r="D241" s="850" t="s">
        <v>208</v>
      </c>
      <c r="E241" s="851" t="s">
        <v>700</v>
      </c>
      <c r="F241" s="852" t="s">
        <v>701</v>
      </c>
      <c r="G241" s="853" t="s">
        <v>248</v>
      </c>
      <c r="H241" s="854">
        <v>2</v>
      </c>
      <c r="I241" s="142">
        <v>0</v>
      </c>
      <c r="J241" s="879">
        <f>ROUND(I241*H241,2)</f>
        <v>0</v>
      </c>
      <c r="K241" s="143"/>
      <c r="L241" s="141"/>
      <c r="M241" s="755" t="s">
        <v>144</v>
      </c>
      <c r="N241" s="756" t="s">
        <v>158</v>
      </c>
      <c r="O241" s="757">
        <v>0.403</v>
      </c>
      <c r="P241" s="757">
        <f>O241*H241</f>
        <v>0.806</v>
      </c>
      <c r="Q241" s="757">
        <v>0.00653</v>
      </c>
      <c r="R241" s="757">
        <f>Q241*H241</f>
        <v>0.01306</v>
      </c>
      <c r="S241" s="757">
        <v>0</v>
      </c>
      <c r="T241" s="758">
        <f>S241*H241</f>
        <v>0</v>
      </c>
      <c r="U241" s="723"/>
      <c r="V241" s="723"/>
      <c r="W241" s="723"/>
      <c r="X241" s="723"/>
      <c r="Y241" s="723"/>
      <c r="Z241" s="723"/>
      <c r="AA241" s="723"/>
      <c r="AB241" s="723"/>
      <c r="AC241" s="723"/>
      <c r="AD241" s="723"/>
      <c r="AE241" s="723"/>
      <c r="AR241" s="759" t="s">
        <v>244</v>
      </c>
      <c r="AT241" s="759" t="s">
        <v>208</v>
      </c>
      <c r="AU241" s="759" t="s">
        <v>138</v>
      </c>
      <c r="AY241" s="720" t="s">
        <v>205</v>
      </c>
      <c r="BE241" s="760">
        <f>IF(N241="základní",J241,0)</f>
        <v>0</v>
      </c>
      <c r="BF241" s="760">
        <f>IF(N241="snížená",J241,0)</f>
        <v>0</v>
      </c>
      <c r="BG241" s="760">
        <f>IF(N241="zákl. přenesená",J241,0)</f>
        <v>0</v>
      </c>
      <c r="BH241" s="760">
        <f>IF(N241="sníž. přenesená",J241,0)</f>
        <v>0</v>
      </c>
      <c r="BI241" s="760">
        <f>IF(N241="nulová",J241,0)</f>
        <v>0</v>
      </c>
      <c r="BJ241" s="720" t="s">
        <v>119</v>
      </c>
      <c r="BK241" s="760">
        <f>ROUND(I241*H241,2)</f>
        <v>0</v>
      </c>
      <c r="BL241" s="720" t="s">
        <v>244</v>
      </c>
      <c r="BM241" s="759" t="s">
        <v>702</v>
      </c>
    </row>
    <row r="242" spans="1:51" s="761" customFormat="1" ht="11.25">
      <c r="A242" s="855"/>
      <c r="B242" s="856"/>
      <c r="C242" s="855"/>
      <c r="D242" s="857" t="s">
        <v>527</v>
      </c>
      <c r="E242" s="858" t="s">
        <v>144</v>
      </c>
      <c r="F242" s="859" t="s">
        <v>528</v>
      </c>
      <c r="G242" s="855"/>
      <c r="H242" s="858" t="s">
        <v>144</v>
      </c>
      <c r="J242" s="855"/>
      <c r="L242" s="762"/>
      <c r="M242" s="764"/>
      <c r="N242" s="765"/>
      <c r="O242" s="765"/>
      <c r="P242" s="765"/>
      <c r="Q242" s="765"/>
      <c r="R242" s="765"/>
      <c r="S242" s="765"/>
      <c r="T242" s="766"/>
      <c r="AT242" s="763" t="s">
        <v>527</v>
      </c>
      <c r="AU242" s="763" t="s">
        <v>138</v>
      </c>
      <c r="AV242" s="761" t="s">
        <v>119</v>
      </c>
      <c r="AW242" s="761" t="s">
        <v>529</v>
      </c>
      <c r="AX242" s="761" t="s">
        <v>111</v>
      </c>
      <c r="AY242" s="763" t="s">
        <v>205</v>
      </c>
    </row>
    <row r="243" spans="1:51" s="767" customFormat="1" ht="11.25">
      <c r="A243" s="860"/>
      <c r="B243" s="861"/>
      <c r="C243" s="860"/>
      <c r="D243" s="857" t="s">
        <v>527</v>
      </c>
      <c r="E243" s="862" t="s">
        <v>144</v>
      </c>
      <c r="F243" s="863" t="s">
        <v>703</v>
      </c>
      <c r="G243" s="860"/>
      <c r="H243" s="864">
        <v>2</v>
      </c>
      <c r="J243" s="860"/>
      <c r="L243" s="768"/>
      <c r="M243" s="770"/>
      <c r="N243" s="771"/>
      <c r="O243" s="771"/>
      <c r="P243" s="771"/>
      <c r="Q243" s="771"/>
      <c r="R243" s="771"/>
      <c r="S243" s="771"/>
      <c r="T243" s="772"/>
      <c r="AT243" s="769" t="s">
        <v>527</v>
      </c>
      <c r="AU243" s="769" t="s">
        <v>138</v>
      </c>
      <c r="AV243" s="767" t="s">
        <v>138</v>
      </c>
      <c r="AW243" s="767" t="s">
        <v>529</v>
      </c>
      <c r="AX243" s="767" t="s">
        <v>119</v>
      </c>
      <c r="AY243" s="769" t="s">
        <v>205</v>
      </c>
    </row>
    <row r="244" spans="1:65" s="725" customFormat="1" ht="19.9" customHeight="1">
      <c r="A244" s="791"/>
      <c r="B244" s="792"/>
      <c r="C244" s="850" t="s">
        <v>296</v>
      </c>
      <c r="D244" s="850" t="s">
        <v>208</v>
      </c>
      <c r="E244" s="851" t="s">
        <v>704</v>
      </c>
      <c r="F244" s="852" t="s">
        <v>705</v>
      </c>
      <c r="G244" s="853" t="s">
        <v>248</v>
      </c>
      <c r="H244" s="854">
        <v>120</v>
      </c>
      <c r="I244" s="142">
        <v>0</v>
      </c>
      <c r="J244" s="879">
        <f>ROUND(I244*H244,2)</f>
        <v>0</v>
      </c>
      <c r="K244" s="143"/>
      <c r="L244" s="141"/>
      <c r="M244" s="755" t="s">
        <v>144</v>
      </c>
      <c r="N244" s="756" t="s">
        <v>158</v>
      </c>
      <c r="O244" s="757">
        <v>0.051</v>
      </c>
      <c r="P244" s="757">
        <f>O244*H244</f>
        <v>6.119999999999999</v>
      </c>
      <c r="Q244" s="757">
        <v>2E-05</v>
      </c>
      <c r="R244" s="757">
        <f>Q244*H244</f>
        <v>0.0024000000000000002</v>
      </c>
      <c r="S244" s="757">
        <v>0.001</v>
      </c>
      <c r="T244" s="758">
        <f>S244*H244</f>
        <v>0.12</v>
      </c>
      <c r="U244" s="723"/>
      <c r="V244" s="723"/>
      <c r="W244" s="723"/>
      <c r="X244" s="723"/>
      <c r="Y244" s="723"/>
      <c r="Z244" s="723"/>
      <c r="AA244" s="723"/>
      <c r="AB244" s="723"/>
      <c r="AC244" s="723"/>
      <c r="AD244" s="723"/>
      <c r="AE244" s="723"/>
      <c r="AR244" s="759" t="s">
        <v>244</v>
      </c>
      <c r="AT244" s="759" t="s">
        <v>208</v>
      </c>
      <c r="AU244" s="759" t="s">
        <v>138</v>
      </c>
      <c r="AY244" s="720" t="s">
        <v>205</v>
      </c>
      <c r="BE244" s="760">
        <f>IF(N244="základní",J244,0)</f>
        <v>0</v>
      </c>
      <c r="BF244" s="760">
        <f>IF(N244="snížená",J244,0)</f>
        <v>0</v>
      </c>
      <c r="BG244" s="760">
        <f>IF(N244="zákl. přenesená",J244,0)</f>
        <v>0</v>
      </c>
      <c r="BH244" s="760">
        <f>IF(N244="sníž. přenesená",J244,0)</f>
        <v>0</v>
      </c>
      <c r="BI244" s="760">
        <f>IF(N244="nulová",J244,0)</f>
        <v>0</v>
      </c>
      <c r="BJ244" s="720" t="s">
        <v>119</v>
      </c>
      <c r="BK244" s="760">
        <f>ROUND(I244*H244,2)</f>
        <v>0</v>
      </c>
      <c r="BL244" s="720" t="s">
        <v>244</v>
      </c>
      <c r="BM244" s="759" t="s">
        <v>706</v>
      </c>
    </row>
    <row r="245" spans="1:65" s="725" customFormat="1" ht="19.9" customHeight="1">
      <c r="A245" s="791"/>
      <c r="B245" s="792"/>
      <c r="C245" s="850" t="s">
        <v>299</v>
      </c>
      <c r="D245" s="850" t="s">
        <v>208</v>
      </c>
      <c r="E245" s="851" t="s">
        <v>707</v>
      </c>
      <c r="F245" s="852" t="s">
        <v>708</v>
      </c>
      <c r="G245" s="853" t="s">
        <v>248</v>
      </c>
      <c r="H245" s="854">
        <v>100</v>
      </c>
      <c r="I245" s="142">
        <v>0</v>
      </c>
      <c r="J245" s="879">
        <f>ROUND(I245*H245,2)</f>
        <v>0</v>
      </c>
      <c r="K245" s="143"/>
      <c r="L245" s="141"/>
      <c r="M245" s="755" t="s">
        <v>144</v>
      </c>
      <c r="N245" s="756" t="s">
        <v>158</v>
      </c>
      <c r="O245" s="757">
        <v>0.053</v>
      </c>
      <c r="P245" s="757">
        <f>O245*H245</f>
        <v>5.3</v>
      </c>
      <c r="Q245" s="757">
        <v>2E-05</v>
      </c>
      <c r="R245" s="757">
        <f>Q245*H245</f>
        <v>0.002</v>
      </c>
      <c r="S245" s="757">
        <v>0.0032</v>
      </c>
      <c r="T245" s="758">
        <f>S245*H245</f>
        <v>0.32</v>
      </c>
      <c r="U245" s="723"/>
      <c r="V245" s="723"/>
      <c r="W245" s="723"/>
      <c r="X245" s="723"/>
      <c r="Y245" s="723"/>
      <c r="Z245" s="723"/>
      <c r="AA245" s="723"/>
      <c r="AB245" s="723"/>
      <c r="AC245" s="723"/>
      <c r="AD245" s="723"/>
      <c r="AE245" s="723"/>
      <c r="AR245" s="759" t="s">
        <v>244</v>
      </c>
      <c r="AT245" s="759" t="s">
        <v>208</v>
      </c>
      <c r="AU245" s="759" t="s">
        <v>138</v>
      </c>
      <c r="AY245" s="720" t="s">
        <v>205</v>
      </c>
      <c r="BE245" s="760">
        <f>IF(N245="základní",J245,0)</f>
        <v>0</v>
      </c>
      <c r="BF245" s="760">
        <f>IF(N245="snížená",J245,0)</f>
        <v>0</v>
      </c>
      <c r="BG245" s="760">
        <f>IF(N245="zákl. přenesená",J245,0)</f>
        <v>0</v>
      </c>
      <c r="BH245" s="760">
        <f>IF(N245="sníž. přenesená",J245,0)</f>
        <v>0</v>
      </c>
      <c r="BI245" s="760">
        <f>IF(N245="nulová",J245,0)</f>
        <v>0</v>
      </c>
      <c r="BJ245" s="720" t="s">
        <v>119</v>
      </c>
      <c r="BK245" s="760">
        <f>ROUND(I245*H245,2)</f>
        <v>0</v>
      </c>
      <c r="BL245" s="720" t="s">
        <v>244</v>
      </c>
      <c r="BM245" s="759" t="s">
        <v>709</v>
      </c>
    </row>
    <row r="246" spans="1:65" s="725" customFormat="1" ht="19.9" customHeight="1">
      <c r="A246" s="791"/>
      <c r="B246" s="792"/>
      <c r="C246" s="850" t="s">
        <v>302</v>
      </c>
      <c r="D246" s="850" t="s">
        <v>208</v>
      </c>
      <c r="E246" s="851" t="s">
        <v>710</v>
      </c>
      <c r="F246" s="852" t="s">
        <v>711</v>
      </c>
      <c r="G246" s="853" t="s">
        <v>248</v>
      </c>
      <c r="H246" s="854">
        <v>18</v>
      </c>
      <c r="I246" s="142">
        <v>0</v>
      </c>
      <c r="J246" s="879">
        <f>ROUND(I246*H246,2)</f>
        <v>0</v>
      </c>
      <c r="K246" s="143"/>
      <c r="L246" s="141"/>
      <c r="M246" s="755" t="s">
        <v>144</v>
      </c>
      <c r="N246" s="756" t="s">
        <v>158</v>
      </c>
      <c r="O246" s="757">
        <v>0.103</v>
      </c>
      <c r="P246" s="757">
        <f>O246*H246</f>
        <v>1.8539999999999999</v>
      </c>
      <c r="Q246" s="757">
        <v>5E-05</v>
      </c>
      <c r="R246" s="757">
        <f>Q246*H246</f>
        <v>0.0009000000000000001</v>
      </c>
      <c r="S246" s="757">
        <v>0.00532</v>
      </c>
      <c r="T246" s="758">
        <f>S246*H246</f>
        <v>0.09576</v>
      </c>
      <c r="U246" s="723"/>
      <c r="V246" s="723"/>
      <c r="W246" s="723"/>
      <c r="X246" s="723"/>
      <c r="Y246" s="723"/>
      <c r="Z246" s="723"/>
      <c r="AA246" s="723"/>
      <c r="AB246" s="723"/>
      <c r="AC246" s="723"/>
      <c r="AD246" s="723"/>
      <c r="AE246" s="723"/>
      <c r="AR246" s="759" t="s">
        <v>244</v>
      </c>
      <c r="AT246" s="759" t="s">
        <v>208</v>
      </c>
      <c r="AU246" s="759" t="s">
        <v>138</v>
      </c>
      <c r="AY246" s="720" t="s">
        <v>205</v>
      </c>
      <c r="BE246" s="760">
        <f>IF(N246="základní",J246,0)</f>
        <v>0</v>
      </c>
      <c r="BF246" s="760">
        <f>IF(N246="snížená",J246,0)</f>
        <v>0</v>
      </c>
      <c r="BG246" s="760">
        <f>IF(N246="zákl. přenesená",J246,0)</f>
        <v>0</v>
      </c>
      <c r="BH246" s="760">
        <f>IF(N246="sníž. přenesená",J246,0)</f>
        <v>0</v>
      </c>
      <c r="BI246" s="760">
        <f>IF(N246="nulová",J246,0)</f>
        <v>0</v>
      </c>
      <c r="BJ246" s="720" t="s">
        <v>119</v>
      </c>
      <c r="BK246" s="760">
        <f>ROUND(I246*H246,2)</f>
        <v>0</v>
      </c>
      <c r="BL246" s="720" t="s">
        <v>244</v>
      </c>
      <c r="BM246" s="759" t="s">
        <v>712</v>
      </c>
    </row>
    <row r="247" spans="1:65" s="725" customFormat="1" ht="19.9" customHeight="1">
      <c r="A247" s="791"/>
      <c r="B247" s="792"/>
      <c r="C247" s="850" t="s">
        <v>308</v>
      </c>
      <c r="D247" s="850" t="s">
        <v>208</v>
      </c>
      <c r="E247" s="851" t="s">
        <v>713</v>
      </c>
      <c r="F247" s="852" t="s">
        <v>714</v>
      </c>
      <c r="G247" s="853" t="s">
        <v>248</v>
      </c>
      <c r="H247" s="854">
        <v>116</v>
      </c>
      <c r="I247" s="142">
        <v>0</v>
      </c>
      <c r="J247" s="879">
        <f>ROUND(I247*H247,2)</f>
        <v>0</v>
      </c>
      <c r="K247" s="143"/>
      <c r="L247" s="141"/>
      <c r="M247" s="755" t="s">
        <v>144</v>
      </c>
      <c r="N247" s="756" t="s">
        <v>158</v>
      </c>
      <c r="O247" s="757">
        <v>0.241</v>
      </c>
      <c r="P247" s="757">
        <f>O247*H247</f>
        <v>27.956</v>
      </c>
      <c r="Q247" s="757">
        <v>0.00049</v>
      </c>
      <c r="R247" s="757">
        <f>Q247*H247</f>
        <v>0.05684</v>
      </c>
      <c r="S247" s="757">
        <v>0</v>
      </c>
      <c r="T247" s="758">
        <f>S247*H247</f>
        <v>0</v>
      </c>
      <c r="U247" s="723"/>
      <c r="V247" s="723"/>
      <c r="W247" s="723"/>
      <c r="X247" s="723"/>
      <c r="Y247" s="723"/>
      <c r="Z247" s="723"/>
      <c r="AA247" s="723"/>
      <c r="AB247" s="723"/>
      <c r="AC247" s="723"/>
      <c r="AD247" s="723"/>
      <c r="AE247" s="723"/>
      <c r="AR247" s="759" t="s">
        <v>244</v>
      </c>
      <c r="AT247" s="759" t="s">
        <v>208</v>
      </c>
      <c r="AU247" s="759" t="s">
        <v>138</v>
      </c>
      <c r="AY247" s="720" t="s">
        <v>205</v>
      </c>
      <c r="BE247" s="760">
        <f>IF(N247="základní",J247,0)</f>
        <v>0</v>
      </c>
      <c r="BF247" s="760">
        <f>IF(N247="snížená",J247,0)</f>
        <v>0</v>
      </c>
      <c r="BG247" s="760">
        <f>IF(N247="zákl. přenesená",J247,0)</f>
        <v>0</v>
      </c>
      <c r="BH247" s="760">
        <f>IF(N247="sníž. přenesená",J247,0)</f>
        <v>0</v>
      </c>
      <c r="BI247" s="760">
        <f>IF(N247="nulová",J247,0)</f>
        <v>0</v>
      </c>
      <c r="BJ247" s="720" t="s">
        <v>119</v>
      </c>
      <c r="BK247" s="760">
        <f>ROUND(I247*H247,2)</f>
        <v>0</v>
      </c>
      <c r="BL247" s="720" t="s">
        <v>244</v>
      </c>
      <c r="BM247" s="759" t="s">
        <v>715</v>
      </c>
    </row>
    <row r="248" spans="1:51" s="761" customFormat="1" ht="11.25">
      <c r="A248" s="855"/>
      <c r="B248" s="856"/>
      <c r="C248" s="855"/>
      <c r="D248" s="857" t="s">
        <v>527</v>
      </c>
      <c r="E248" s="858" t="s">
        <v>144</v>
      </c>
      <c r="F248" s="859" t="s">
        <v>629</v>
      </c>
      <c r="G248" s="855"/>
      <c r="H248" s="858" t="s">
        <v>144</v>
      </c>
      <c r="J248" s="855"/>
      <c r="L248" s="762"/>
      <c r="M248" s="764"/>
      <c r="N248" s="765"/>
      <c r="O248" s="765"/>
      <c r="P248" s="765"/>
      <c r="Q248" s="765"/>
      <c r="R248" s="765"/>
      <c r="S248" s="765"/>
      <c r="T248" s="766"/>
      <c r="AT248" s="763" t="s">
        <v>527</v>
      </c>
      <c r="AU248" s="763" t="s">
        <v>138</v>
      </c>
      <c r="AV248" s="761" t="s">
        <v>119</v>
      </c>
      <c r="AW248" s="761" t="s">
        <v>529</v>
      </c>
      <c r="AX248" s="761" t="s">
        <v>111</v>
      </c>
      <c r="AY248" s="763" t="s">
        <v>205</v>
      </c>
    </row>
    <row r="249" spans="1:51" s="761" customFormat="1" ht="11.25">
      <c r="A249" s="855"/>
      <c r="B249" s="856"/>
      <c r="C249" s="855"/>
      <c r="D249" s="857" t="s">
        <v>527</v>
      </c>
      <c r="E249" s="858" t="s">
        <v>144</v>
      </c>
      <c r="F249" s="859" t="s">
        <v>528</v>
      </c>
      <c r="G249" s="855"/>
      <c r="H249" s="858" t="s">
        <v>144</v>
      </c>
      <c r="J249" s="855"/>
      <c r="L249" s="762"/>
      <c r="M249" s="764"/>
      <c r="N249" s="765"/>
      <c r="O249" s="765"/>
      <c r="P249" s="765"/>
      <c r="Q249" s="765"/>
      <c r="R249" s="765"/>
      <c r="S249" s="765"/>
      <c r="T249" s="766"/>
      <c r="AT249" s="763" t="s">
        <v>527</v>
      </c>
      <c r="AU249" s="763" t="s">
        <v>138</v>
      </c>
      <c r="AV249" s="761" t="s">
        <v>119</v>
      </c>
      <c r="AW249" s="761" t="s">
        <v>529</v>
      </c>
      <c r="AX249" s="761" t="s">
        <v>111</v>
      </c>
      <c r="AY249" s="763" t="s">
        <v>205</v>
      </c>
    </row>
    <row r="250" spans="1:51" s="761" customFormat="1" ht="11.25">
      <c r="A250" s="855"/>
      <c r="B250" s="856"/>
      <c r="C250" s="855"/>
      <c r="D250" s="857" t="s">
        <v>527</v>
      </c>
      <c r="E250" s="858" t="s">
        <v>144</v>
      </c>
      <c r="F250" s="859" t="s">
        <v>562</v>
      </c>
      <c r="G250" s="855"/>
      <c r="H250" s="858" t="s">
        <v>144</v>
      </c>
      <c r="J250" s="855"/>
      <c r="L250" s="762"/>
      <c r="M250" s="764"/>
      <c r="N250" s="765"/>
      <c r="O250" s="765"/>
      <c r="P250" s="765"/>
      <c r="Q250" s="765"/>
      <c r="R250" s="765"/>
      <c r="S250" s="765"/>
      <c r="T250" s="766"/>
      <c r="AT250" s="763" t="s">
        <v>527</v>
      </c>
      <c r="AU250" s="763" t="s">
        <v>138</v>
      </c>
      <c r="AV250" s="761" t="s">
        <v>119</v>
      </c>
      <c r="AW250" s="761" t="s">
        <v>529</v>
      </c>
      <c r="AX250" s="761" t="s">
        <v>111</v>
      </c>
      <c r="AY250" s="763" t="s">
        <v>205</v>
      </c>
    </row>
    <row r="251" spans="1:51" s="761" customFormat="1" ht="22.5">
      <c r="A251" s="855"/>
      <c r="B251" s="856"/>
      <c r="C251" s="855"/>
      <c r="D251" s="857" t="s">
        <v>527</v>
      </c>
      <c r="E251" s="858" t="s">
        <v>144</v>
      </c>
      <c r="F251" s="859" t="s">
        <v>716</v>
      </c>
      <c r="G251" s="855"/>
      <c r="H251" s="858" t="s">
        <v>144</v>
      </c>
      <c r="J251" s="855"/>
      <c r="L251" s="762"/>
      <c r="M251" s="764"/>
      <c r="N251" s="765"/>
      <c r="O251" s="765"/>
      <c r="P251" s="765"/>
      <c r="Q251" s="765"/>
      <c r="R251" s="765"/>
      <c r="S251" s="765"/>
      <c r="T251" s="766"/>
      <c r="AT251" s="763" t="s">
        <v>527</v>
      </c>
      <c r="AU251" s="763" t="s">
        <v>138</v>
      </c>
      <c r="AV251" s="761" t="s">
        <v>119</v>
      </c>
      <c r="AW251" s="761" t="s">
        <v>529</v>
      </c>
      <c r="AX251" s="761" t="s">
        <v>111</v>
      </c>
      <c r="AY251" s="763" t="s">
        <v>205</v>
      </c>
    </row>
    <row r="252" spans="1:51" s="761" customFormat="1" ht="11.25">
      <c r="A252" s="855"/>
      <c r="B252" s="856"/>
      <c r="C252" s="855"/>
      <c r="D252" s="857" t="s">
        <v>527</v>
      </c>
      <c r="E252" s="858" t="s">
        <v>144</v>
      </c>
      <c r="F252" s="859" t="s">
        <v>717</v>
      </c>
      <c r="G252" s="855"/>
      <c r="H252" s="858" t="s">
        <v>144</v>
      </c>
      <c r="J252" s="855"/>
      <c r="L252" s="762"/>
      <c r="M252" s="764"/>
      <c r="N252" s="765"/>
      <c r="O252" s="765"/>
      <c r="P252" s="765"/>
      <c r="Q252" s="765"/>
      <c r="R252" s="765"/>
      <c r="S252" s="765"/>
      <c r="T252" s="766"/>
      <c r="AT252" s="763" t="s">
        <v>527</v>
      </c>
      <c r="AU252" s="763" t="s">
        <v>138</v>
      </c>
      <c r="AV252" s="761" t="s">
        <v>119</v>
      </c>
      <c r="AW252" s="761" t="s">
        <v>529</v>
      </c>
      <c r="AX252" s="761" t="s">
        <v>111</v>
      </c>
      <c r="AY252" s="763" t="s">
        <v>205</v>
      </c>
    </row>
    <row r="253" spans="1:51" s="761" customFormat="1" ht="11.25">
      <c r="A253" s="855"/>
      <c r="B253" s="856"/>
      <c r="C253" s="855"/>
      <c r="D253" s="857" t="s">
        <v>527</v>
      </c>
      <c r="E253" s="858" t="s">
        <v>144</v>
      </c>
      <c r="F253" s="859" t="s">
        <v>718</v>
      </c>
      <c r="G253" s="855"/>
      <c r="H253" s="858" t="s">
        <v>144</v>
      </c>
      <c r="J253" s="855"/>
      <c r="L253" s="762"/>
      <c r="M253" s="764"/>
      <c r="N253" s="765"/>
      <c r="O253" s="765"/>
      <c r="P253" s="765"/>
      <c r="Q253" s="765"/>
      <c r="R253" s="765"/>
      <c r="S253" s="765"/>
      <c r="T253" s="766"/>
      <c r="AT253" s="763" t="s">
        <v>527</v>
      </c>
      <c r="AU253" s="763" t="s">
        <v>138</v>
      </c>
      <c r="AV253" s="761" t="s">
        <v>119</v>
      </c>
      <c r="AW253" s="761" t="s">
        <v>529</v>
      </c>
      <c r="AX253" s="761" t="s">
        <v>111</v>
      </c>
      <c r="AY253" s="763" t="s">
        <v>205</v>
      </c>
    </row>
    <row r="254" spans="1:51" s="767" customFormat="1" ht="11.25">
      <c r="A254" s="860"/>
      <c r="B254" s="861"/>
      <c r="C254" s="860"/>
      <c r="D254" s="857" t="s">
        <v>527</v>
      </c>
      <c r="E254" s="862" t="s">
        <v>144</v>
      </c>
      <c r="F254" s="863" t="s">
        <v>719</v>
      </c>
      <c r="G254" s="860"/>
      <c r="H254" s="864">
        <v>116</v>
      </c>
      <c r="J254" s="860"/>
      <c r="L254" s="768"/>
      <c r="M254" s="770"/>
      <c r="N254" s="771"/>
      <c r="O254" s="771"/>
      <c r="P254" s="771"/>
      <c r="Q254" s="771"/>
      <c r="R254" s="771"/>
      <c r="S254" s="771"/>
      <c r="T254" s="772"/>
      <c r="AT254" s="769" t="s">
        <v>527</v>
      </c>
      <c r="AU254" s="769" t="s">
        <v>138</v>
      </c>
      <c r="AV254" s="767" t="s">
        <v>138</v>
      </c>
      <c r="AW254" s="767" t="s">
        <v>529</v>
      </c>
      <c r="AX254" s="767" t="s">
        <v>119</v>
      </c>
      <c r="AY254" s="769" t="s">
        <v>205</v>
      </c>
    </row>
    <row r="255" spans="1:65" s="725" customFormat="1" ht="19.9" customHeight="1">
      <c r="A255" s="791"/>
      <c r="B255" s="792"/>
      <c r="C255" s="850" t="s">
        <v>311</v>
      </c>
      <c r="D255" s="850" t="s">
        <v>208</v>
      </c>
      <c r="E255" s="851" t="s">
        <v>720</v>
      </c>
      <c r="F255" s="852" t="s">
        <v>721</v>
      </c>
      <c r="G255" s="853" t="s">
        <v>248</v>
      </c>
      <c r="H255" s="854">
        <v>4</v>
      </c>
      <c r="I255" s="142">
        <v>0</v>
      </c>
      <c r="J255" s="879">
        <f>ROUND(I255*H255,2)</f>
        <v>0</v>
      </c>
      <c r="K255" s="143"/>
      <c r="L255" s="141"/>
      <c r="M255" s="755" t="s">
        <v>144</v>
      </c>
      <c r="N255" s="756" t="s">
        <v>158</v>
      </c>
      <c r="O255" s="757">
        <v>0.241</v>
      </c>
      <c r="P255" s="757">
        <f>O255*H255</f>
        <v>0.964</v>
      </c>
      <c r="Q255" s="757">
        <v>0.0006</v>
      </c>
      <c r="R255" s="757">
        <f>Q255*H255</f>
        <v>0.0024</v>
      </c>
      <c r="S255" s="757">
        <v>0</v>
      </c>
      <c r="T255" s="758">
        <f>S255*H255</f>
        <v>0</v>
      </c>
      <c r="U255" s="723"/>
      <c r="V255" s="723"/>
      <c r="W255" s="723"/>
      <c r="X255" s="723"/>
      <c r="Y255" s="723"/>
      <c r="Z255" s="723"/>
      <c r="AA255" s="723"/>
      <c r="AB255" s="723"/>
      <c r="AC255" s="723"/>
      <c r="AD255" s="723"/>
      <c r="AE255" s="723"/>
      <c r="AR255" s="759" t="s">
        <v>244</v>
      </c>
      <c r="AT255" s="759" t="s">
        <v>208</v>
      </c>
      <c r="AU255" s="759" t="s">
        <v>138</v>
      </c>
      <c r="AY255" s="720" t="s">
        <v>205</v>
      </c>
      <c r="BE255" s="760">
        <f>IF(N255="základní",J255,0)</f>
        <v>0</v>
      </c>
      <c r="BF255" s="760">
        <f>IF(N255="snížená",J255,0)</f>
        <v>0</v>
      </c>
      <c r="BG255" s="760">
        <f>IF(N255="zákl. přenesená",J255,0)</f>
        <v>0</v>
      </c>
      <c r="BH255" s="760">
        <f>IF(N255="sníž. přenesená",J255,0)</f>
        <v>0</v>
      </c>
      <c r="BI255" s="760">
        <f>IF(N255="nulová",J255,0)</f>
        <v>0</v>
      </c>
      <c r="BJ255" s="720" t="s">
        <v>119</v>
      </c>
      <c r="BK255" s="760">
        <f>ROUND(I255*H255,2)</f>
        <v>0</v>
      </c>
      <c r="BL255" s="720" t="s">
        <v>244</v>
      </c>
      <c r="BM255" s="759" t="s">
        <v>722</v>
      </c>
    </row>
    <row r="256" spans="1:51" s="761" customFormat="1" ht="11.25">
      <c r="A256" s="855"/>
      <c r="B256" s="856"/>
      <c r="C256" s="855"/>
      <c r="D256" s="857" t="s">
        <v>527</v>
      </c>
      <c r="E256" s="858" t="s">
        <v>144</v>
      </c>
      <c r="F256" s="859" t="s">
        <v>629</v>
      </c>
      <c r="G256" s="855"/>
      <c r="H256" s="858" t="s">
        <v>144</v>
      </c>
      <c r="J256" s="855"/>
      <c r="L256" s="762"/>
      <c r="M256" s="764"/>
      <c r="N256" s="765"/>
      <c r="O256" s="765"/>
      <c r="P256" s="765"/>
      <c r="Q256" s="765"/>
      <c r="R256" s="765"/>
      <c r="S256" s="765"/>
      <c r="T256" s="766"/>
      <c r="AT256" s="763" t="s">
        <v>527</v>
      </c>
      <c r="AU256" s="763" t="s">
        <v>138</v>
      </c>
      <c r="AV256" s="761" t="s">
        <v>119</v>
      </c>
      <c r="AW256" s="761" t="s">
        <v>529</v>
      </c>
      <c r="AX256" s="761" t="s">
        <v>111</v>
      </c>
      <c r="AY256" s="763" t="s">
        <v>205</v>
      </c>
    </row>
    <row r="257" spans="1:51" s="761" customFormat="1" ht="11.25">
      <c r="A257" s="855"/>
      <c r="B257" s="856"/>
      <c r="C257" s="855"/>
      <c r="D257" s="857" t="s">
        <v>527</v>
      </c>
      <c r="E257" s="858" t="s">
        <v>144</v>
      </c>
      <c r="F257" s="859" t="s">
        <v>528</v>
      </c>
      <c r="G257" s="855"/>
      <c r="H257" s="858" t="s">
        <v>144</v>
      </c>
      <c r="J257" s="855"/>
      <c r="L257" s="762"/>
      <c r="M257" s="764"/>
      <c r="N257" s="765"/>
      <c r="O257" s="765"/>
      <c r="P257" s="765"/>
      <c r="Q257" s="765"/>
      <c r="R257" s="765"/>
      <c r="S257" s="765"/>
      <c r="T257" s="766"/>
      <c r="AT257" s="763" t="s">
        <v>527</v>
      </c>
      <c r="AU257" s="763" t="s">
        <v>138</v>
      </c>
      <c r="AV257" s="761" t="s">
        <v>119</v>
      </c>
      <c r="AW257" s="761" t="s">
        <v>529</v>
      </c>
      <c r="AX257" s="761" t="s">
        <v>111</v>
      </c>
      <c r="AY257" s="763" t="s">
        <v>205</v>
      </c>
    </row>
    <row r="258" spans="1:51" s="761" customFormat="1" ht="11.25">
      <c r="A258" s="855"/>
      <c r="B258" s="856"/>
      <c r="C258" s="855"/>
      <c r="D258" s="857" t="s">
        <v>527</v>
      </c>
      <c r="E258" s="858" t="s">
        <v>144</v>
      </c>
      <c r="F258" s="859" t="s">
        <v>562</v>
      </c>
      <c r="G258" s="855"/>
      <c r="H258" s="858" t="s">
        <v>144</v>
      </c>
      <c r="J258" s="855"/>
      <c r="L258" s="762"/>
      <c r="M258" s="764"/>
      <c r="N258" s="765"/>
      <c r="O258" s="765"/>
      <c r="P258" s="765"/>
      <c r="Q258" s="765"/>
      <c r="R258" s="765"/>
      <c r="S258" s="765"/>
      <c r="T258" s="766"/>
      <c r="AT258" s="763" t="s">
        <v>527</v>
      </c>
      <c r="AU258" s="763" t="s">
        <v>138</v>
      </c>
      <c r="AV258" s="761" t="s">
        <v>119</v>
      </c>
      <c r="AW258" s="761" t="s">
        <v>529</v>
      </c>
      <c r="AX258" s="761" t="s">
        <v>111</v>
      </c>
      <c r="AY258" s="763" t="s">
        <v>205</v>
      </c>
    </row>
    <row r="259" spans="1:51" s="761" customFormat="1" ht="22.5">
      <c r="A259" s="855"/>
      <c r="B259" s="856"/>
      <c r="C259" s="855"/>
      <c r="D259" s="857" t="s">
        <v>527</v>
      </c>
      <c r="E259" s="858" t="s">
        <v>144</v>
      </c>
      <c r="F259" s="859" t="s">
        <v>716</v>
      </c>
      <c r="G259" s="855"/>
      <c r="H259" s="858" t="s">
        <v>144</v>
      </c>
      <c r="J259" s="855"/>
      <c r="L259" s="762"/>
      <c r="M259" s="764"/>
      <c r="N259" s="765"/>
      <c r="O259" s="765"/>
      <c r="P259" s="765"/>
      <c r="Q259" s="765"/>
      <c r="R259" s="765"/>
      <c r="S259" s="765"/>
      <c r="T259" s="766"/>
      <c r="AT259" s="763" t="s">
        <v>527</v>
      </c>
      <c r="AU259" s="763" t="s">
        <v>138</v>
      </c>
      <c r="AV259" s="761" t="s">
        <v>119</v>
      </c>
      <c r="AW259" s="761" t="s">
        <v>529</v>
      </c>
      <c r="AX259" s="761" t="s">
        <v>111</v>
      </c>
      <c r="AY259" s="763" t="s">
        <v>205</v>
      </c>
    </row>
    <row r="260" spans="1:51" s="761" customFormat="1" ht="11.25">
      <c r="A260" s="855"/>
      <c r="B260" s="856"/>
      <c r="C260" s="855"/>
      <c r="D260" s="857" t="s">
        <v>527</v>
      </c>
      <c r="E260" s="858" t="s">
        <v>144</v>
      </c>
      <c r="F260" s="859" t="s">
        <v>717</v>
      </c>
      <c r="G260" s="855"/>
      <c r="H260" s="858" t="s">
        <v>144</v>
      </c>
      <c r="J260" s="855"/>
      <c r="L260" s="762"/>
      <c r="M260" s="764"/>
      <c r="N260" s="765"/>
      <c r="O260" s="765"/>
      <c r="P260" s="765"/>
      <c r="Q260" s="765"/>
      <c r="R260" s="765"/>
      <c r="S260" s="765"/>
      <c r="T260" s="766"/>
      <c r="AT260" s="763" t="s">
        <v>527</v>
      </c>
      <c r="AU260" s="763" t="s">
        <v>138</v>
      </c>
      <c r="AV260" s="761" t="s">
        <v>119</v>
      </c>
      <c r="AW260" s="761" t="s">
        <v>529</v>
      </c>
      <c r="AX260" s="761" t="s">
        <v>111</v>
      </c>
      <c r="AY260" s="763" t="s">
        <v>205</v>
      </c>
    </row>
    <row r="261" spans="1:51" s="761" customFormat="1" ht="11.25">
      <c r="A261" s="855"/>
      <c r="B261" s="856"/>
      <c r="C261" s="855"/>
      <c r="D261" s="857" t="s">
        <v>527</v>
      </c>
      <c r="E261" s="858" t="s">
        <v>144</v>
      </c>
      <c r="F261" s="859" t="s">
        <v>723</v>
      </c>
      <c r="G261" s="855"/>
      <c r="H261" s="858" t="s">
        <v>144</v>
      </c>
      <c r="J261" s="855"/>
      <c r="L261" s="762"/>
      <c r="M261" s="764"/>
      <c r="N261" s="765"/>
      <c r="O261" s="765"/>
      <c r="P261" s="765"/>
      <c r="Q261" s="765"/>
      <c r="R261" s="765"/>
      <c r="S261" s="765"/>
      <c r="T261" s="766"/>
      <c r="AT261" s="763" t="s">
        <v>527</v>
      </c>
      <c r="AU261" s="763" t="s">
        <v>138</v>
      </c>
      <c r="AV261" s="761" t="s">
        <v>119</v>
      </c>
      <c r="AW261" s="761" t="s">
        <v>529</v>
      </c>
      <c r="AX261" s="761" t="s">
        <v>111</v>
      </c>
      <c r="AY261" s="763" t="s">
        <v>205</v>
      </c>
    </row>
    <row r="262" spans="1:51" s="767" customFormat="1" ht="11.25">
      <c r="A262" s="860"/>
      <c r="B262" s="861"/>
      <c r="C262" s="860"/>
      <c r="D262" s="857" t="s">
        <v>527</v>
      </c>
      <c r="E262" s="862" t="s">
        <v>144</v>
      </c>
      <c r="F262" s="863" t="s">
        <v>724</v>
      </c>
      <c r="G262" s="860"/>
      <c r="H262" s="864">
        <v>4</v>
      </c>
      <c r="J262" s="860"/>
      <c r="L262" s="768"/>
      <c r="M262" s="770"/>
      <c r="N262" s="771"/>
      <c r="O262" s="771"/>
      <c r="P262" s="771"/>
      <c r="Q262" s="771"/>
      <c r="R262" s="771"/>
      <c r="S262" s="771"/>
      <c r="T262" s="772"/>
      <c r="AT262" s="769" t="s">
        <v>527</v>
      </c>
      <c r="AU262" s="769" t="s">
        <v>138</v>
      </c>
      <c r="AV262" s="767" t="s">
        <v>138</v>
      </c>
      <c r="AW262" s="767" t="s">
        <v>529</v>
      </c>
      <c r="AX262" s="767" t="s">
        <v>119</v>
      </c>
      <c r="AY262" s="769" t="s">
        <v>205</v>
      </c>
    </row>
    <row r="263" spans="1:65" s="725" customFormat="1" ht="19.9" customHeight="1">
      <c r="A263" s="791"/>
      <c r="B263" s="792"/>
      <c r="C263" s="850" t="s">
        <v>725</v>
      </c>
      <c r="D263" s="850" t="s">
        <v>208</v>
      </c>
      <c r="E263" s="851" t="s">
        <v>726</v>
      </c>
      <c r="F263" s="852" t="s">
        <v>727</v>
      </c>
      <c r="G263" s="853" t="s">
        <v>248</v>
      </c>
      <c r="H263" s="854">
        <v>34</v>
      </c>
      <c r="I263" s="142">
        <v>0</v>
      </c>
      <c r="J263" s="879">
        <f>ROUND(I263*H263,2)</f>
        <v>0</v>
      </c>
      <c r="K263" s="143"/>
      <c r="L263" s="141"/>
      <c r="M263" s="755" t="s">
        <v>144</v>
      </c>
      <c r="N263" s="756" t="s">
        <v>158</v>
      </c>
      <c r="O263" s="757">
        <v>0.241</v>
      </c>
      <c r="P263" s="757">
        <f>O263*H263</f>
        <v>8.193999999999999</v>
      </c>
      <c r="Q263" s="757">
        <v>0.00091</v>
      </c>
      <c r="R263" s="757">
        <f>Q263*H263</f>
        <v>0.03094</v>
      </c>
      <c r="S263" s="757">
        <v>0</v>
      </c>
      <c r="T263" s="758">
        <f>S263*H263</f>
        <v>0</v>
      </c>
      <c r="U263" s="723"/>
      <c r="V263" s="723"/>
      <c r="W263" s="723"/>
      <c r="X263" s="723"/>
      <c r="Y263" s="723"/>
      <c r="Z263" s="723"/>
      <c r="AA263" s="723"/>
      <c r="AB263" s="723"/>
      <c r="AC263" s="723"/>
      <c r="AD263" s="723"/>
      <c r="AE263" s="723"/>
      <c r="AR263" s="759" t="s">
        <v>244</v>
      </c>
      <c r="AT263" s="759" t="s">
        <v>208</v>
      </c>
      <c r="AU263" s="759" t="s">
        <v>138</v>
      </c>
      <c r="AY263" s="720" t="s">
        <v>205</v>
      </c>
      <c r="BE263" s="760">
        <f>IF(N263="základní",J263,0)</f>
        <v>0</v>
      </c>
      <c r="BF263" s="760">
        <f>IF(N263="snížená",J263,0)</f>
        <v>0</v>
      </c>
      <c r="BG263" s="760">
        <f>IF(N263="zákl. přenesená",J263,0)</f>
        <v>0</v>
      </c>
      <c r="BH263" s="760">
        <f>IF(N263="sníž. přenesená",J263,0)</f>
        <v>0</v>
      </c>
      <c r="BI263" s="760">
        <f>IF(N263="nulová",J263,0)</f>
        <v>0</v>
      </c>
      <c r="BJ263" s="720" t="s">
        <v>119</v>
      </c>
      <c r="BK263" s="760">
        <f>ROUND(I263*H263,2)</f>
        <v>0</v>
      </c>
      <c r="BL263" s="720" t="s">
        <v>244</v>
      </c>
      <c r="BM263" s="759" t="s">
        <v>728</v>
      </c>
    </row>
    <row r="264" spans="1:51" s="761" customFormat="1" ht="11.25">
      <c r="A264" s="855"/>
      <c r="B264" s="856"/>
      <c r="C264" s="855"/>
      <c r="D264" s="857" t="s">
        <v>527</v>
      </c>
      <c r="E264" s="858" t="s">
        <v>144</v>
      </c>
      <c r="F264" s="859" t="s">
        <v>629</v>
      </c>
      <c r="G264" s="855"/>
      <c r="H264" s="858" t="s">
        <v>144</v>
      </c>
      <c r="J264" s="855"/>
      <c r="L264" s="762"/>
      <c r="M264" s="764"/>
      <c r="N264" s="765"/>
      <c r="O264" s="765"/>
      <c r="P264" s="765"/>
      <c r="Q264" s="765"/>
      <c r="R264" s="765"/>
      <c r="S264" s="765"/>
      <c r="T264" s="766"/>
      <c r="AT264" s="763" t="s">
        <v>527</v>
      </c>
      <c r="AU264" s="763" t="s">
        <v>138</v>
      </c>
      <c r="AV264" s="761" t="s">
        <v>119</v>
      </c>
      <c r="AW264" s="761" t="s">
        <v>529</v>
      </c>
      <c r="AX264" s="761" t="s">
        <v>111</v>
      </c>
      <c r="AY264" s="763" t="s">
        <v>205</v>
      </c>
    </row>
    <row r="265" spans="1:51" s="761" customFormat="1" ht="22.5">
      <c r="A265" s="855"/>
      <c r="B265" s="856"/>
      <c r="C265" s="855"/>
      <c r="D265" s="857" t="s">
        <v>527</v>
      </c>
      <c r="E265" s="858" t="s">
        <v>144</v>
      </c>
      <c r="F265" s="859" t="s">
        <v>716</v>
      </c>
      <c r="G265" s="855"/>
      <c r="H265" s="858" t="s">
        <v>144</v>
      </c>
      <c r="J265" s="855"/>
      <c r="L265" s="762"/>
      <c r="M265" s="764"/>
      <c r="N265" s="765"/>
      <c r="O265" s="765"/>
      <c r="P265" s="765"/>
      <c r="Q265" s="765"/>
      <c r="R265" s="765"/>
      <c r="S265" s="765"/>
      <c r="T265" s="766"/>
      <c r="AT265" s="763" t="s">
        <v>527</v>
      </c>
      <c r="AU265" s="763" t="s">
        <v>138</v>
      </c>
      <c r="AV265" s="761" t="s">
        <v>119</v>
      </c>
      <c r="AW265" s="761" t="s">
        <v>529</v>
      </c>
      <c r="AX265" s="761" t="s">
        <v>111</v>
      </c>
      <c r="AY265" s="763" t="s">
        <v>205</v>
      </c>
    </row>
    <row r="266" spans="1:51" s="761" customFormat="1" ht="11.25">
      <c r="A266" s="855"/>
      <c r="B266" s="856"/>
      <c r="C266" s="855"/>
      <c r="D266" s="857" t="s">
        <v>527</v>
      </c>
      <c r="E266" s="858" t="s">
        <v>144</v>
      </c>
      <c r="F266" s="859" t="s">
        <v>717</v>
      </c>
      <c r="G266" s="855"/>
      <c r="H266" s="858" t="s">
        <v>144</v>
      </c>
      <c r="J266" s="855"/>
      <c r="L266" s="762"/>
      <c r="M266" s="764"/>
      <c r="N266" s="765"/>
      <c r="O266" s="765"/>
      <c r="P266" s="765"/>
      <c r="Q266" s="765"/>
      <c r="R266" s="765"/>
      <c r="S266" s="765"/>
      <c r="T266" s="766"/>
      <c r="AT266" s="763" t="s">
        <v>527</v>
      </c>
      <c r="AU266" s="763" t="s">
        <v>138</v>
      </c>
      <c r="AV266" s="761" t="s">
        <v>119</v>
      </c>
      <c r="AW266" s="761" t="s">
        <v>529</v>
      </c>
      <c r="AX266" s="761" t="s">
        <v>111</v>
      </c>
      <c r="AY266" s="763" t="s">
        <v>205</v>
      </c>
    </row>
    <row r="267" spans="1:51" s="761" customFormat="1" ht="11.25">
      <c r="A267" s="855"/>
      <c r="B267" s="856"/>
      <c r="C267" s="855"/>
      <c r="D267" s="857" t="s">
        <v>527</v>
      </c>
      <c r="E267" s="858" t="s">
        <v>144</v>
      </c>
      <c r="F267" s="859" t="s">
        <v>729</v>
      </c>
      <c r="G267" s="855"/>
      <c r="H267" s="858" t="s">
        <v>144</v>
      </c>
      <c r="J267" s="855"/>
      <c r="L267" s="762"/>
      <c r="M267" s="764"/>
      <c r="N267" s="765"/>
      <c r="O267" s="765"/>
      <c r="P267" s="765"/>
      <c r="Q267" s="765"/>
      <c r="R267" s="765"/>
      <c r="S267" s="765"/>
      <c r="T267" s="766"/>
      <c r="AT267" s="763" t="s">
        <v>527</v>
      </c>
      <c r="AU267" s="763" t="s">
        <v>138</v>
      </c>
      <c r="AV267" s="761" t="s">
        <v>119</v>
      </c>
      <c r="AW267" s="761" t="s">
        <v>529</v>
      </c>
      <c r="AX267" s="761" t="s">
        <v>111</v>
      </c>
      <c r="AY267" s="763" t="s">
        <v>205</v>
      </c>
    </row>
    <row r="268" spans="1:51" s="767" customFormat="1" ht="11.25">
      <c r="A268" s="860"/>
      <c r="B268" s="861"/>
      <c r="C268" s="860"/>
      <c r="D268" s="857" t="s">
        <v>527</v>
      </c>
      <c r="E268" s="862" t="s">
        <v>144</v>
      </c>
      <c r="F268" s="863" t="s">
        <v>730</v>
      </c>
      <c r="G268" s="860"/>
      <c r="H268" s="864">
        <v>34</v>
      </c>
      <c r="J268" s="860"/>
      <c r="L268" s="768"/>
      <c r="M268" s="770"/>
      <c r="N268" s="771"/>
      <c r="O268" s="771"/>
      <c r="P268" s="771"/>
      <c r="Q268" s="771"/>
      <c r="R268" s="771"/>
      <c r="S268" s="771"/>
      <c r="T268" s="772"/>
      <c r="AT268" s="769" t="s">
        <v>527</v>
      </c>
      <c r="AU268" s="769" t="s">
        <v>138</v>
      </c>
      <c r="AV268" s="767" t="s">
        <v>138</v>
      </c>
      <c r="AW268" s="767" t="s">
        <v>529</v>
      </c>
      <c r="AX268" s="767" t="s">
        <v>119</v>
      </c>
      <c r="AY268" s="769" t="s">
        <v>205</v>
      </c>
    </row>
    <row r="269" spans="1:65" s="725" customFormat="1" ht="19.9" customHeight="1">
      <c r="A269" s="791"/>
      <c r="B269" s="792"/>
      <c r="C269" s="850" t="s">
        <v>323</v>
      </c>
      <c r="D269" s="850" t="s">
        <v>208</v>
      </c>
      <c r="E269" s="851" t="s">
        <v>731</v>
      </c>
      <c r="F269" s="852" t="s">
        <v>732</v>
      </c>
      <c r="G269" s="853" t="s">
        <v>248</v>
      </c>
      <c r="H269" s="854">
        <v>32</v>
      </c>
      <c r="I269" s="142">
        <v>0</v>
      </c>
      <c r="J269" s="879">
        <f>ROUND(I269*H269,2)</f>
        <v>0</v>
      </c>
      <c r="K269" s="143"/>
      <c r="L269" s="141"/>
      <c r="M269" s="755" t="s">
        <v>144</v>
      </c>
      <c r="N269" s="756" t="s">
        <v>158</v>
      </c>
      <c r="O269" s="757">
        <v>0.241</v>
      </c>
      <c r="P269" s="757">
        <f>O269*H269</f>
        <v>7.712</v>
      </c>
      <c r="Q269" s="757">
        <v>0.00118</v>
      </c>
      <c r="R269" s="757">
        <f>Q269*H269</f>
        <v>0.03776</v>
      </c>
      <c r="S269" s="757">
        <v>0</v>
      </c>
      <c r="T269" s="758">
        <f>S269*H269</f>
        <v>0</v>
      </c>
      <c r="U269" s="723"/>
      <c r="V269" s="723"/>
      <c r="W269" s="723"/>
      <c r="X269" s="723"/>
      <c r="Y269" s="723"/>
      <c r="Z269" s="723"/>
      <c r="AA269" s="723"/>
      <c r="AB269" s="723"/>
      <c r="AC269" s="723"/>
      <c r="AD269" s="723"/>
      <c r="AE269" s="723"/>
      <c r="AR269" s="759" t="s">
        <v>244</v>
      </c>
      <c r="AT269" s="759" t="s">
        <v>208</v>
      </c>
      <c r="AU269" s="759" t="s">
        <v>138</v>
      </c>
      <c r="AY269" s="720" t="s">
        <v>205</v>
      </c>
      <c r="BE269" s="760">
        <f>IF(N269="základní",J269,0)</f>
        <v>0</v>
      </c>
      <c r="BF269" s="760">
        <f>IF(N269="snížená",J269,0)</f>
        <v>0</v>
      </c>
      <c r="BG269" s="760">
        <f>IF(N269="zákl. přenesená",J269,0)</f>
        <v>0</v>
      </c>
      <c r="BH269" s="760">
        <f>IF(N269="sníž. přenesená",J269,0)</f>
        <v>0</v>
      </c>
      <c r="BI269" s="760">
        <f>IF(N269="nulová",J269,0)</f>
        <v>0</v>
      </c>
      <c r="BJ269" s="720" t="s">
        <v>119</v>
      </c>
      <c r="BK269" s="760">
        <f>ROUND(I269*H269,2)</f>
        <v>0</v>
      </c>
      <c r="BL269" s="720" t="s">
        <v>244</v>
      </c>
      <c r="BM269" s="759" t="s">
        <v>733</v>
      </c>
    </row>
    <row r="270" spans="1:51" s="761" customFormat="1" ht="22.5">
      <c r="A270" s="855"/>
      <c r="B270" s="856"/>
      <c r="C270" s="855"/>
      <c r="D270" s="857" t="s">
        <v>527</v>
      </c>
      <c r="E270" s="858" t="s">
        <v>144</v>
      </c>
      <c r="F270" s="859" t="s">
        <v>716</v>
      </c>
      <c r="G270" s="855"/>
      <c r="H270" s="858" t="s">
        <v>144</v>
      </c>
      <c r="J270" s="855"/>
      <c r="L270" s="762"/>
      <c r="M270" s="764"/>
      <c r="N270" s="765"/>
      <c r="O270" s="765"/>
      <c r="P270" s="765"/>
      <c r="Q270" s="765"/>
      <c r="R270" s="765"/>
      <c r="S270" s="765"/>
      <c r="T270" s="766"/>
      <c r="AT270" s="763" t="s">
        <v>527</v>
      </c>
      <c r="AU270" s="763" t="s">
        <v>138</v>
      </c>
      <c r="AV270" s="761" t="s">
        <v>119</v>
      </c>
      <c r="AW270" s="761" t="s">
        <v>529</v>
      </c>
      <c r="AX270" s="761" t="s">
        <v>111</v>
      </c>
      <c r="AY270" s="763" t="s">
        <v>205</v>
      </c>
    </row>
    <row r="271" spans="1:51" s="761" customFormat="1" ht="11.25">
      <c r="A271" s="855"/>
      <c r="B271" s="856"/>
      <c r="C271" s="855"/>
      <c r="D271" s="857" t="s">
        <v>527</v>
      </c>
      <c r="E271" s="858" t="s">
        <v>144</v>
      </c>
      <c r="F271" s="859" t="s">
        <v>717</v>
      </c>
      <c r="G271" s="855"/>
      <c r="H271" s="858" t="s">
        <v>144</v>
      </c>
      <c r="J271" s="855"/>
      <c r="L271" s="762"/>
      <c r="M271" s="764"/>
      <c r="N271" s="765"/>
      <c r="O271" s="765"/>
      <c r="P271" s="765"/>
      <c r="Q271" s="765"/>
      <c r="R271" s="765"/>
      <c r="S271" s="765"/>
      <c r="T271" s="766"/>
      <c r="AT271" s="763" t="s">
        <v>527</v>
      </c>
      <c r="AU271" s="763" t="s">
        <v>138</v>
      </c>
      <c r="AV271" s="761" t="s">
        <v>119</v>
      </c>
      <c r="AW271" s="761" t="s">
        <v>529</v>
      </c>
      <c r="AX271" s="761" t="s">
        <v>111</v>
      </c>
      <c r="AY271" s="763" t="s">
        <v>205</v>
      </c>
    </row>
    <row r="272" spans="1:51" s="761" customFormat="1" ht="11.25">
      <c r="A272" s="855"/>
      <c r="B272" s="856"/>
      <c r="C272" s="855"/>
      <c r="D272" s="857" t="s">
        <v>527</v>
      </c>
      <c r="E272" s="858" t="s">
        <v>144</v>
      </c>
      <c r="F272" s="859" t="s">
        <v>734</v>
      </c>
      <c r="G272" s="855"/>
      <c r="H272" s="858" t="s">
        <v>144</v>
      </c>
      <c r="J272" s="855"/>
      <c r="L272" s="762"/>
      <c r="M272" s="764"/>
      <c r="N272" s="765"/>
      <c r="O272" s="765"/>
      <c r="P272" s="765"/>
      <c r="Q272" s="765"/>
      <c r="R272" s="765"/>
      <c r="S272" s="765"/>
      <c r="T272" s="766"/>
      <c r="AT272" s="763" t="s">
        <v>527</v>
      </c>
      <c r="AU272" s="763" t="s">
        <v>138</v>
      </c>
      <c r="AV272" s="761" t="s">
        <v>119</v>
      </c>
      <c r="AW272" s="761" t="s">
        <v>529</v>
      </c>
      <c r="AX272" s="761" t="s">
        <v>111</v>
      </c>
      <c r="AY272" s="763" t="s">
        <v>205</v>
      </c>
    </row>
    <row r="273" spans="1:51" s="767" customFormat="1" ht="11.25">
      <c r="A273" s="860"/>
      <c r="B273" s="861"/>
      <c r="C273" s="860"/>
      <c r="D273" s="857" t="s">
        <v>527</v>
      </c>
      <c r="E273" s="862" t="s">
        <v>144</v>
      </c>
      <c r="F273" s="863" t="s">
        <v>735</v>
      </c>
      <c r="G273" s="860"/>
      <c r="H273" s="864">
        <v>32</v>
      </c>
      <c r="J273" s="860"/>
      <c r="L273" s="768"/>
      <c r="M273" s="770"/>
      <c r="N273" s="771"/>
      <c r="O273" s="771"/>
      <c r="P273" s="771"/>
      <c r="Q273" s="771"/>
      <c r="R273" s="771"/>
      <c r="S273" s="771"/>
      <c r="T273" s="772"/>
      <c r="AT273" s="769" t="s">
        <v>527</v>
      </c>
      <c r="AU273" s="769" t="s">
        <v>138</v>
      </c>
      <c r="AV273" s="767" t="s">
        <v>138</v>
      </c>
      <c r="AW273" s="767" t="s">
        <v>529</v>
      </c>
      <c r="AX273" s="767" t="s">
        <v>119</v>
      </c>
      <c r="AY273" s="769" t="s">
        <v>205</v>
      </c>
    </row>
    <row r="274" spans="1:65" s="725" customFormat="1" ht="19.9" customHeight="1">
      <c r="A274" s="791"/>
      <c r="B274" s="792"/>
      <c r="C274" s="850" t="s">
        <v>736</v>
      </c>
      <c r="D274" s="850" t="s">
        <v>208</v>
      </c>
      <c r="E274" s="851" t="s">
        <v>737</v>
      </c>
      <c r="F274" s="852" t="s">
        <v>738</v>
      </c>
      <c r="G274" s="853" t="s">
        <v>248</v>
      </c>
      <c r="H274" s="854">
        <v>34</v>
      </c>
      <c r="I274" s="142">
        <v>0</v>
      </c>
      <c r="J274" s="879">
        <f>ROUND(I274*H274,2)</f>
        <v>0</v>
      </c>
      <c r="K274" s="143"/>
      <c r="L274" s="141"/>
      <c r="M274" s="755" t="s">
        <v>144</v>
      </c>
      <c r="N274" s="756" t="s">
        <v>158</v>
      </c>
      <c r="O274" s="757">
        <v>0.241</v>
      </c>
      <c r="P274" s="757">
        <f>O274*H274</f>
        <v>8.193999999999999</v>
      </c>
      <c r="Q274" s="757">
        <v>0.0015</v>
      </c>
      <c r="R274" s="757">
        <f>Q274*H274</f>
        <v>0.051000000000000004</v>
      </c>
      <c r="S274" s="757">
        <v>0</v>
      </c>
      <c r="T274" s="758">
        <f>S274*H274</f>
        <v>0</v>
      </c>
      <c r="U274" s="723"/>
      <c r="V274" s="723"/>
      <c r="W274" s="723"/>
      <c r="X274" s="723"/>
      <c r="Y274" s="723"/>
      <c r="Z274" s="723"/>
      <c r="AA274" s="723"/>
      <c r="AB274" s="723"/>
      <c r="AC274" s="723"/>
      <c r="AD274" s="723"/>
      <c r="AE274" s="723"/>
      <c r="AR274" s="759" t="s">
        <v>244</v>
      </c>
      <c r="AT274" s="759" t="s">
        <v>208</v>
      </c>
      <c r="AU274" s="759" t="s">
        <v>138</v>
      </c>
      <c r="AY274" s="720" t="s">
        <v>205</v>
      </c>
      <c r="BE274" s="760">
        <f>IF(N274="základní",J274,0)</f>
        <v>0</v>
      </c>
      <c r="BF274" s="760">
        <f>IF(N274="snížená",J274,0)</f>
        <v>0</v>
      </c>
      <c r="BG274" s="760">
        <f>IF(N274="zákl. přenesená",J274,0)</f>
        <v>0</v>
      </c>
      <c r="BH274" s="760">
        <f>IF(N274="sníž. přenesená",J274,0)</f>
        <v>0</v>
      </c>
      <c r="BI274" s="760">
        <f>IF(N274="nulová",J274,0)</f>
        <v>0</v>
      </c>
      <c r="BJ274" s="720" t="s">
        <v>119</v>
      </c>
      <c r="BK274" s="760">
        <f>ROUND(I274*H274,2)</f>
        <v>0</v>
      </c>
      <c r="BL274" s="720" t="s">
        <v>244</v>
      </c>
      <c r="BM274" s="759" t="s">
        <v>739</v>
      </c>
    </row>
    <row r="275" spans="1:51" s="761" customFormat="1" ht="11.25">
      <c r="A275" s="855"/>
      <c r="B275" s="856"/>
      <c r="C275" s="855"/>
      <c r="D275" s="857" t="s">
        <v>527</v>
      </c>
      <c r="E275" s="858" t="s">
        <v>144</v>
      </c>
      <c r="F275" s="859" t="s">
        <v>629</v>
      </c>
      <c r="G275" s="855"/>
      <c r="H275" s="858" t="s">
        <v>144</v>
      </c>
      <c r="J275" s="855"/>
      <c r="L275" s="762"/>
      <c r="M275" s="764"/>
      <c r="N275" s="765"/>
      <c r="O275" s="765"/>
      <c r="P275" s="765"/>
      <c r="Q275" s="765"/>
      <c r="R275" s="765"/>
      <c r="S275" s="765"/>
      <c r="T275" s="766"/>
      <c r="AT275" s="763" t="s">
        <v>527</v>
      </c>
      <c r="AU275" s="763" t="s">
        <v>138</v>
      </c>
      <c r="AV275" s="761" t="s">
        <v>119</v>
      </c>
      <c r="AW275" s="761" t="s">
        <v>529</v>
      </c>
      <c r="AX275" s="761" t="s">
        <v>111</v>
      </c>
      <c r="AY275" s="763" t="s">
        <v>205</v>
      </c>
    </row>
    <row r="276" spans="1:51" s="761" customFormat="1" ht="22.5">
      <c r="A276" s="855"/>
      <c r="B276" s="856"/>
      <c r="C276" s="855"/>
      <c r="D276" s="857" t="s">
        <v>527</v>
      </c>
      <c r="E276" s="858" t="s">
        <v>144</v>
      </c>
      <c r="F276" s="859" t="s">
        <v>716</v>
      </c>
      <c r="G276" s="855"/>
      <c r="H276" s="858" t="s">
        <v>144</v>
      </c>
      <c r="J276" s="855"/>
      <c r="L276" s="762"/>
      <c r="M276" s="764"/>
      <c r="N276" s="765"/>
      <c r="O276" s="765"/>
      <c r="P276" s="765"/>
      <c r="Q276" s="765"/>
      <c r="R276" s="765"/>
      <c r="S276" s="765"/>
      <c r="T276" s="766"/>
      <c r="AT276" s="763" t="s">
        <v>527</v>
      </c>
      <c r="AU276" s="763" t="s">
        <v>138</v>
      </c>
      <c r="AV276" s="761" t="s">
        <v>119</v>
      </c>
      <c r="AW276" s="761" t="s">
        <v>529</v>
      </c>
      <c r="AX276" s="761" t="s">
        <v>111</v>
      </c>
      <c r="AY276" s="763" t="s">
        <v>205</v>
      </c>
    </row>
    <row r="277" spans="1:51" s="761" customFormat="1" ht="11.25">
      <c r="A277" s="855"/>
      <c r="B277" s="856"/>
      <c r="C277" s="855"/>
      <c r="D277" s="857" t="s">
        <v>527</v>
      </c>
      <c r="E277" s="858" t="s">
        <v>144</v>
      </c>
      <c r="F277" s="859" t="s">
        <v>717</v>
      </c>
      <c r="G277" s="855"/>
      <c r="H277" s="858" t="s">
        <v>144</v>
      </c>
      <c r="J277" s="855"/>
      <c r="L277" s="762"/>
      <c r="M277" s="764"/>
      <c r="N277" s="765"/>
      <c r="O277" s="765"/>
      <c r="P277" s="765"/>
      <c r="Q277" s="765"/>
      <c r="R277" s="765"/>
      <c r="S277" s="765"/>
      <c r="T277" s="766"/>
      <c r="AT277" s="763" t="s">
        <v>527</v>
      </c>
      <c r="AU277" s="763" t="s">
        <v>138</v>
      </c>
      <c r="AV277" s="761" t="s">
        <v>119</v>
      </c>
      <c r="AW277" s="761" t="s">
        <v>529</v>
      </c>
      <c r="AX277" s="761" t="s">
        <v>111</v>
      </c>
      <c r="AY277" s="763" t="s">
        <v>205</v>
      </c>
    </row>
    <row r="278" spans="1:51" s="761" customFormat="1" ht="11.25">
      <c r="A278" s="855"/>
      <c r="B278" s="856"/>
      <c r="C278" s="855"/>
      <c r="D278" s="857" t="s">
        <v>527</v>
      </c>
      <c r="E278" s="858" t="s">
        <v>144</v>
      </c>
      <c r="F278" s="859" t="s">
        <v>740</v>
      </c>
      <c r="G278" s="855"/>
      <c r="H278" s="858" t="s">
        <v>144</v>
      </c>
      <c r="J278" s="855"/>
      <c r="L278" s="762"/>
      <c r="M278" s="764"/>
      <c r="N278" s="765"/>
      <c r="O278" s="765"/>
      <c r="P278" s="765"/>
      <c r="Q278" s="765"/>
      <c r="R278" s="765"/>
      <c r="S278" s="765"/>
      <c r="T278" s="766"/>
      <c r="AT278" s="763" t="s">
        <v>527</v>
      </c>
      <c r="AU278" s="763" t="s">
        <v>138</v>
      </c>
      <c r="AV278" s="761" t="s">
        <v>119</v>
      </c>
      <c r="AW278" s="761" t="s">
        <v>529</v>
      </c>
      <c r="AX278" s="761" t="s">
        <v>111</v>
      </c>
      <c r="AY278" s="763" t="s">
        <v>205</v>
      </c>
    </row>
    <row r="279" spans="1:51" s="767" customFormat="1" ht="11.25">
      <c r="A279" s="860"/>
      <c r="B279" s="861"/>
      <c r="C279" s="860"/>
      <c r="D279" s="857" t="s">
        <v>527</v>
      </c>
      <c r="E279" s="862" t="s">
        <v>144</v>
      </c>
      <c r="F279" s="863" t="s">
        <v>730</v>
      </c>
      <c r="G279" s="860"/>
      <c r="H279" s="864">
        <v>34</v>
      </c>
      <c r="J279" s="860"/>
      <c r="L279" s="768"/>
      <c r="M279" s="770"/>
      <c r="N279" s="771"/>
      <c r="O279" s="771"/>
      <c r="P279" s="771"/>
      <c r="Q279" s="771"/>
      <c r="R279" s="771"/>
      <c r="S279" s="771"/>
      <c r="T279" s="772"/>
      <c r="AT279" s="769" t="s">
        <v>527</v>
      </c>
      <c r="AU279" s="769" t="s">
        <v>138</v>
      </c>
      <c r="AV279" s="767" t="s">
        <v>138</v>
      </c>
      <c r="AW279" s="767" t="s">
        <v>529</v>
      </c>
      <c r="AX279" s="767" t="s">
        <v>119</v>
      </c>
      <c r="AY279" s="769" t="s">
        <v>205</v>
      </c>
    </row>
    <row r="280" spans="1:65" s="725" customFormat="1" ht="19.9" customHeight="1">
      <c r="A280" s="791"/>
      <c r="B280" s="792"/>
      <c r="C280" s="850" t="s">
        <v>741</v>
      </c>
      <c r="D280" s="850" t="s">
        <v>208</v>
      </c>
      <c r="E280" s="851" t="s">
        <v>742</v>
      </c>
      <c r="F280" s="852" t="s">
        <v>743</v>
      </c>
      <c r="G280" s="853" t="s">
        <v>248</v>
      </c>
      <c r="H280" s="854">
        <v>18</v>
      </c>
      <c r="I280" s="142">
        <v>0</v>
      </c>
      <c r="J280" s="879">
        <f>ROUND(I280*H280,2)</f>
        <v>0</v>
      </c>
      <c r="K280" s="143"/>
      <c r="L280" s="141"/>
      <c r="M280" s="755" t="s">
        <v>144</v>
      </c>
      <c r="N280" s="756" t="s">
        <v>158</v>
      </c>
      <c r="O280" s="757">
        <v>0.334</v>
      </c>
      <c r="P280" s="757">
        <f>O280*H280</f>
        <v>6.0120000000000005</v>
      </c>
      <c r="Q280" s="757">
        <v>0.00194</v>
      </c>
      <c r="R280" s="757">
        <f>Q280*H280</f>
        <v>0.03492</v>
      </c>
      <c r="S280" s="757">
        <v>0</v>
      </c>
      <c r="T280" s="758">
        <f>S280*H280</f>
        <v>0</v>
      </c>
      <c r="U280" s="723"/>
      <c r="V280" s="723"/>
      <c r="W280" s="723"/>
      <c r="X280" s="723"/>
      <c r="Y280" s="723"/>
      <c r="Z280" s="723"/>
      <c r="AA280" s="723"/>
      <c r="AB280" s="723"/>
      <c r="AC280" s="723"/>
      <c r="AD280" s="723"/>
      <c r="AE280" s="723"/>
      <c r="AR280" s="759" t="s">
        <v>244</v>
      </c>
      <c r="AT280" s="759" t="s">
        <v>208</v>
      </c>
      <c r="AU280" s="759" t="s">
        <v>138</v>
      </c>
      <c r="AY280" s="720" t="s">
        <v>205</v>
      </c>
      <c r="BE280" s="760">
        <f>IF(N280="základní",J280,0)</f>
        <v>0</v>
      </c>
      <c r="BF280" s="760">
        <f>IF(N280="snížená",J280,0)</f>
        <v>0</v>
      </c>
      <c r="BG280" s="760">
        <f>IF(N280="zákl. přenesená",J280,0)</f>
        <v>0</v>
      </c>
      <c r="BH280" s="760">
        <f>IF(N280="sníž. přenesená",J280,0)</f>
        <v>0</v>
      </c>
      <c r="BI280" s="760">
        <f>IF(N280="nulová",J280,0)</f>
        <v>0</v>
      </c>
      <c r="BJ280" s="720" t="s">
        <v>119</v>
      </c>
      <c r="BK280" s="760">
        <f>ROUND(I280*H280,2)</f>
        <v>0</v>
      </c>
      <c r="BL280" s="720" t="s">
        <v>244</v>
      </c>
      <c r="BM280" s="759" t="s">
        <v>744</v>
      </c>
    </row>
    <row r="281" spans="1:51" s="761" customFormat="1" ht="11.25">
      <c r="A281" s="855"/>
      <c r="B281" s="856"/>
      <c r="C281" s="855"/>
      <c r="D281" s="857" t="s">
        <v>527</v>
      </c>
      <c r="E281" s="858" t="s">
        <v>144</v>
      </c>
      <c r="F281" s="859" t="s">
        <v>629</v>
      </c>
      <c r="G281" s="855"/>
      <c r="H281" s="858" t="s">
        <v>144</v>
      </c>
      <c r="J281" s="855"/>
      <c r="L281" s="762"/>
      <c r="M281" s="764"/>
      <c r="N281" s="765"/>
      <c r="O281" s="765"/>
      <c r="P281" s="765"/>
      <c r="Q281" s="765"/>
      <c r="R281" s="765"/>
      <c r="S281" s="765"/>
      <c r="T281" s="766"/>
      <c r="AT281" s="763" t="s">
        <v>527</v>
      </c>
      <c r="AU281" s="763" t="s">
        <v>138</v>
      </c>
      <c r="AV281" s="761" t="s">
        <v>119</v>
      </c>
      <c r="AW281" s="761" t="s">
        <v>529</v>
      </c>
      <c r="AX281" s="761" t="s">
        <v>111</v>
      </c>
      <c r="AY281" s="763" t="s">
        <v>205</v>
      </c>
    </row>
    <row r="282" spans="1:51" s="761" customFormat="1" ht="22.5">
      <c r="A282" s="855"/>
      <c r="B282" s="856"/>
      <c r="C282" s="855"/>
      <c r="D282" s="857" t="s">
        <v>527</v>
      </c>
      <c r="E282" s="858" t="s">
        <v>144</v>
      </c>
      <c r="F282" s="859" t="s">
        <v>716</v>
      </c>
      <c r="G282" s="855"/>
      <c r="H282" s="858" t="s">
        <v>144</v>
      </c>
      <c r="J282" s="855"/>
      <c r="L282" s="762"/>
      <c r="M282" s="764"/>
      <c r="N282" s="765"/>
      <c r="O282" s="765"/>
      <c r="P282" s="765"/>
      <c r="Q282" s="765"/>
      <c r="R282" s="765"/>
      <c r="S282" s="765"/>
      <c r="T282" s="766"/>
      <c r="AT282" s="763" t="s">
        <v>527</v>
      </c>
      <c r="AU282" s="763" t="s">
        <v>138</v>
      </c>
      <c r="AV282" s="761" t="s">
        <v>119</v>
      </c>
      <c r="AW282" s="761" t="s">
        <v>529</v>
      </c>
      <c r="AX282" s="761" t="s">
        <v>111</v>
      </c>
      <c r="AY282" s="763" t="s">
        <v>205</v>
      </c>
    </row>
    <row r="283" spans="1:51" s="761" customFormat="1" ht="11.25">
      <c r="A283" s="855"/>
      <c r="B283" s="856"/>
      <c r="C283" s="855"/>
      <c r="D283" s="857" t="s">
        <v>527</v>
      </c>
      <c r="E283" s="858" t="s">
        <v>144</v>
      </c>
      <c r="F283" s="859" t="s">
        <v>717</v>
      </c>
      <c r="G283" s="855"/>
      <c r="H283" s="858" t="s">
        <v>144</v>
      </c>
      <c r="J283" s="855"/>
      <c r="L283" s="762"/>
      <c r="M283" s="764"/>
      <c r="N283" s="765"/>
      <c r="O283" s="765"/>
      <c r="P283" s="765"/>
      <c r="Q283" s="765"/>
      <c r="R283" s="765"/>
      <c r="S283" s="765"/>
      <c r="T283" s="766"/>
      <c r="AT283" s="763" t="s">
        <v>527</v>
      </c>
      <c r="AU283" s="763" t="s">
        <v>138</v>
      </c>
      <c r="AV283" s="761" t="s">
        <v>119</v>
      </c>
      <c r="AW283" s="761" t="s">
        <v>529</v>
      </c>
      <c r="AX283" s="761" t="s">
        <v>111</v>
      </c>
      <c r="AY283" s="763" t="s">
        <v>205</v>
      </c>
    </row>
    <row r="284" spans="1:51" s="761" customFormat="1" ht="11.25">
      <c r="A284" s="855"/>
      <c r="B284" s="856"/>
      <c r="C284" s="855"/>
      <c r="D284" s="857" t="s">
        <v>527</v>
      </c>
      <c r="E284" s="858" t="s">
        <v>144</v>
      </c>
      <c r="F284" s="859" t="s">
        <v>745</v>
      </c>
      <c r="G284" s="855"/>
      <c r="H284" s="858" t="s">
        <v>144</v>
      </c>
      <c r="J284" s="855"/>
      <c r="L284" s="762"/>
      <c r="M284" s="764"/>
      <c r="N284" s="765"/>
      <c r="O284" s="765"/>
      <c r="P284" s="765"/>
      <c r="Q284" s="765"/>
      <c r="R284" s="765"/>
      <c r="S284" s="765"/>
      <c r="T284" s="766"/>
      <c r="AT284" s="763" t="s">
        <v>527</v>
      </c>
      <c r="AU284" s="763" t="s">
        <v>138</v>
      </c>
      <c r="AV284" s="761" t="s">
        <v>119</v>
      </c>
      <c r="AW284" s="761" t="s">
        <v>529</v>
      </c>
      <c r="AX284" s="761" t="s">
        <v>111</v>
      </c>
      <c r="AY284" s="763" t="s">
        <v>205</v>
      </c>
    </row>
    <row r="285" spans="1:51" s="767" customFormat="1" ht="11.25">
      <c r="A285" s="860"/>
      <c r="B285" s="861"/>
      <c r="C285" s="860"/>
      <c r="D285" s="857" t="s">
        <v>527</v>
      </c>
      <c r="E285" s="862" t="s">
        <v>144</v>
      </c>
      <c r="F285" s="863" t="s">
        <v>746</v>
      </c>
      <c r="G285" s="860"/>
      <c r="H285" s="864">
        <v>18</v>
      </c>
      <c r="J285" s="860"/>
      <c r="L285" s="768"/>
      <c r="M285" s="770"/>
      <c r="N285" s="771"/>
      <c r="O285" s="771"/>
      <c r="P285" s="771"/>
      <c r="Q285" s="771"/>
      <c r="R285" s="771"/>
      <c r="S285" s="771"/>
      <c r="T285" s="772"/>
      <c r="AT285" s="769" t="s">
        <v>527</v>
      </c>
      <c r="AU285" s="769" t="s">
        <v>138</v>
      </c>
      <c r="AV285" s="767" t="s">
        <v>138</v>
      </c>
      <c r="AW285" s="767" t="s">
        <v>529</v>
      </c>
      <c r="AX285" s="767" t="s">
        <v>119</v>
      </c>
      <c r="AY285" s="769" t="s">
        <v>205</v>
      </c>
    </row>
    <row r="286" spans="1:65" s="725" customFormat="1" ht="19.9" customHeight="1">
      <c r="A286" s="791"/>
      <c r="B286" s="792"/>
      <c r="C286" s="850" t="s">
        <v>747</v>
      </c>
      <c r="D286" s="850" t="s">
        <v>208</v>
      </c>
      <c r="E286" s="851" t="s">
        <v>748</v>
      </c>
      <c r="F286" s="852" t="s">
        <v>749</v>
      </c>
      <c r="G286" s="853" t="s">
        <v>248</v>
      </c>
      <c r="H286" s="854">
        <v>238</v>
      </c>
      <c r="I286" s="142">
        <v>0</v>
      </c>
      <c r="J286" s="879">
        <f>ROUND(I286*H286,2)</f>
        <v>0</v>
      </c>
      <c r="K286" s="143"/>
      <c r="L286" s="141"/>
      <c r="M286" s="755" t="s">
        <v>144</v>
      </c>
      <c r="N286" s="756" t="s">
        <v>158</v>
      </c>
      <c r="O286" s="757">
        <v>0.021</v>
      </c>
      <c r="P286" s="757">
        <f>O286*H286</f>
        <v>4.998</v>
      </c>
      <c r="Q286" s="757">
        <v>0</v>
      </c>
      <c r="R286" s="757">
        <f>Q286*H286</f>
        <v>0</v>
      </c>
      <c r="S286" s="757">
        <v>0</v>
      </c>
      <c r="T286" s="758">
        <f>S286*H286</f>
        <v>0</v>
      </c>
      <c r="U286" s="723"/>
      <c r="V286" s="723"/>
      <c r="W286" s="723"/>
      <c r="X286" s="723"/>
      <c r="Y286" s="723"/>
      <c r="Z286" s="723"/>
      <c r="AA286" s="723"/>
      <c r="AB286" s="723"/>
      <c r="AC286" s="723"/>
      <c r="AD286" s="723"/>
      <c r="AE286" s="723"/>
      <c r="AR286" s="759" t="s">
        <v>244</v>
      </c>
      <c r="AT286" s="759" t="s">
        <v>208</v>
      </c>
      <c r="AU286" s="759" t="s">
        <v>138</v>
      </c>
      <c r="AY286" s="720" t="s">
        <v>205</v>
      </c>
      <c r="BE286" s="760">
        <f>IF(N286="základní",J286,0)</f>
        <v>0</v>
      </c>
      <c r="BF286" s="760">
        <f>IF(N286="snížená",J286,0)</f>
        <v>0</v>
      </c>
      <c r="BG286" s="760">
        <f>IF(N286="zákl. přenesená",J286,0)</f>
        <v>0</v>
      </c>
      <c r="BH286" s="760">
        <f>IF(N286="sníž. přenesená",J286,0)</f>
        <v>0</v>
      </c>
      <c r="BI286" s="760">
        <f>IF(N286="nulová",J286,0)</f>
        <v>0</v>
      </c>
      <c r="BJ286" s="720" t="s">
        <v>119</v>
      </c>
      <c r="BK286" s="760">
        <f>ROUND(I286*H286,2)</f>
        <v>0</v>
      </c>
      <c r="BL286" s="720" t="s">
        <v>244</v>
      </c>
      <c r="BM286" s="759" t="s">
        <v>750</v>
      </c>
    </row>
    <row r="287" spans="1:51" s="761" customFormat="1" ht="11.25">
      <c r="A287" s="855"/>
      <c r="B287" s="856"/>
      <c r="C287" s="855"/>
      <c r="D287" s="857" t="s">
        <v>527</v>
      </c>
      <c r="E287" s="858" t="s">
        <v>144</v>
      </c>
      <c r="F287" s="859" t="s">
        <v>629</v>
      </c>
      <c r="G287" s="855"/>
      <c r="H287" s="858" t="s">
        <v>144</v>
      </c>
      <c r="J287" s="855"/>
      <c r="L287" s="762"/>
      <c r="M287" s="764"/>
      <c r="N287" s="765"/>
      <c r="O287" s="765"/>
      <c r="P287" s="765"/>
      <c r="Q287" s="765"/>
      <c r="R287" s="765"/>
      <c r="S287" s="765"/>
      <c r="T287" s="766"/>
      <c r="AT287" s="763" t="s">
        <v>527</v>
      </c>
      <c r="AU287" s="763" t="s">
        <v>138</v>
      </c>
      <c r="AV287" s="761" t="s">
        <v>119</v>
      </c>
      <c r="AW287" s="761" t="s">
        <v>529</v>
      </c>
      <c r="AX287" s="761" t="s">
        <v>111</v>
      </c>
      <c r="AY287" s="763" t="s">
        <v>205</v>
      </c>
    </row>
    <row r="288" spans="1:51" s="767" customFormat="1" ht="11.25">
      <c r="A288" s="860"/>
      <c r="B288" s="861"/>
      <c r="C288" s="860"/>
      <c r="D288" s="857" t="s">
        <v>527</v>
      </c>
      <c r="E288" s="862" t="s">
        <v>144</v>
      </c>
      <c r="F288" s="863" t="s">
        <v>751</v>
      </c>
      <c r="G288" s="860"/>
      <c r="H288" s="864">
        <v>238</v>
      </c>
      <c r="J288" s="860"/>
      <c r="L288" s="768"/>
      <c r="M288" s="770"/>
      <c r="N288" s="771"/>
      <c r="O288" s="771"/>
      <c r="P288" s="771"/>
      <c r="Q288" s="771"/>
      <c r="R288" s="771"/>
      <c r="S288" s="771"/>
      <c r="T288" s="772"/>
      <c r="AT288" s="769" t="s">
        <v>527</v>
      </c>
      <c r="AU288" s="769" t="s">
        <v>138</v>
      </c>
      <c r="AV288" s="767" t="s">
        <v>138</v>
      </c>
      <c r="AW288" s="767" t="s">
        <v>529</v>
      </c>
      <c r="AX288" s="767" t="s">
        <v>119</v>
      </c>
      <c r="AY288" s="769" t="s">
        <v>205</v>
      </c>
    </row>
    <row r="289" spans="1:65" s="725" customFormat="1" ht="19.9" customHeight="1">
      <c r="A289" s="791"/>
      <c r="B289" s="792"/>
      <c r="C289" s="850" t="s">
        <v>752</v>
      </c>
      <c r="D289" s="850" t="s">
        <v>208</v>
      </c>
      <c r="E289" s="851" t="s">
        <v>753</v>
      </c>
      <c r="F289" s="852" t="s">
        <v>754</v>
      </c>
      <c r="G289" s="853" t="s">
        <v>243</v>
      </c>
      <c r="H289" s="854">
        <v>18</v>
      </c>
      <c r="I289" s="142">
        <v>0</v>
      </c>
      <c r="J289" s="879">
        <f>ROUND(I289*H289,2)</f>
        <v>0</v>
      </c>
      <c r="K289" s="143"/>
      <c r="L289" s="141"/>
      <c r="M289" s="755" t="s">
        <v>144</v>
      </c>
      <c r="N289" s="756" t="s">
        <v>158</v>
      </c>
      <c r="O289" s="757">
        <v>0.278</v>
      </c>
      <c r="P289" s="757">
        <f>O289*H289</f>
        <v>5.0040000000000004</v>
      </c>
      <c r="Q289" s="757">
        <v>0.00054</v>
      </c>
      <c r="R289" s="757">
        <f>Q289*H289</f>
        <v>0.00972</v>
      </c>
      <c r="S289" s="757">
        <v>0</v>
      </c>
      <c r="T289" s="758">
        <f>S289*H289</f>
        <v>0</v>
      </c>
      <c r="U289" s="723"/>
      <c r="V289" s="723"/>
      <c r="W289" s="723"/>
      <c r="X289" s="723"/>
      <c r="Y289" s="723"/>
      <c r="Z289" s="723"/>
      <c r="AA289" s="723"/>
      <c r="AB289" s="723"/>
      <c r="AC289" s="723"/>
      <c r="AD289" s="723"/>
      <c r="AE289" s="723"/>
      <c r="AR289" s="759" t="s">
        <v>244</v>
      </c>
      <c r="AT289" s="759" t="s">
        <v>208</v>
      </c>
      <c r="AU289" s="759" t="s">
        <v>138</v>
      </c>
      <c r="AY289" s="720" t="s">
        <v>205</v>
      </c>
      <c r="BE289" s="760">
        <f>IF(N289="základní",J289,0)</f>
        <v>0</v>
      </c>
      <c r="BF289" s="760">
        <f>IF(N289="snížená",J289,0)</f>
        <v>0</v>
      </c>
      <c r="BG289" s="760">
        <f>IF(N289="zákl. přenesená",J289,0)</f>
        <v>0</v>
      </c>
      <c r="BH289" s="760">
        <f>IF(N289="sníž. přenesená",J289,0)</f>
        <v>0</v>
      </c>
      <c r="BI289" s="760">
        <f>IF(N289="nulová",J289,0)</f>
        <v>0</v>
      </c>
      <c r="BJ289" s="720" t="s">
        <v>119</v>
      </c>
      <c r="BK289" s="760">
        <f>ROUND(I289*H289,2)</f>
        <v>0</v>
      </c>
      <c r="BL289" s="720" t="s">
        <v>244</v>
      </c>
      <c r="BM289" s="759" t="s">
        <v>755</v>
      </c>
    </row>
    <row r="290" spans="1:51" s="761" customFormat="1" ht="11.25">
      <c r="A290" s="855"/>
      <c r="B290" s="856"/>
      <c r="C290" s="855"/>
      <c r="D290" s="857" t="s">
        <v>527</v>
      </c>
      <c r="E290" s="858" t="s">
        <v>144</v>
      </c>
      <c r="F290" s="859" t="s">
        <v>528</v>
      </c>
      <c r="G290" s="855"/>
      <c r="H290" s="858" t="s">
        <v>144</v>
      </c>
      <c r="J290" s="855"/>
      <c r="L290" s="762"/>
      <c r="M290" s="764"/>
      <c r="N290" s="765"/>
      <c r="O290" s="765"/>
      <c r="P290" s="765"/>
      <c r="Q290" s="765"/>
      <c r="R290" s="765"/>
      <c r="S290" s="765"/>
      <c r="T290" s="766"/>
      <c r="AT290" s="763" t="s">
        <v>527</v>
      </c>
      <c r="AU290" s="763" t="s">
        <v>138</v>
      </c>
      <c r="AV290" s="761" t="s">
        <v>119</v>
      </c>
      <c r="AW290" s="761" t="s">
        <v>529</v>
      </c>
      <c r="AX290" s="761" t="s">
        <v>111</v>
      </c>
      <c r="AY290" s="763" t="s">
        <v>205</v>
      </c>
    </row>
    <row r="291" spans="1:51" s="761" customFormat="1" ht="11.25">
      <c r="A291" s="855"/>
      <c r="B291" s="856"/>
      <c r="C291" s="855"/>
      <c r="D291" s="857" t="s">
        <v>527</v>
      </c>
      <c r="E291" s="858" t="s">
        <v>144</v>
      </c>
      <c r="F291" s="859" t="s">
        <v>562</v>
      </c>
      <c r="G291" s="855"/>
      <c r="H291" s="858" t="s">
        <v>144</v>
      </c>
      <c r="J291" s="855"/>
      <c r="L291" s="762"/>
      <c r="M291" s="764"/>
      <c r="N291" s="765"/>
      <c r="O291" s="765"/>
      <c r="P291" s="765"/>
      <c r="Q291" s="765"/>
      <c r="R291" s="765"/>
      <c r="S291" s="765"/>
      <c r="T291" s="766"/>
      <c r="AT291" s="763" t="s">
        <v>527</v>
      </c>
      <c r="AU291" s="763" t="s">
        <v>138</v>
      </c>
      <c r="AV291" s="761" t="s">
        <v>119</v>
      </c>
      <c r="AW291" s="761" t="s">
        <v>529</v>
      </c>
      <c r="AX291" s="761" t="s">
        <v>111</v>
      </c>
      <c r="AY291" s="763" t="s">
        <v>205</v>
      </c>
    </row>
    <row r="292" spans="1:51" s="761" customFormat="1" ht="11.25">
      <c r="A292" s="855"/>
      <c r="B292" s="856"/>
      <c r="C292" s="855"/>
      <c r="D292" s="857" t="s">
        <v>527</v>
      </c>
      <c r="E292" s="858" t="s">
        <v>144</v>
      </c>
      <c r="F292" s="859" t="s">
        <v>756</v>
      </c>
      <c r="G292" s="855"/>
      <c r="H292" s="858" t="s">
        <v>144</v>
      </c>
      <c r="J292" s="855"/>
      <c r="L292" s="762"/>
      <c r="M292" s="764"/>
      <c r="N292" s="765"/>
      <c r="O292" s="765"/>
      <c r="P292" s="765"/>
      <c r="Q292" s="765"/>
      <c r="R292" s="765"/>
      <c r="S292" s="765"/>
      <c r="T292" s="766"/>
      <c r="AT292" s="763" t="s">
        <v>527</v>
      </c>
      <c r="AU292" s="763" t="s">
        <v>138</v>
      </c>
      <c r="AV292" s="761" t="s">
        <v>119</v>
      </c>
      <c r="AW292" s="761" t="s">
        <v>529</v>
      </c>
      <c r="AX292" s="761" t="s">
        <v>111</v>
      </c>
      <c r="AY292" s="763" t="s">
        <v>205</v>
      </c>
    </row>
    <row r="293" spans="1:51" s="767" customFormat="1" ht="11.25">
      <c r="A293" s="860"/>
      <c r="B293" s="861"/>
      <c r="C293" s="860"/>
      <c r="D293" s="857" t="s">
        <v>527</v>
      </c>
      <c r="E293" s="862" t="s">
        <v>144</v>
      </c>
      <c r="F293" s="863" t="s">
        <v>757</v>
      </c>
      <c r="G293" s="860"/>
      <c r="H293" s="864">
        <v>18</v>
      </c>
      <c r="J293" s="860"/>
      <c r="L293" s="768"/>
      <c r="M293" s="770"/>
      <c r="N293" s="771"/>
      <c r="O293" s="771"/>
      <c r="P293" s="771"/>
      <c r="Q293" s="771"/>
      <c r="R293" s="771"/>
      <c r="S293" s="771"/>
      <c r="T293" s="772"/>
      <c r="AT293" s="769" t="s">
        <v>527</v>
      </c>
      <c r="AU293" s="769" t="s">
        <v>138</v>
      </c>
      <c r="AV293" s="767" t="s">
        <v>138</v>
      </c>
      <c r="AW293" s="767" t="s">
        <v>529</v>
      </c>
      <c r="AX293" s="767" t="s">
        <v>119</v>
      </c>
      <c r="AY293" s="769" t="s">
        <v>205</v>
      </c>
    </row>
    <row r="294" spans="1:65" s="725" customFormat="1" ht="19.9" customHeight="1">
      <c r="A294" s="791"/>
      <c r="B294" s="792"/>
      <c r="C294" s="850" t="s">
        <v>758</v>
      </c>
      <c r="D294" s="850" t="s">
        <v>208</v>
      </c>
      <c r="E294" s="851" t="s">
        <v>759</v>
      </c>
      <c r="F294" s="852" t="s">
        <v>760</v>
      </c>
      <c r="G294" s="853" t="s">
        <v>243</v>
      </c>
      <c r="H294" s="854">
        <v>2</v>
      </c>
      <c r="I294" s="142">
        <v>0</v>
      </c>
      <c r="J294" s="879">
        <f>ROUND(I294*H294,2)</f>
        <v>0</v>
      </c>
      <c r="K294" s="143"/>
      <c r="L294" s="141"/>
      <c r="M294" s="755" t="s">
        <v>144</v>
      </c>
      <c r="N294" s="756" t="s">
        <v>158</v>
      </c>
      <c r="O294" s="757">
        <v>0.412</v>
      </c>
      <c r="P294" s="757">
        <f>O294*H294</f>
        <v>0.824</v>
      </c>
      <c r="Q294" s="757">
        <v>0.0008</v>
      </c>
      <c r="R294" s="757">
        <f>Q294*H294</f>
        <v>0.0016</v>
      </c>
      <c r="S294" s="757">
        <v>0</v>
      </c>
      <c r="T294" s="758">
        <f>S294*H294</f>
        <v>0</v>
      </c>
      <c r="U294" s="723"/>
      <c r="V294" s="723"/>
      <c r="W294" s="723"/>
      <c r="X294" s="723"/>
      <c r="Y294" s="723"/>
      <c r="Z294" s="723"/>
      <c r="AA294" s="723"/>
      <c r="AB294" s="723"/>
      <c r="AC294" s="723"/>
      <c r="AD294" s="723"/>
      <c r="AE294" s="723"/>
      <c r="AR294" s="759" t="s">
        <v>244</v>
      </c>
      <c r="AT294" s="759" t="s">
        <v>208</v>
      </c>
      <c r="AU294" s="759" t="s">
        <v>138</v>
      </c>
      <c r="AY294" s="720" t="s">
        <v>205</v>
      </c>
      <c r="BE294" s="760">
        <f>IF(N294="základní",J294,0)</f>
        <v>0</v>
      </c>
      <c r="BF294" s="760">
        <f>IF(N294="snížená",J294,0)</f>
        <v>0</v>
      </c>
      <c r="BG294" s="760">
        <f>IF(N294="zákl. přenesená",J294,0)</f>
        <v>0</v>
      </c>
      <c r="BH294" s="760">
        <f>IF(N294="sníž. přenesená",J294,0)</f>
        <v>0</v>
      </c>
      <c r="BI294" s="760">
        <f>IF(N294="nulová",J294,0)</f>
        <v>0</v>
      </c>
      <c r="BJ294" s="720" t="s">
        <v>119</v>
      </c>
      <c r="BK294" s="760">
        <f>ROUND(I294*H294,2)</f>
        <v>0</v>
      </c>
      <c r="BL294" s="720" t="s">
        <v>244</v>
      </c>
      <c r="BM294" s="759" t="s">
        <v>761</v>
      </c>
    </row>
    <row r="295" spans="1:51" s="761" customFormat="1" ht="11.25">
      <c r="A295" s="855"/>
      <c r="B295" s="856"/>
      <c r="C295" s="855"/>
      <c r="D295" s="857" t="s">
        <v>527</v>
      </c>
      <c r="E295" s="858" t="s">
        <v>144</v>
      </c>
      <c r="F295" s="859" t="s">
        <v>528</v>
      </c>
      <c r="G295" s="855"/>
      <c r="H295" s="858" t="s">
        <v>144</v>
      </c>
      <c r="J295" s="855"/>
      <c r="L295" s="762"/>
      <c r="M295" s="764"/>
      <c r="N295" s="765"/>
      <c r="O295" s="765"/>
      <c r="P295" s="765"/>
      <c r="Q295" s="765"/>
      <c r="R295" s="765"/>
      <c r="S295" s="765"/>
      <c r="T295" s="766"/>
      <c r="AT295" s="763" t="s">
        <v>527</v>
      </c>
      <c r="AU295" s="763" t="s">
        <v>138</v>
      </c>
      <c r="AV295" s="761" t="s">
        <v>119</v>
      </c>
      <c r="AW295" s="761" t="s">
        <v>529</v>
      </c>
      <c r="AX295" s="761" t="s">
        <v>111</v>
      </c>
      <c r="AY295" s="763" t="s">
        <v>205</v>
      </c>
    </row>
    <row r="296" spans="1:51" s="761" customFormat="1" ht="11.25">
      <c r="A296" s="855"/>
      <c r="B296" s="856"/>
      <c r="C296" s="855"/>
      <c r="D296" s="857" t="s">
        <v>527</v>
      </c>
      <c r="E296" s="858" t="s">
        <v>144</v>
      </c>
      <c r="F296" s="859" t="s">
        <v>562</v>
      </c>
      <c r="G296" s="855"/>
      <c r="H296" s="858" t="s">
        <v>144</v>
      </c>
      <c r="J296" s="855"/>
      <c r="L296" s="762"/>
      <c r="M296" s="764"/>
      <c r="N296" s="765"/>
      <c r="O296" s="765"/>
      <c r="P296" s="765"/>
      <c r="Q296" s="765"/>
      <c r="R296" s="765"/>
      <c r="S296" s="765"/>
      <c r="T296" s="766"/>
      <c r="AT296" s="763" t="s">
        <v>527</v>
      </c>
      <c r="AU296" s="763" t="s">
        <v>138</v>
      </c>
      <c r="AV296" s="761" t="s">
        <v>119</v>
      </c>
      <c r="AW296" s="761" t="s">
        <v>529</v>
      </c>
      <c r="AX296" s="761" t="s">
        <v>111</v>
      </c>
      <c r="AY296" s="763" t="s">
        <v>205</v>
      </c>
    </row>
    <row r="297" spans="1:51" s="761" customFormat="1" ht="11.25">
      <c r="A297" s="855"/>
      <c r="B297" s="856"/>
      <c r="C297" s="855"/>
      <c r="D297" s="857" t="s">
        <v>527</v>
      </c>
      <c r="E297" s="858" t="s">
        <v>144</v>
      </c>
      <c r="F297" s="859" t="s">
        <v>762</v>
      </c>
      <c r="G297" s="855"/>
      <c r="H297" s="858" t="s">
        <v>144</v>
      </c>
      <c r="J297" s="855"/>
      <c r="L297" s="762"/>
      <c r="M297" s="764"/>
      <c r="N297" s="765"/>
      <c r="O297" s="765"/>
      <c r="P297" s="765"/>
      <c r="Q297" s="765"/>
      <c r="R297" s="765"/>
      <c r="S297" s="765"/>
      <c r="T297" s="766"/>
      <c r="AT297" s="763" t="s">
        <v>527</v>
      </c>
      <c r="AU297" s="763" t="s">
        <v>138</v>
      </c>
      <c r="AV297" s="761" t="s">
        <v>119</v>
      </c>
      <c r="AW297" s="761" t="s">
        <v>529</v>
      </c>
      <c r="AX297" s="761" t="s">
        <v>111</v>
      </c>
      <c r="AY297" s="763" t="s">
        <v>205</v>
      </c>
    </row>
    <row r="298" spans="1:51" s="767" customFormat="1" ht="11.25">
      <c r="A298" s="860"/>
      <c r="B298" s="861"/>
      <c r="C298" s="860"/>
      <c r="D298" s="857" t="s">
        <v>527</v>
      </c>
      <c r="E298" s="862" t="s">
        <v>144</v>
      </c>
      <c r="F298" s="863" t="s">
        <v>138</v>
      </c>
      <c r="G298" s="860"/>
      <c r="H298" s="864">
        <v>2</v>
      </c>
      <c r="J298" s="860"/>
      <c r="L298" s="768"/>
      <c r="M298" s="770"/>
      <c r="N298" s="771"/>
      <c r="O298" s="771"/>
      <c r="P298" s="771"/>
      <c r="Q298" s="771"/>
      <c r="R298" s="771"/>
      <c r="S298" s="771"/>
      <c r="T298" s="772"/>
      <c r="AT298" s="769" t="s">
        <v>527</v>
      </c>
      <c r="AU298" s="769" t="s">
        <v>138</v>
      </c>
      <c r="AV298" s="767" t="s">
        <v>138</v>
      </c>
      <c r="AW298" s="767" t="s">
        <v>529</v>
      </c>
      <c r="AX298" s="767" t="s">
        <v>119</v>
      </c>
      <c r="AY298" s="769" t="s">
        <v>205</v>
      </c>
    </row>
    <row r="299" spans="1:65" s="725" customFormat="1" ht="19.9" customHeight="1">
      <c r="A299" s="791"/>
      <c r="B299" s="792"/>
      <c r="C299" s="850" t="s">
        <v>763</v>
      </c>
      <c r="D299" s="850" t="s">
        <v>208</v>
      </c>
      <c r="E299" s="851" t="s">
        <v>764</v>
      </c>
      <c r="F299" s="852" t="s">
        <v>765</v>
      </c>
      <c r="G299" s="853" t="s">
        <v>243</v>
      </c>
      <c r="H299" s="854">
        <v>2</v>
      </c>
      <c r="I299" s="142">
        <v>0</v>
      </c>
      <c r="J299" s="879">
        <f>ROUND(I299*H299,2)</f>
        <v>0</v>
      </c>
      <c r="K299" s="143"/>
      <c r="L299" s="141"/>
      <c r="M299" s="755" t="s">
        <v>144</v>
      </c>
      <c r="N299" s="756" t="s">
        <v>158</v>
      </c>
      <c r="O299" s="757">
        <v>0.474</v>
      </c>
      <c r="P299" s="757">
        <f>O299*H299</f>
        <v>0.948</v>
      </c>
      <c r="Q299" s="757">
        <v>0.00092</v>
      </c>
      <c r="R299" s="757">
        <f>Q299*H299</f>
        <v>0.00184</v>
      </c>
      <c r="S299" s="757">
        <v>0</v>
      </c>
      <c r="T299" s="758">
        <f>S299*H299</f>
        <v>0</v>
      </c>
      <c r="U299" s="723"/>
      <c r="V299" s="723"/>
      <c r="W299" s="723"/>
      <c r="X299" s="723"/>
      <c r="Y299" s="723"/>
      <c r="Z299" s="723"/>
      <c r="AA299" s="723"/>
      <c r="AB299" s="723"/>
      <c r="AC299" s="723"/>
      <c r="AD299" s="723"/>
      <c r="AE299" s="723"/>
      <c r="AR299" s="759" t="s">
        <v>244</v>
      </c>
      <c r="AT299" s="759" t="s">
        <v>208</v>
      </c>
      <c r="AU299" s="759" t="s">
        <v>138</v>
      </c>
      <c r="AY299" s="720" t="s">
        <v>205</v>
      </c>
      <c r="BE299" s="760">
        <f>IF(N299="základní",J299,0)</f>
        <v>0</v>
      </c>
      <c r="BF299" s="760">
        <f>IF(N299="snížená",J299,0)</f>
        <v>0</v>
      </c>
      <c r="BG299" s="760">
        <f>IF(N299="zákl. přenesená",J299,0)</f>
        <v>0</v>
      </c>
      <c r="BH299" s="760">
        <f>IF(N299="sníž. přenesená",J299,0)</f>
        <v>0</v>
      </c>
      <c r="BI299" s="760">
        <f>IF(N299="nulová",J299,0)</f>
        <v>0</v>
      </c>
      <c r="BJ299" s="720" t="s">
        <v>119</v>
      </c>
      <c r="BK299" s="760">
        <f>ROUND(I299*H299,2)</f>
        <v>0</v>
      </c>
      <c r="BL299" s="720" t="s">
        <v>244</v>
      </c>
      <c r="BM299" s="759" t="s">
        <v>766</v>
      </c>
    </row>
    <row r="300" spans="1:51" s="761" customFormat="1" ht="11.25">
      <c r="A300" s="855"/>
      <c r="B300" s="856"/>
      <c r="C300" s="855"/>
      <c r="D300" s="857" t="s">
        <v>527</v>
      </c>
      <c r="E300" s="858" t="s">
        <v>144</v>
      </c>
      <c r="F300" s="859" t="s">
        <v>528</v>
      </c>
      <c r="G300" s="855"/>
      <c r="H300" s="858" t="s">
        <v>144</v>
      </c>
      <c r="J300" s="855"/>
      <c r="L300" s="762"/>
      <c r="M300" s="764"/>
      <c r="N300" s="765"/>
      <c r="O300" s="765"/>
      <c r="P300" s="765"/>
      <c r="Q300" s="765"/>
      <c r="R300" s="765"/>
      <c r="S300" s="765"/>
      <c r="T300" s="766"/>
      <c r="AT300" s="763" t="s">
        <v>527</v>
      </c>
      <c r="AU300" s="763" t="s">
        <v>138</v>
      </c>
      <c r="AV300" s="761" t="s">
        <v>119</v>
      </c>
      <c r="AW300" s="761" t="s">
        <v>529</v>
      </c>
      <c r="AX300" s="761" t="s">
        <v>111</v>
      </c>
      <c r="AY300" s="763" t="s">
        <v>205</v>
      </c>
    </row>
    <row r="301" spans="1:51" s="761" customFormat="1" ht="11.25">
      <c r="A301" s="855"/>
      <c r="B301" s="856"/>
      <c r="C301" s="855"/>
      <c r="D301" s="857" t="s">
        <v>527</v>
      </c>
      <c r="E301" s="858" t="s">
        <v>144</v>
      </c>
      <c r="F301" s="859" t="s">
        <v>562</v>
      </c>
      <c r="G301" s="855"/>
      <c r="H301" s="858" t="s">
        <v>144</v>
      </c>
      <c r="J301" s="855"/>
      <c r="L301" s="762"/>
      <c r="M301" s="764"/>
      <c r="N301" s="765"/>
      <c r="O301" s="765"/>
      <c r="P301" s="765"/>
      <c r="Q301" s="765"/>
      <c r="R301" s="765"/>
      <c r="S301" s="765"/>
      <c r="T301" s="766"/>
      <c r="AT301" s="763" t="s">
        <v>527</v>
      </c>
      <c r="AU301" s="763" t="s">
        <v>138</v>
      </c>
      <c r="AV301" s="761" t="s">
        <v>119</v>
      </c>
      <c r="AW301" s="761" t="s">
        <v>529</v>
      </c>
      <c r="AX301" s="761" t="s">
        <v>111</v>
      </c>
      <c r="AY301" s="763" t="s">
        <v>205</v>
      </c>
    </row>
    <row r="302" spans="1:51" s="761" customFormat="1" ht="22.5">
      <c r="A302" s="855"/>
      <c r="B302" s="856"/>
      <c r="C302" s="855"/>
      <c r="D302" s="857" t="s">
        <v>527</v>
      </c>
      <c r="E302" s="858" t="s">
        <v>144</v>
      </c>
      <c r="F302" s="859" t="s">
        <v>767</v>
      </c>
      <c r="G302" s="855"/>
      <c r="H302" s="858" t="s">
        <v>144</v>
      </c>
      <c r="J302" s="855"/>
      <c r="L302" s="762"/>
      <c r="M302" s="764"/>
      <c r="N302" s="765"/>
      <c r="O302" s="765"/>
      <c r="P302" s="765"/>
      <c r="Q302" s="765"/>
      <c r="R302" s="765"/>
      <c r="S302" s="765"/>
      <c r="T302" s="766"/>
      <c r="AT302" s="763" t="s">
        <v>527</v>
      </c>
      <c r="AU302" s="763" t="s">
        <v>138</v>
      </c>
      <c r="AV302" s="761" t="s">
        <v>119</v>
      </c>
      <c r="AW302" s="761" t="s">
        <v>529</v>
      </c>
      <c r="AX302" s="761" t="s">
        <v>111</v>
      </c>
      <c r="AY302" s="763" t="s">
        <v>205</v>
      </c>
    </row>
    <row r="303" spans="1:51" s="767" customFormat="1" ht="11.25">
      <c r="A303" s="860"/>
      <c r="B303" s="861"/>
      <c r="C303" s="860"/>
      <c r="D303" s="857" t="s">
        <v>527</v>
      </c>
      <c r="E303" s="862" t="s">
        <v>144</v>
      </c>
      <c r="F303" s="863" t="s">
        <v>138</v>
      </c>
      <c r="G303" s="860"/>
      <c r="H303" s="864">
        <v>2</v>
      </c>
      <c r="J303" s="860"/>
      <c r="L303" s="768"/>
      <c r="M303" s="770"/>
      <c r="N303" s="771"/>
      <c r="O303" s="771"/>
      <c r="P303" s="771"/>
      <c r="Q303" s="771"/>
      <c r="R303" s="771"/>
      <c r="S303" s="771"/>
      <c r="T303" s="772"/>
      <c r="AT303" s="769" t="s">
        <v>527</v>
      </c>
      <c r="AU303" s="769" t="s">
        <v>138</v>
      </c>
      <c r="AV303" s="767" t="s">
        <v>138</v>
      </c>
      <c r="AW303" s="767" t="s">
        <v>529</v>
      </c>
      <c r="AX303" s="767" t="s">
        <v>119</v>
      </c>
      <c r="AY303" s="769" t="s">
        <v>205</v>
      </c>
    </row>
    <row r="304" spans="1:65" s="725" customFormat="1" ht="19.9" customHeight="1">
      <c r="A304" s="791"/>
      <c r="B304" s="792"/>
      <c r="C304" s="850" t="s">
        <v>336</v>
      </c>
      <c r="D304" s="850" t="s">
        <v>208</v>
      </c>
      <c r="E304" s="851" t="s">
        <v>768</v>
      </c>
      <c r="F304" s="852" t="s">
        <v>769</v>
      </c>
      <c r="G304" s="853" t="s">
        <v>223</v>
      </c>
      <c r="H304" s="854">
        <v>0.626</v>
      </c>
      <c r="I304" s="142">
        <v>0</v>
      </c>
      <c r="J304" s="879">
        <f>ROUND(I304*H304,2)</f>
        <v>0</v>
      </c>
      <c r="K304" s="143"/>
      <c r="L304" s="141"/>
      <c r="M304" s="755" t="s">
        <v>144</v>
      </c>
      <c r="N304" s="756" t="s">
        <v>158</v>
      </c>
      <c r="O304" s="757">
        <v>3.563</v>
      </c>
      <c r="P304" s="757">
        <f>O304*H304</f>
        <v>2.230438</v>
      </c>
      <c r="Q304" s="757">
        <v>0</v>
      </c>
      <c r="R304" s="757">
        <f>Q304*H304</f>
        <v>0</v>
      </c>
      <c r="S304" s="757">
        <v>0</v>
      </c>
      <c r="T304" s="758">
        <f>S304*H304</f>
        <v>0</v>
      </c>
      <c r="U304" s="723"/>
      <c r="V304" s="723"/>
      <c r="W304" s="723"/>
      <c r="X304" s="723"/>
      <c r="Y304" s="723"/>
      <c r="Z304" s="723"/>
      <c r="AA304" s="723"/>
      <c r="AB304" s="723"/>
      <c r="AC304" s="723"/>
      <c r="AD304" s="723"/>
      <c r="AE304" s="723"/>
      <c r="AR304" s="759" t="s">
        <v>244</v>
      </c>
      <c r="AT304" s="759" t="s">
        <v>208</v>
      </c>
      <c r="AU304" s="759" t="s">
        <v>138</v>
      </c>
      <c r="AY304" s="720" t="s">
        <v>205</v>
      </c>
      <c r="BE304" s="760">
        <f>IF(N304="základní",J304,0)</f>
        <v>0</v>
      </c>
      <c r="BF304" s="760">
        <f>IF(N304="snížená",J304,0)</f>
        <v>0</v>
      </c>
      <c r="BG304" s="760">
        <f>IF(N304="zákl. přenesená",J304,0)</f>
        <v>0</v>
      </c>
      <c r="BH304" s="760">
        <f>IF(N304="sníž. přenesená",J304,0)</f>
        <v>0</v>
      </c>
      <c r="BI304" s="760">
        <f>IF(N304="nulová",J304,0)</f>
        <v>0</v>
      </c>
      <c r="BJ304" s="720" t="s">
        <v>119</v>
      </c>
      <c r="BK304" s="760">
        <f>ROUND(I304*H304,2)</f>
        <v>0</v>
      </c>
      <c r="BL304" s="720" t="s">
        <v>244</v>
      </c>
      <c r="BM304" s="759" t="s">
        <v>770</v>
      </c>
    </row>
    <row r="305" spans="1:65" s="725" customFormat="1" ht="19.9" customHeight="1">
      <c r="A305" s="791"/>
      <c r="B305" s="792"/>
      <c r="C305" s="850" t="s">
        <v>339</v>
      </c>
      <c r="D305" s="850" t="s">
        <v>208</v>
      </c>
      <c r="E305" s="851" t="s">
        <v>771</v>
      </c>
      <c r="F305" s="852" t="s">
        <v>772</v>
      </c>
      <c r="G305" s="853" t="s">
        <v>223</v>
      </c>
      <c r="H305" s="854">
        <v>0.276</v>
      </c>
      <c r="I305" s="142">
        <v>0</v>
      </c>
      <c r="J305" s="879">
        <f>ROUND(I305*H305,2)</f>
        <v>0</v>
      </c>
      <c r="K305" s="143"/>
      <c r="L305" s="141"/>
      <c r="M305" s="755" t="s">
        <v>144</v>
      </c>
      <c r="N305" s="756" t="s">
        <v>158</v>
      </c>
      <c r="O305" s="757">
        <v>3.563</v>
      </c>
      <c r="P305" s="757">
        <f>O305*H305</f>
        <v>0.9833880000000002</v>
      </c>
      <c r="Q305" s="757">
        <v>0</v>
      </c>
      <c r="R305" s="757">
        <f>Q305*H305</f>
        <v>0</v>
      </c>
      <c r="S305" s="757">
        <v>0</v>
      </c>
      <c r="T305" s="758">
        <f>S305*H305</f>
        <v>0</v>
      </c>
      <c r="U305" s="723"/>
      <c r="V305" s="723"/>
      <c r="W305" s="723"/>
      <c r="X305" s="723"/>
      <c r="Y305" s="723"/>
      <c r="Z305" s="723"/>
      <c r="AA305" s="723"/>
      <c r="AB305" s="723"/>
      <c r="AC305" s="723"/>
      <c r="AD305" s="723"/>
      <c r="AE305" s="723"/>
      <c r="AR305" s="759" t="s">
        <v>244</v>
      </c>
      <c r="AT305" s="759" t="s">
        <v>208</v>
      </c>
      <c r="AU305" s="759" t="s">
        <v>138</v>
      </c>
      <c r="AY305" s="720" t="s">
        <v>205</v>
      </c>
      <c r="BE305" s="760">
        <f>IF(N305="základní",J305,0)</f>
        <v>0</v>
      </c>
      <c r="BF305" s="760">
        <f>IF(N305="snížená",J305,0)</f>
        <v>0</v>
      </c>
      <c r="BG305" s="760">
        <f>IF(N305="zákl. přenesená",J305,0)</f>
        <v>0</v>
      </c>
      <c r="BH305" s="760">
        <f>IF(N305="sníž. přenesená",J305,0)</f>
        <v>0</v>
      </c>
      <c r="BI305" s="760">
        <f>IF(N305="nulová",J305,0)</f>
        <v>0</v>
      </c>
      <c r="BJ305" s="720" t="s">
        <v>119</v>
      </c>
      <c r="BK305" s="760">
        <f>ROUND(I305*H305,2)</f>
        <v>0</v>
      </c>
      <c r="BL305" s="720" t="s">
        <v>244</v>
      </c>
      <c r="BM305" s="759" t="s">
        <v>773</v>
      </c>
    </row>
    <row r="306" spans="1:63" s="746" customFormat="1" ht="22.9" customHeight="1">
      <c r="A306" s="845"/>
      <c r="B306" s="846"/>
      <c r="C306" s="845"/>
      <c r="D306" s="847" t="s">
        <v>110</v>
      </c>
      <c r="E306" s="849" t="s">
        <v>774</v>
      </c>
      <c r="F306" s="849" t="s">
        <v>775</v>
      </c>
      <c r="G306" s="845"/>
      <c r="H306" s="845"/>
      <c r="J306" s="878">
        <f>BK306</f>
        <v>0</v>
      </c>
      <c r="L306" s="747"/>
      <c r="M306" s="749"/>
      <c r="N306" s="750"/>
      <c r="O306" s="750"/>
      <c r="P306" s="751">
        <f>SUM(P307:P358)</f>
        <v>17.816225</v>
      </c>
      <c r="Q306" s="750"/>
      <c r="R306" s="751">
        <f>SUM(R307:R358)</f>
        <v>0.03879</v>
      </c>
      <c r="S306" s="750"/>
      <c r="T306" s="752">
        <f>SUM(T307:T358)</f>
        <v>0.024</v>
      </c>
      <c r="AR306" s="748" t="s">
        <v>138</v>
      </c>
      <c r="AT306" s="753" t="s">
        <v>110</v>
      </c>
      <c r="AU306" s="753" t="s">
        <v>119</v>
      </c>
      <c r="AY306" s="748" t="s">
        <v>205</v>
      </c>
      <c r="BK306" s="754">
        <f>SUM(BK307:BK358)</f>
        <v>0</v>
      </c>
    </row>
    <row r="307" spans="1:65" s="725" customFormat="1" ht="19.9" customHeight="1">
      <c r="A307" s="791"/>
      <c r="B307" s="792"/>
      <c r="C307" s="850" t="s">
        <v>776</v>
      </c>
      <c r="D307" s="850" t="s">
        <v>208</v>
      </c>
      <c r="E307" s="851" t="s">
        <v>777</v>
      </c>
      <c r="F307" s="852" t="s">
        <v>778</v>
      </c>
      <c r="G307" s="853" t="s">
        <v>243</v>
      </c>
      <c r="H307" s="854">
        <v>14</v>
      </c>
      <c r="I307" s="142">
        <v>0</v>
      </c>
      <c r="J307" s="879">
        <f aca="true" t="shared" si="0" ref="J307:J312">ROUND(I307*H307,2)</f>
        <v>0</v>
      </c>
      <c r="K307" s="143"/>
      <c r="L307" s="141"/>
      <c r="M307" s="755" t="s">
        <v>144</v>
      </c>
      <c r="N307" s="756" t="s">
        <v>158</v>
      </c>
      <c r="O307" s="757">
        <v>0.052</v>
      </c>
      <c r="P307" s="757">
        <f aca="true" t="shared" si="1" ref="P307:P312">O307*H307</f>
        <v>0.728</v>
      </c>
      <c r="Q307" s="757">
        <v>4E-05</v>
      </c>
      <c r="R307" s="757">
        <f aca="true" t="shared" si="2" ref="R307:R312">Q307*H307</f>
        <v>0.0005600000000000001</v>
      </c>
      <c r="S307" s="757">
        <v>0.00045</v>
      </c>
      <c r="T307" s="758">
        <f aca="true" t="shared" si="3" ref="T307:T312">S307*H307</f>
        <v>0.0063</v>
      </c>
      <c r="U307" s="723"/>
      <c r="V307" s="723"/>
      <c r="W307" s="723"/>
      <c r="X307" s="723"/>
      <c r="Y307" s="723"/>
      <c r="Z307" s="723"/>
      <c r="AA307" s="723"/>
      <c r="AB307" s="723"/>
      <c r="AC307" s="723"/>
      <c r="AD307" s="723"/>
      <c r="AE307" s="723"/>
      <c r="AR307" s="759" t="s">
        <v>244</v>
      </c>
      <c r="AT307" s="759" t="s">
        <v>208</v>
      </c>
      <c r="AU307" s="759" t="s">
        <v>138</v>
      </c>
      <c r="AY307" s="720" t="s">
        <v>205</v>
      </c>
      <c r="BE307" s="760">
        <f aca="true" t="shared" si="4" ref="BE307:BE312">IF(N307="základní",J307,0)</f>
        <v>0</v>
      </c>
      <c r="BF307" s="760">
        <f aca="true" t="shared" si="5" ref="BF307:BF312">IF(N307="snížená",J307,0)</f>
        <v>0</v>
      </c>
      <c r="BG307" s="760">
        <f aca="true" t="shared" si="6" ref="BG307:BG312">IF(N307="zákl. přenesená",J307,0)</f>
        <v>0</v>
      </c>
      <c r="BH307" s="760">
        <f aca="true" t="shared" si="7" ref="BH307:BH312">IF(N307="sníž. přenesená",J307,0)</f>
        <v>0</v>
      </c>
      <c r="BI307" s="760">
        <f aca="true" t="shared" si="8" ref="BI307:BI312">IF(N307="nulová",J307,0)</f>
        <v>0</v>
      </c>
      <c r="BJ307" s="720" t="s">
        <v>119</v>
      </c>
      <c r="BK307" s="760">
        <f aca="true" t="shared" si="9" ref="BK307:BK312">ROUND(I307*H307,2)</f>
        <v>0</v>
      </c>
      <c r="BL307" s="720" t="s">
        <v>244</v>
      </c>
      <c r="BM307" s="759" t="s">
        <v>779</v>
      </c>
    </row>
    <row r="308" spans="1:65" s="725" customFormat="1" ht="19.9" customHeight="1">
      <c r="A308" s="791"/>
      <c r="B308" s="792"/>
      <c r="C308" s="850" t="s">
        <v>780</v>
      </c>
      <c r="D308" s="850" t="s">
        <v>208</v>
      </c>
      <c r="E308" s="851" t="s">
        <v>781</v>
      </c>
      <c r="F308" s="852" t="s">
        <v>782</v>
      </c>
      <c r="G308" s="853" t="s">
        <v>243</v>
      </c>
      <c r="H308" s="854">
        <v>10</v>
      </c>
      <c r="I308" s="142">
        <v>0</v>
      </c>
      <c r="J308" s="879">
        <f t="shared" si="0"/>
        <v>0</v>
      </c>
      <c r="K308" s="143"/>
      <c r="L308" s="141"/>
      <c r="M308" s="755" t="s">
        <v>144</v>
      </c>
      <c r="N308" s="756" t="s">
        <v>158</v>
      </c>
      <c r="O308" s="757">
        <v>0.166</v>
      </c>
      <c r="P308" s="757">
        <f t="shared" si="1"/>
        <v>1.6600000000000001</v>
      </c>
      <c r="Q308" s="757">
        <v>9E-05</v>
      </c>
      <c r="R308" s="757">
        <f t="shared" si="2"/>
        <v>0.0009000000000000001</v>
      </c>
      <c r="S308" s="757">
        <v>0.00045</v>
      </c>
      <c r="T308" s="758">
        <f t="shared" si="3"/>
        <v>0.0045</v>
      </c>
      <c r="U308" s="723"/>
      <c r="V308" s="723"/>
      <c r="W308" s="723"/>
      <c r="X308" s="723"/>
      <c r="Y308" s="723"/>
      <c r="Z308" s="723"/>
      <c r="AA308" s="723"/>
      <c r="AB308" s="723"/>
      <c r="AC308" s="723"/>
      <c r="AD308" s="723"/>
      <c r="AE308" s="723"/>
      <c r="AR308" s="759" t="s">
        <v>244</v>
      </c>
      <c r="AT308" s="759" t="s">
        <v>208</v>
      </c>
      <c r="AU308" s="759" t="s">
        <v>138</v>
      </c>
      <c r="AY308" s="720" t="s">
        <v>205</v>
      </c>
      <c r="BE308" s="760">
        <f t="shared" si="4"/>
        <v>0</v>
      </c>
      <c r="BF308" s="760">
        <f t="shared" si="5"/>
        <v>0</v>
      </c>
      <c r="BG308" s="760">
        <f t="shared" si="6"/>
        <v>0</v>
      </c>
      <c r="BH308" s="760">
        <f t="shared" si="7"/>
        <v>0</v>
      </c>
      <c r="BI308" s="760">
        <f t="shared" si="8"/>
        <v>0</v>
      </c>
      <c r="BJ308" s="720" t="s">
        <v>119</v>
      </c>
      <c r="BK308" s="760">
        <f t="shared" si="9"/>
        <v>0</v>
      </c>
      <c r="BL308" s="720" t="s">
        <v>244</v>
      </c>
      <c r="BM308" s="759" t="s">
        <v>783</v>
      </c>
    </row>
    <row r="309" spans="1:65" s="725" customFormat="1" ht="19.9" customHeight="1">
      <c r="A309" s="791"/>
      <c r="B309" s="792"/>
      <c r="C309" s="850" t="s">
        <v>342</v>
      </c>
      <c r="D309" s="850" t="s">
        <v>208</v>
      </c>
      <c r="E309" s="851" t="s">
        <v>784</v>
      </c>
      <c r="F309" s="852" t="s">
        <v>785</v>
      </c>
      <c r="G309" s="853" t="s">
        <v>243</v>
      </c>
      <c r="H309" s="854">
        <v>2</v>
      </c>
      <c r="I309" s="142">
        <v>0</v>
      </c>
      <c r="J309" s="879">
        <f t="shared" si="0"/>
        <v>0</v>
      </c>
      <c r="K309" s="143"/>
      <c r="L309" s="141"/>
      <c r="M309" s="755" t="s">
        <v>144</v>
      </c>
      <c r="N309" s="756" t="s">
        <v>158</v>
      </c>
      <c r="O309" s="757">
        <v>0.229</v>
      </c>
      <c r="P309" s="757">
        <f t="shared" si="1"/>
        <v>0.458</v>
      </c>
      <c r="Q309" s="757">
        <v>0.00013</v>
      </c>
      <c r="R309" s="757">
        <f t="shared" si="2"/>
        <v>0.00026</v>
      </c>
      <c r="S309" s="757">
        <v>0.0011</v>
      </c>
      <c r="T309" s="758">
        <f t="shared" si="3"/>
        <v>0.0022</v>
      </c>
      <c r="U309" s="723"/>
      <c r="V309" s="723"/>
      <c r="W309" s="723"/>
      <c r="X309" s="723"/>
      <c r="Y309" s="723"/>
      <c r="Z309" s="723"/>
      <c r="AA309" s="723"/>
      <c r="AB309" s="723"/>
      <c r="AC309" s="723"/>
      <c r="AD309" s="723"/>
      <c r="AE309" s="723"/>
      <c r="AR309" s="759" t="s">
        <v>244</v>
      </c>
      <c r="AT309" s="759" t="s">
        <v>208</v>
      </c>
      <c r="AU309" s="759" t="s">
        <v>138</v>
      </c>
      <c r="AY309" s="720" t="s">
        <v>205</v>
      </c>
      <c r="BE309" s="760">
        <f t="shared" si="4"/>
        <v>0</v>
      </c>
      <c r="BF309" s="760">
        <f t="shared" si="5"/>
        <v>0</v>
      </c>
      <c r="BG309" s="760">
        <f t="shared" si="6"/>
        <v>0</v>
      </c>
      <c r="BH309" s="760">
        <f t="shared" si="7"/>
        <v>0</v>
      </c>
      <c r="BI309" s="760">
        <f t="shared" si="8"/>
        <v>0</v>
      </c>
      <c r="BJ309" s="720" t="s">
        <v>119</v>
      </c>
      <c r="BK309" s="760">
        <f t="shared" si="9"/>
        <v>0</v>
      </c>
      <c r="BL309" s="720" t="s">
        <v>244</v>
      </c>
      <c r="BM309" s="759" t="s">
        <v>786</v>
      </c>
    </row>
    <row r="310" spans="1:65" s="725" customFormat="1" ht="19.9" customHeight="1">
      <c r="A310" s="791"/>
      <c r="B310" s="792"/>
      <c r="C310" s="850" t="s">
        <v>345</v>
      </c>
      <c r="D310" s="850" t="s">
        <v>208</v>
      </c>
      <c r="E310" s="851" t="s">
        <v>787</v>
      </c>
      <c r="F310" s="852" t="s">
        <v>788</v>
      </c>
      <c r="G310" s="853" t="s">
        <v>243</v>
      </c>
      <c r="H310" s="854">
        <v>5</v>
      </c>
      <c r="I310" s="142">
        <v>0</v>
      </c>
      <c r="J310" s="879">
        <f t="shared" si="0"/>
        <v>0</v>
      </c>
      <c r="K310" s="143"/>
      <c r="L310" s="141"/>
      <c r="M310" s="755" t="s">
        <v>144</v>
      </c>
      <c r="N310" s="756" t="s">
        <v>158</v>
      </c>
      <c r="O310" s="757">
        <v>0.312</v>
      </c>
      <c r="P310" s="757">
        <f t="shared" si="1"/>
        <v>1.56</v>
      </c>
      <c r="Q310" s="757">
        <v>0.00017</v>
      </c>
      <c r="R310" s="757">
        <f t="shared" si="2"/>
        <v>0.0008500000000000001</v>
      </c>
      <c r="S310" s="757">
        <v>0.0022</v>
      </c>
      <c r="T310" s="758">
        <f t="shared" si="3"/>
        <v>0.011000000000000001</v>
      </c>
      <c r="U310" s="723"/>
      <c r="V310" s="723"/>
      <c r="W310" s="723"/>
      <c r="X310" s="723"/>
      <c r="Y310" s="723"/>
      <c r="Z310" s="723"/>
      <c r="AA310" s="723"/>
      <c r="AB310" s="723"/>
      <c r="AC310" s="723"/>
      <c r="AD310" s="723"/>
      <c r="AE310" s="723"/>
      <c r="AR310" s="759" t="s">
        <v>244</v>
      </c>
      <c r="AT310" s="759" t="s">
        <v>208</v>
      </c>
      <c r="AU310" s="759" t="s">
        <v>138</v>
      </c>
      <c r="AY310" s="720" t="s">
        <v>205</v>
      </c>
      <c r="BE310" s="760">
        <f t="shared" si="4"/>
        <v>0</v>
      </c>
      <c r="BF310" s="760">
        <f t="shared" si="5"/>
        <v>0</v>
      </c>
      <c r="BG310" s="760">
        <f t="shared" si="6"/>
        <v>0</v>
      </c>
      <c r="BH310" s="760">
        <f t="shared" si="7"/>
        <v>0</v>
      </c>
      <c r="BI310" s="760">
        <f t="shared" si="8"/>
        <v>0</v>
      </c>
      <c r="BJ310" s="720" t="s">
        <v>119</v>
      </c>
      <c r="BK310" s="760">
        <f t="shared" si="9"/>
        <v>0</v>
      </c>
      <c r="BL310" s="720" t="s">
        <v>244</v>
      </c>
      <c r="BM310" s="759" t="s">
        <v>789</v>
      </c>
    </row>
    <row r="311" spans="1:65" s="725" customFormat="1" ht="19.9" customHeight="1">
      <c r="A311" s="791"/>
      <c r="B311" s="792"/>
      <c r="C311" s="850" t="s">
        <v>790</v>
      </c>
      <c r="D311" s="850" t="s">
        <v>208</v>
      </c>
      <c r="E311" s="851" t="s">
        <v>791</v>
      </c>
      <c r="F311" s="852" t="s">
        <v>792</v>
      </c>
      <c r="G311" s="853" t="s">
        <v>243</v>
      </c>
      <c r="H311" s="854">
        <v>6</v>
      </c>
      <c r="I311" s="142">
        <v>0</v>
      </c>
      <c r="J311" s="879">
        <f t="shared" si="0"/>
        <v>0</v>
      </c>
      <c r="K311" s="143"/>
      <c r="L311" s="141"/>
      <c r="M311" s="755" t="s">
        <v>144</v>
      </c>
      <c r="N311" s="756" t="s">
        <v>158</v>
      </c>
      <c r="O311" s="757">
        <v>0.165</v>
      </c>
      <c r="P311" s="757">
        <f t="shared" si="1"/>
        <v>0.99</v>
      </c>
      <c r="Q311" s="757">
        <v>6E-05</v>
      </c>
      <c r="R311" s="757">
        <f t="shared" si="2"/>
        <v>0.00036</v>
      </c>
      <c r="S311" s="757">
        <v>0</v>
      </c>
      <c r="T311" s="758">
        <f t="shared" si="3"/>
        <v>0</v>
      </c>
      <c r="U311" s="723"/>
      <c r="V311" s="723"/>
      <c r="W311" s="723"/>
      <c r="X311" s="723"/>
      <c r="Y311" s="723"/>
      <c r="Z311" s="723"/>
      <c r="AA311" s="723"/>
      <c r="AB311" s="723"/>
      <c r="AC311" s="723"/>
      <c r="AD311" s="723"/>
      <c r="AE311" s="723"/>
      <c r="AR311" s="759" t="s">
        <v>244</v>
      </c>
      <c r="AT311" s="759" t="s">
        <v>208</v>
      </c>
      <c r="AU311" s="759" t="s">
        <v>138</v>
      </c>
      <c r="AY311" s="720" t="s">
        <v>205</v>
      </c>
      <c r="BE311" s="760">
        <f t="shared" si="4"/>
        <v>0</v>
      </c>
      <c r="BF311" s="760">
        <f t="shared" si="5"/>
        <v>0</v>
      </c>
      <c r="BG311" s="760">
        <f t="shared" si="6"/>
        <v>0</v>
      </c>
      <c r="BH311" s="760">
        <f t="shared" si="7"/>
        <v>0</v>
      </c>
      <c r="BI311" s="760">
        <f t="shared" si="8"/>
        <v>0</v>
      </c>
      <c r="BJ311" s="720" t="s">
        <v>119</v>
      </c>
      <c r="BK311" s="760">
        <f t="shared" si="9"/>
        <v>0</v>
      </c>
      <c r="BL311" s="720" t="s">
        <v>244</v>
      </c>
      <c r="BM311" s="759" t="s">
        <v>793</v>
      </c>
    </row>
    <row r="312" spans="1:65" s="725" customFormat="1" ht="19.9" customHeight="1">
      <c r="A312" s="791"/>
      <c r="B312" s="792"/>
      <c r="C312" s="870" t="s">
        <v>794</v>
      </c>
      <c r="D312" s="870" t="s">
        <v>220</v>
      </c>
      <c r="E312" s="871" t="s">
        <v>795</v>
      </c>
      <c r="F312" s="872" t="s">
        <v>796</v>
      </c>
      <c r="G312" s="873" t="s">
        <v>243</v>
      </c>
      <c r="H312" s="874">
        <v>6</v>
      </c>
      <c r="I312" s="144">
        <v>0</v>
      </c>
      <c r="J312" s="880">
        <f t="shared" si="0"/>
        <v>0</v>
      </c>
      <c r="K312" s="145"/>
      <c r="L312" s="779"/>
      <c r="M312" s="780" t="s">
        <v>144</v>
      </c>
      <c r="N312" s="781" t="s">
        <v>158</v>
      </c>
      <c r="O312" s="757">
        <v>0</v>
      </c>
      <c r="P312" s="757">
        <f t="shared" si="1"/>
        <v>0</v>
      </c>
      <c r="Q312" s="757">
        <v>0.001</v>
      </c>
      <c r="R312" s="757">
        <f t="shared" si="2"/>
        <v>0.006</v>
      </c>
      <c r="S312" s="757">
        <v>0</v>
      </c>
      <c r="T312" s="758">
        <f t="shared" si="3"/>
        <v>0</v>
      </c>
      <c r="U312" s="723"/>
      <c r="V312" s="723"/>
      <c r="W312" s="723"/>
      <c r="X312" s="723"/>
      <c r="Y312" s="723"/>
      <c r="Z312" s="723"/>
      <c r="AA312" s="723"/>
      <c r="AB312" s="723"/>
      <c r="AC312" s="723"/>
      <c r="AD312" s="723"/>
      <c r="AE312" s="723"/>
      <c r="AR312" s="759" t="s">
        <v>281</v>
      </c>
      <c r="AT312" s="759" t="s">
        <v>220</v>
      </c>
      <c r="AU312" s="759" t="s">
        <v>138</v>
      </c>
      <c r="AY312" s="720" t="s">
        <v>205</v>
      </c>
      <c r="BE312" s="760">
        <f t="shared" si="4"/>
        <v>0</v>
      </c>
      <c r="BF312" s="760">
        <f t="shared" si="5"/>
        <v>0</v>
      </c>
      <c r="BG312" s="760">
        <f t="shared" si="6"/>
        <v>0</v>
      </c>
      <c r="BH312" s="760">
        <f t="shared" si="7"/>
        <v>0</v>
      </c>
      <c r="BI312" s="760">
        <f t="shared" si="8"/>
        <v>0</v>
      </c>
      <c r="BJ312" s="720" t="s">
        <v>119</v>
      </c>
      <c r="BK312" s="760">
        <f t="shared" si="9"/>
        <v>0</v>
      </c>
      <c r="BL312" s="720" t="s">
        <v>244</v>
      </c>
      <c r="BM312" s="759" t="s">
        <v>797</v>
      </c>
    </row>
    <row r="313" spans="1:51" s="761" customFormat="1" ht="11.25">
      <c r="A313" s="855"/>
      <c r="B313" s="856"/>
      <c r="C313" s="855"/>
      <c r="D313" s="857" t="s">
        <v>527</v>
      </c>
      <c r="E313" s="858" t="s">
        <v>144</v>
      </c>
      <c r="F313" s="859" t="s">
        <v>528</v>
      </c>
      <c r="G313" s="855"/>
      <c r="H313" s="858" t="s">
        <v>144</v>
      </c>
      <c r="J313" s="855"/>
      <c r="L313" s="762"/>
      <c r="M313" s="764"/>
      <c r="N313" s="765"/>
      <c r="O313" s="765"/>
      <c r="P313" s="765"/>
      <c r="Q313" s="765"/>
      <c r="R313" s="765"/>
      <c r="S313" s="765"/>
      <c r="T313" s="766"/>
      <c r="AT313" s="763" t="s">
        <v>527</v>
      </c>
      <c r="AU313" s="763" t="s">
        <v>138</v>
      </c>
      <c r="AV313" s="761" t="s">
        <v>119</v>
      </c>
      <c r="AW313" s="761" t="s">
        <v>529</v>
      </c>
      <c r="AX313" s="761" t="s">
        <v>111</v>
      </c>
      <c r="AY313" s="763" t="s">
        <v>205</v>
      </c>
    </row>
    <row r="314" spans="1:51" s="761" customFormat="1" ht="11.25">
      <c r="A314" s="855"/>
      <c r="B314" s="856"/>
      <c r="C314" s="855"/>
      <c r="D314" s="857" t="s">
        <v>527</v>
      </c>
      <c r="E314" s="858" t="s">
        <v>144</v>
      </c>
      <c r="F314" s="859" t="s">
        <v>562</v>
      </c>
      <c r="G314" s="855"/>
      <c r="H314" s="858" t="s">
        <v>144</v>
      </c>
      <c r="J314" s="855"/>
      <c r="L314" s="762"/>
      <c r="M314" s="764"/>
      <c r="N314" s="765"/>
      <c r="O314" s="765"/>
      <c r="P314" s="765"/>
      <c r="Q314" s="765"/>
      <c r="R314" s="765"/>
      <c r="S314" s="765"/>
      <c r="T314" s="766"/>
      <c r="AT314" s="763" t="s">
        <v>527</v>
      </c>
      <c r="AU314" s="763" t="s">
        <v>138</v>
      </c>
      <c r="AV314" s="761" t="s">
        <v>119</v>
      </c>
      <c r="AW314" s="761" t="s">
        <v>529</v>
      </c>
      <c r="AX314" s="761" t="s">
        <v>111</v>
      </c>
      <c r="AY314" s="763" t="s">
        <v>205</v>
      </c>
    </row>
    <row r="315" spans="1:51" s="767" customFormat="1" ht="11.25">
      <c r="A315" s="860"/>
      <c r="B315" s="861"/>
      <c r="C315" s="860"/>
      <c r="D315" s="857" t="s">
        <v>527</v>
      </c>
      <c r="E315" s="862" t="s">
        <v>144</v>
      </c>
      <c r="F315" s="863" t="s">
        <v>519</v>
      </c>
      <c r="G315" s="860"/>
      <c r="H315" s="864">
        <v>6</v>
      </c>
      <c r="J315" s="860"/>
      <c r="L315" s="768"/>
      <c r="M315" s="770"/>
      <c r="N315" s="771"/>
      <c r="O315" s="771"/>
      <c r="P315" s="771"/>
      <c r="Q315" s="771"/>
      <c r="R315" s="771"/>
      <c r="S315" s="771"/>
      <c r="T315" s="772"/>
      <c r="AT315" s="769" t="s">
        <v>527</v>
      </c>
      <c r="AU315" s="769" t="s">
        <v>138</v>
      </c>
      <c r="AV315" s="767" t="s">
        <v>138</v>
      </c>
      <c r="AW315" s="767" t="s">
        <v>529</v>
      </c>
      <c r="AX315" s="767" t="s">
        <v>119</v>
      </c>
      <c r="AY315" s="769" t="s">
        <v>205</v>
      </c>
    </row>
    <row r="316" spans="1:65" s="725" customFormat="1" ht="19.9" customHeight="1">
      <c r="A316" s="791"/>
      <c r="B316" s="792"/>
      <c r="C316" s="850" t="s">
        <v>798</v>
      </c>
      <c r="D316" s="850" t="s">
        <v>208</v>
      </c>
      <c r="E316" s="851" t="s">
        <v>799</v>
      </c>
      <c r="F316" s="852" t="s">
        <v>800</v>
      </c>
      <c r="G316" s="853" t="s">
        <v>243</v>
      </c>
      <c r="H316" s="854">
        <v>13</v>
      </c>
      <c r="I316" s="142">
        <v>0</v>
      </c>
      <c r="J316" s="879">
        <f>ROUND(I316*H316,2)</f>
        <v>0</v>
      </c>
      <c r="K316" s="143"/>
      <c r="L316" s="141"/>
      <c r="M316" s="755" t="s">
        <v>144</v>
      </c>
      <c r="N316" s="756" t="s">
        <v>158</v>
      </c>
      <c r="O316" s="757">
        <v>0.165</v>
      </c>
      <c r="P316" s="757">
        <f>O316*H316</f>
        <v>2.145</v>
      </c>
      <c r="Q316" s="757">
        <v>8E-05</v>
      </c>
      <c r="R316" s="757">
        <f>Q316*H316</f>
        <v>0.0010400000000000001</v>
      </c>
      <c r="S316" s="757">
        <v>0</v>
      </c>
      <c r="T316" s="758">
        <f>S316*H316</f>
        <v>0</v>
      </c>
      <c r="U316" s="723"/>
      <c r="V316" s="723"/>
      <c r="W316" s="723"/>
      <c r="X316" s="723"/>
      <c r="Y316" s="723"/>
      <c r="Z316" s="723"/>
      <c r="AA316" s="723"/>
      <c r="AB316" s="723"/>
      <c r="AC316" s="723"/>
      <c r="AD316" s="723"/>
      <c r="AE316" s="723"/>
      <c r="AR316" s="759" t="s">
        <v>244</v>
      </c>
      <c r="AT316" s="759" t="s">
        <v>208</v>
      </c>
      <c r="AU316" s="759" t="s">
        <v>138</v>
      </c>
      <c r="AY316" s="720" t="s">
        <v>205</v>
      </c>
      <c r="BE316" s="760">
        <f>IF(N316="základní",J316,0)</f>
        <v>0</v>
      </c>
      <c r="BF316" s="760">
        <f>IF(N316="snížená",J316,0)</f>
        <v>0</v>
      </c>
      <c r="BG316" s="760">
        <f>IF(N316="zákl. přenesená",J316,0)</f>
        <v>0</v>
      </c>
      <c r="BH316" s="760">
        <f>IF(N316="sníž. přenesená",J316,0)</f>
        <v>0</v>
      </c>
      <c r="BI316" s="760">
        <f>IF(N316="nulová",J316,0)</f>
        <v>0</v>
      </c>
      <c r="BJ316" s="720" t="s">
        <v>119</v>
      </c>
      <c r="BK316" s="760">
        <f>ROUND(I316*H316,2)</f>
        <v>0</v>
      </c>
      <c r="BL316" s="720" t="s">
        <v>244</v>
      </c>
      <c r="BM316" s="759" t="s">
        <v>801</v>
      </c>
    </row>
    <row r="317" spans="1:65" s="725" customFormat="1" ht="19.9" customHeight="1">
      <c r="A317" s="791"/>
      <c r="B317" s="792"/>
      <c r="C317" s="870" t="s">
        <v>802</v>
      </c>
      <c r="D317" s="870" t="s">
        <v>220</v>
      </c>
      <c r="E317" s="871" t="s">
        <v>803</v>
      </c>
      <c r="F317" s="872" t="s">
        <v>804</v>
      </c>
      <c r="G317" s="873" t="s">
        <v>243</v>
      </c>
      <c r="H317" s="874">
        <v>3</v>
      </c>
      <c r="I317" s="144">
        <v>0</v>
      </c>
      <c r="J317" s="880">
        <f>ROUND(I317*H317,2)</f>
        <v>0</v>
      </c>
      <c r="K317" s="145"/>
      <c r="L317" s="779"/>
      <c r="M317" s="780" t="s">
        <v>144</v>
      </c>
      <c r="N317" s="781" t="s">
        <v>158</v>
      </c>
      <c r="O317" s="757">
        <v>0</v>
      </c>
      <c r="P317" s="757">
        <f>O317*H317</f>
        <v>0</v>
      </c>
      <c r="Q317" s="757">
        <v>0.001</v>
      </c>
      <c r="R317" s="757">
        <f>Q317*H317</f>
        <v>0.003</v>
      </c>
      <c r="S317" s="757">
        <v>0</v>
      </c>
      <c r="T317" s="758">
        <f>S317*H317</f>
        <v>0</v>
      </c>
      <c r="U317" s="723"/>
      <c r="V317" s="723"/>
      <c r="W317" s="723"/>
      <c r="X317" s="723"/>
      <c r="Y317" s="723"/>
      <c r="Z317" s="723"/>
      <c r="AA317" s="723"/>
      <c r="AB317" s="723"/>
      <c r="AC317" s="723"/>
      <c r="AD317" s="723"/>
      <c r="AE317" s="723"/>
      <c r="AR317" s="759" t="s">
        <v>281</v>
      </c>
      <c r="AT317" s="759" t="s">
        <v>220</v>
      </c>
      <c r="AU317" s="759" t="s">
        <v>138</v>
      </c>
      <c r="AY317" s="720" t="s">
        <v>205</v>
      </c>
      <c r="BE317" s="760">
        <f>IF(N317="základní",J317,0)</f>
        <v>0</v>
      </c>
      <c r="BF317" s="760">
        <f>IF(N317="snížená",J317,0)</f>
        <v>0</v>
      </c>
      <c r="BG317" s="760">
        <f>IF(N317="zákl. přenesená",J317,0)</f>
        <v>0</v>
      </c>
      <c r="BH317" s="760">
        <f>IF(N317="sníž. přenesená",J317,0)</f>
        <v>0</v>
      </c>
      <c r="BI317" s="760">
        <f>IF(N317="nulová",J317,0)</f>
        <v>0</v>
      </c>
      <c r="BJ317" s="720" t="s">
        <v>119</v>
      </c>
      <c r="BK317" s="760">
        <f>ROUND(I317*H317,2)</f>
        <v>0</v>
      </c>
      <c r="BL317" s="720" t="s">
        <v>244</v>
      </c>
      <c r="BM317" s="759" t="s">
        <v>805</v>
      </c>
    </row>
    <row r="318" spans="1:51" s="761" customFormat="1" ht="11.25">
      <c r="A318" s="855"/>
      <c r="B318" s="856"/>
      <c r="C318" s="855"/>
      <c r="D318" s="857" t="s">
        <v>527</v>
      </c>
      <c r="E318" s="858" t="s">
        <v>144</v>
      </c>
      <c r="F318" s="859" t="s">
        <v>528</v>
      </c>
      <c r="G318" s="855"/>
      <c r="H318" s="858" t="s">
        <v>144</v>
      </c>
      <c r="J318" s="855"/>
      <c r="L318" s="762"/>
      <c r="M318" s="764"/>
      <c r="N318" s="765"/>
      <c r="O318" s="765"/>
      <c r="P318" s="765"/>
      <c r="Q318" s="765"/>
      <c r="R318" s="765"/>
      <c r="S318" s="765"/>
      <c r="T318" s="766"/>
      <c r="AT318" s="763" t="s">
        <v>527</v>
      </c>
      <c r="AU318" s="763" t="s">
        <v>138</v>
      </c>
      <c r="AV318" s="761" t="s">
        <v>119</v>
      </c>
      <c r="AW318" s="761" t="s">
        <v>529</v>
      </c>
      <c r="AX318" s="761" t="s">
        <v>111</v>
      </c>
      <c r="AY318" s="763" t="s">
        <v>205</v>
      </c>
    </row>
    <row r="319" spans="1:51" s="761" customFormat="1" ht="11.25">
      <c r="A319" s="855"/>
      <c r="B319" s="856"/>
      <c r="C319" s="855"/>
      <c r="D319" s="857" t="s">
        <v>527</v>
      </c>
      <c r="E319" s="858" t="s">
        <v>144</v>
      </c>
      <c r="F319" s="859" t="s">
        <v>562</v>
      </c>
      <c r="G319" s="855"/>
      <c r="H319" s="858" t="s">
        <v>144</v>
      </c>
      <c r="J319" s="855"/>
      <c r="L319" s="762"/>
      <c r="M319" s="764"/>
      <c r="N319" s="765"/>
      <c r="O319" s="765"/>
      <c r="P319" s="765"/>
      <c r="Q319" s="765"/>
      <c r="R319" s="765"/>
      <c r="S319" s="765"/>
      <c r="T319" s="766"/>
      <c r="AT319" s="763" t="s">
        <v>527</v>
      </c>
      <c r="AU319" s="763" t="s">
        <v>138</v>
      </c>
      <c r="AV319" s="761" t="s">
        <v>119</v>
      </c>
      <c r="AW319" s="761" t="s">
        <v>529</v>
      </c>
      <c r="AX319" s="761" t="s">
        <v>111</v>
      </c>
      <c r="AY319" s="763" t="s">
        <v>205</v>
      </c>
    </row>
    <row r="320" spans="1:51" s="767" customFormat="1" ht="11.25">
      <c r="A320" s="860"/>
      <c r="B320" s="861"/>
      <c r="C320" s="860"/>
      <c r="D320" s="857" t="s">
        <v>527</v>
      </c>
      <c r="E320" s="862" t="s">
        <v>144</v>
      </c>
      <c r="F320" s="863" t="s">
        <v>531</v>
      </c>
      <c r="G320" s="860"/>
      <c r="H320" s="864">
        <v>3</v>
      </c>
      <c r="J320" s="860"/>
      <c r="L320" s="768"/>
      <c r="M320" s="770"/>
      <c r="N320" s="771"/>
      <c r="O320" s="771"/>
      <c r="P320" s="771"/>
      <c r="Q320" s="771"/>
      <c r="R320" s="771"/>
      <c r="S320" s="771"/>
      <c r="T320" s="772"/>
      <c r="AT320" s="769" t="s">
        <v>527</v>
      </c>
      <c r="AU320" s="769" t="s">
        <v>138</v>
      </c>
      <c r="AV320" s="767" t="s">
        <v>138</v>
      </c>
      <c r="AW320" s="767" t="s">
        <v>529</v>
      </c>
      <c r="AX320" s="767" t="s">
        <v>119</v>
      </c>
      <c r="AY320" s="769" t="s">
        <v>205</v>
      </c>
    </row>
    <row r="321" spans="1:65" s="725" customFormat="1" ht="14.45" customHeight="1">
      <c r="A321" s="791"/>
      <c r="B321" s="792"/>
      <c r="C321" s="870" t="s">
        <v>806</v>
      </c>
      <c r="D321" s="870" t="s">
        <v>220</v>
      </c>
      <c r="E321" s="871" t="s">
        <v>807</v>
      </c>
      <c r="F321" s="872" t="s">
        <v>808</v>
      </c>
      <c r="G321" s="873" t="s">
        <v>243</v>
      </c>
      <c r="H321" s="874">
        <v>1</v>
      </c>
      <c r="I321" s="144">
        <v>0</v>
      </c>
      <c r="J321" s="880">
        <f>ROUND(I321*H321,2)</f>
        <v>0</v>
      </c>
      <c r="K321" s="145"/>
      <c r="L321" s="779"/>
      <c r="M321" s="780" t="s">
        <v>144</v>
      </c>
      <c r="N321" s="781" t="s">
        <v>158</v>
      </c>
      <c r="O321" s="757">
        <v>0</v>
      </c>
      <c r="P321" s="757">
        <f>O321*H321</f>
        <v>0</v>
      </c>
      <c r="Q321" s="757">
        <v>0.00012</v>
      </c>
      <c r="R321" s="757">
        <f>Q321*H321</f>
        <v>0.00012</v>
      </c>
      <c r="S321" s="757">
        <v>0</v>
      </c>
      <c r="T321" s="758">
        <f>S321*H321</f>
        <v>0</v>
      </c>
      <c r="U321" s="723"/>
      <c r="V321" s="723"/>
      <c r="W321" s="723"/>
      <c r="X321" s="723"/>
      <c r="Y321" s="723"/>
      <c r="Z321" s="723"/>
      <c r="AA321" s="723"/>
      <c r="AB321" s="723"/>
      <c r="AC321" s="723"/>
      <c r="AD321" s="723"/>
      <c r="AE321" s="723"/>
      <c r="AR321" s="759" t="s">
        <v>281</v>
      </c>
      <c r="AT321" s="759" t="s">
        <v>220</v>
      </c>
      <c r="AU321" s="759" t="s">
        <v>138</v>
      </c>
      <c r="AY321" s="720" t="s">
        <v>205</v>
      </c>
      <c r="BE321" s="760">
        <f>IF(N321="základní",J321,0)</f>
        <v>0</v>
      </c>
      <c r="BF321" s="760">
        <f>IF(N321="snížená",J321,0)</f>
        <v>0</v>
      </c>
      <c r="BG321" s="760">
        <f>IF(N321="zákl. přenesená",J321,0)</f>
        <v>0</v>
      </c>
      <c r="BH321" s="760">
        <f>IF(N321="sníž. přenesená",J321,0)</f>
        <v>0</v>
      </c>
      <c r="BI321" s="760">
        <f>IF(N321="nulová",J321,0)</f>
        <v>0</v>
      </c>
      <c r="BJ321" s="720" t="s">
        <v>119</v>
      </c>
      <c r="BK321" s="760">
        <f>ROUND(I321*H321,2)</f>
        <v>0</v>
      </c>
      <c r="BL321" s="720" t="s">
        <v>244</v>
      </c>
      <c r="BM321" s="759" t="s">
        <v>809</v>
      </c>
    </row>
    <row r="322" spans="1:65" s="725" customFormat="1" ht="14.45" customHeight="1">
      <c r="A322" s="791"/>
      <c r="B322" s="792"/>
      <c r="C322" s="870" t="s">
        <v>810</v>
      </c>
      <c r="D322" s="870" t="s">
        <v>220</v>
      </c>
      <c r="E322" s="871" t="s">
        <v>811</v>
      </c>
      <c r="F322" s="872" t="s">
        <v>812</v>
      </c>
      <c r="G322" s="873" t="s">
        <v>243</v>
      </c>
      <c r="H322" s="874">
        <v>9</v>
      </c>
      <c r="I322" s="144">
        <v>0</v>
      </c>
      <c r="J322" s="880">
        <f>ROUND(I322*H322,2)</f>
        <v>0</v>
      </c>
      <c r="K322" s="145"/>
      <c r="L322" s="779"/>
      <c r="M322" s="780" t="s">
        <v>144</v>
      </c>
      <c r="N322" s="781" t="s">
        <v>158</v>
      </c>
      <c r="O322" s="757">
        <v>0</v>
      </c>
      <c r="P322" s="757">
        <f>O322*H322</f>
        <v>0</v>
      </c>
      <c r="Q322" s="757">
        <v>0.0001</v>
      </c>
      <c r="R322" s="757">
        <f>Q322*H322</f>
        <v>0.0009000000000000001</v>
      </c>
      <c r="S322" s="757">
        <v>0</v>
      </c>
      <c r="T322" s="758">
        <f>S322*H322</f>
        <v>0</v>
      </c>
      <c r="U322" s="723"/>
      <c r="V322" s="723"/>
      <c r="W322" s="723"/>
      <c r="X322" s="723"/>
      <c r="Y322" s="723"/>
      <c r="Z322" s="723"/>
      <c r="AA322" s="723"/>
      <c r="AB322" s="723"/>
      <c r="AC322" s="723"/>
      <c r="AD322" s="723"/>
      <c r="AE322" s="723"/>
      <c r="AR322" s="759" t="s">
        <v>281</v>
      </c>
      <c r="AT322" s="759" t="s">
        <v>220</v>
      </c>
      <c r="AU322" s="759" t="s">
        <v>138</v>
      </c>
      <c r="AY322" s="720" t="s">
        <v>205</v>
      </c>
      <c r="BE322" s="760">
        <f>IF(N322="základní",J322,0)</f>
        <v>0</v>
      </c>
      <c r="BF322" s="760">
        <f>IF(N322="snížená",J322,0)</f>
        <v>0</v>
      </c>
      <c r="BG322" s="760">
        <f>IF(N322="zákl. přenesená",J322,0)</f>
        <v>0</v>
      </c>
      <c r="BH322" s="760">
        <f>IF(N322="sníž. přenesená",J322,0)</f>
        <v>0</v>
      </c>
      <c r="BI322" s="760">
        <f>IF(N322="nulová",J322,0)</f>
        <v>0</v>
      </c>
      <c r="BJ322" s="720" t="s">
        <v>119</v>
      </c>
      <c r="BK322" s="760">
        <f>ROUND(I322*H322,2)</f>
        <v>0</v>
      </c>
      <c r="BL322" s="720" t="s">
        <v>244</v>
      </c>
      <c r="BM322" s="759" t="s">
        <v>813</v>
      </c>
    </row>
    <row r="323" spans="1:51" s="761" customFormat="1" ht="11.25">
      <c r="A323" s="855"/>
      <c r="B323" s="856"/>
      <c r="C323" s="855"/>
      <c r="D323" s="857" t="s">
        <v>527</v>
      </c>
      <c r="E323" s="858" t="s">
        <v>144</v>
      </c>
      <c r="F323" s="859" t="s">
        <v>528</v>
      </c>
      <c r="G323" s="855"/>
      <c r="H323" s="858" t="s">
        <v>144</v>
      </c>
      <c r="J323" s="855"/>
      <c r="L323" s="762"/>
      <c r="M323" s="764"/>
      <c r="N323" s="765"/>
      <c r="O323" s="765"/>
      <c r="P323" s="765"/>
      <c r="Q323" s="765"/>
      <c r="R323" s="765"/>
      <c r="S323" s="765"/>
      <c r="T323" s="766"/>
      <c r="AT323" s="763" t="s">
        <v>527</v>
      </c>
      <c r="AU323" s="763" t="s">
        <v>138</v>
      </c>
      <c r="AV323" s="761" t="s">
        <v>119</v>
      </c>
      <c r="AW323" s="761" t="s">
        <v>529</v>
      </c>
      <c r="AX323" s="761" t="s">
        <v>111</v>
      </c>
      <c r="AY323" s="763" t="s">
        <v>205</v>
      </c>
    </row>
    <row r="324" spans="1:51" s="761" customFormat="1" ht="11.25">
      <c r="A324" s="855"/>
      <c r="B324" s="856"/>
      <c r="C324" s="855"/>
      <c r="D324" s="857" t="s">
        <v>527</v>
      </c>
      <c r="E324" s="858" t="s">
        <v>144</v>
      </c>
      <c r="F324" s="859" t="s">
        <v>562</v>
      </c>
      <c r="G324" s="855"/>
      <c r="H324" s="858" t="s">
        <v>144</v>
      </c>
      <c r="J324" s="855"/>
      <c r="L324" s="762"/>
      <c r="M324" s="764"/>
      <c r="N324" s="765"/>
      <c r="O324" s="765"/>
      <c r="P324" s="765"/>
      <c r="Q324" s="765"/>
      <c r="R324" s="765"/>
      <c r="S324" s="765"/>
      <c r="T324" s="766"/>
      <c r="AT324" s="763" t="s">
        <v>527</v>
      </c>
      <c r="AU324" s="763" t="s">
        <v>138</v>
      </c>
      <c r="AV324" s="761" t="s">
        <v>119</v>
      </c>
      <c r="AW324" s="761" t="s">
        <v>529</v>
      </c>
      <c r="AX324" s="761" t="s">
        <v>111</v>
      </c>
      <c r="AY324" s="763" t="s">
        <v>205</v>
      </c>
    </row>
    <row r="325" spans="1:51" s="767" customFormat="1" ht="11.25">
      <c r="A325" s="860"/>
      <c r="B325" s="861"/>
      <c r="C325" s="860"/>
      <c r="D325" s="857" t="s">
        <v>527</v>
      </c>
      <c r="E325" s="862" t="s">
        <v>144</v>
      </c>
      <c r="F325" s="863" t="s">
        <v>548</v>
      </c>
      <c r="G325" s="860"/>
      <c r="H325" s="864">
        <v>9</v>
      </c>
      <c r="J325" s="860"/>
      <c r="L325" s="768"/>
      <c r="M325" s="770"/>
      <c r="N325" s="771"/>
      <c r="O325" s="771"/>
      <c r="P325" s="771"/>
      <c r="Q325" s="771"/>
      <c r="R325" s="771"/>
      <c r="S325" s="771"/>
      <c r="T325" s="772"/>
      <c r="AT325" s="769" t="s">
        <v>527</v>
      </c>
      <c r="AU325" s="769" t="s">
        <v>138</v>
      </c>
      <c r="AV325" s="767" t="s">
        <v>138</v>
      </c>
      <c r="AW325" s="767" t="s">
        <v>529</v>
      </c>
      <c r="AX325" s="767" t="s">
        <v>119</v>
      </c>
      <c r="AY325" s="769" t="s">
        <v>205</v>
      </c>
    </row>
    <row r="326" spans="1:65" s="725" customFormat="1" ht="14.45" customHeight="1">
      <c r="A326" s="791"/>
      <c r="B326" s="792"/>
      <c r="C326" s="850" t="s">
        <v>814</v>
      </c>
      <c r="D326" s="850" t="s">
        <v>208</v>
      </c>
      <c r="E326" s="851" t="s">
        <v>815</v>
      </c>
      <c r="F326" s="852" t="s">
        <v>816</v>
      </c>
      <c r="G326" s="853" t="s">
        <v>243</v>
      </c>
      <c r="H326" s="854">
        <v>1</v>
      </c>
      <c r="I326" s="142">
        <v>0</v>
      </c>
      <c r="J326" s="879">
        <f aca="true" t="shared" si="10" ref="J326:J332">ROUND(I326*H326,2)</f>
        <v>0</v>
      </c>
      <c r="K326" s="143"/>
      <c r="L326" s="141"/>
      <c r="M326" s="755" t="s">
        <v>144</v>
      </c>
      <c r="N326" s="756" t="s">
        <v>158</v>
      </c>
      <c r="O326" s="757">
        <v>0.227</v>
      </c>
      <c r="P326" s="757">
        <f aca="true" t="shared" si="11" ref="P326:P332">O326*H326</f>
        <v>0.227</v>
      </c>
      <c r="Q326" s="757">
        <v>0.00014</v>
      </c>
      <c r="R326" s="757">
        <f aca="true" t="shared" si="12" ref="R326:R332">Q326*H326</f>
        <v>0.00014</v>
      </c>
      <c r="S326" s="757">
        <v>0</v>
      </c>
      <c r="T326" s="758">
        <f aca="true" t="shared" si="13" ref="T326:T332">S326*H326</f>
        <v>0</v>
      </c>
      <c r="U326" s="723"/>
      <c r="V326" s="723"/>
      <c r="W326" s="723"/>
      <c r="X326" s="723"/>
      <c r="Y326" s="723"/>
      <c r="Z326" s="723"/>
      <c r="AA326" s="723"/>
      <c r="AB326" s="723"/>
      <c r="AC326" s="723"/>
      <c r="AD326" s="723"/>
      <c r="AE326" s="723"/>
      <c r="AR326" s="759" t="s">
        <v>244</v>
      </c>
      <c r="AT326" s="759" t="s">
        <v>208</v>
      </c>
      <c r="AU326" s="759" t="s">
        <v>138</v>
      </c>
      <c r="AY326" s="720" t="s">
        <v>205</v>
      </c>
      <c r="BE326" s="760">
        <f aca="true" t="shared" si="14" ref="BE326:BE332">IF(N326="základní",J326,0)</f>
        <v>0</v>
      </c>
      <c r="BF326" s="760">
        <f aca="true" t="shared" si="15" ref="BF326:BF332">IF(N326="snížená",J326,0)</f>
        <v>0</v>
      </c>
      <c r="BG326" s="760">
        <f aca="true" t="shared" si="16" ref="BG326:BG332">IF(N326="zákl. přenesená",J326,0)</f>
        <v>0</v>
      </c>
      <c r="BH326" s="760">
        <f aca="true" t="shared" si="17" ref="BH326:BH332">IF(N326="sníž. přenesená",J326,0)</f>
        <v>0</v>
      </c>
      <c r="BI326" s="760">
        <f aca="true" t="shared" si="18" ref="BI326:BI332">IF(N326="nulová",J326,0)</f>
        <v>0</v>
      </c>
      <c r="BJ326" s="720" t="s">
        <v>119</v>
      </c>
      <c r="BK326" s="760">
        <f aca="true" t="shared" si="19" ref="BK326:BK332">ROUND(I326*H326,2)</f>
        <v>0</v>
      </c>
      <c r="BL326" s="720" t="s">
        <v>244</v>
      </c>
      <c r="BM326" s="759" t="s">
        <v>817</v>
      </c>
    </row>
    <row r="327" spans="1:65" s="725" customFormat="1" ht="19.9" customHeight="1">
      <c r="A327" s="791"/>
      <c r="B327" s="792"/>
      <c r="C327" s="870" t="s">
        <v>818</v>
      </c>
      <c r="D327" s="870" t="s">
        <v>220</v>
      </c>
      <c r="E327" s="871" t="s">
        <v>819</v>
      </c>
      <c r="F327" s="872" t="s">
        <v>820</v>
      </c>
      <c r="G327" s="873" t="s">
        <v>243</v>
      </c>
      <c r="H327" s="874">
        <v>1</v>
      </c>
      <c r="I327" s="144">
        <v>0</v>
      </c>
      <c r="J327" s="880">
        <f t="shared" si="10"/>
        <v>0</v>
      </c>
      <c r="K327" s="145"/>
      <c r="L327" s="779"/>
      <c r="M327" s="780" t="s">
        <v>144</v>
      </c>
      <c r="N327" s="781" t="s">
        <v>158</v>
      </c>
      <c r="O327" s="757">
        <v>0</v>
      </c>
      <c r="P327" s="757">
        <f t="shared" si="11"/>
        <v>0</v>
      </c>
      <c r="Q327" s="757">
        <v>0.0015</v>
      </c>
      <c r="R327" s="757">
        <f t="shared" si="12"/>
        <v>0.0015</v>
      </c>
      <c r="S327" s="757">
        <v>0</v>
      </c>
      <c r="T327" s="758">
        <f t="shared" si="13"/>
        <v>0</v>
      </c>
      <c r="U327" s="723"/>
      <c r="V327" s="723"/>
      <c r="W327" s="723"/>
      <c r="X327" s="723"/>
      <c r="Y327" s="723"/>
      <c r="Z327" s="723"/>
      <c r="AA327" s="723"/>
      <c r="AB327" s="723"/>
      <c r="AC327" s="723"/>
      <c r="AD327" s="723"/>
      <c r="AE327" s="723"/>
      <c r="AR327" s="759" t="s">
        <v>281</v>
      </c>
      <c r="AT327" s="759" t="s">
        <v>220</v>
      </c>
      <c r="AU327" s="759" t="s">
        <v>138</v>
      </c>
      <c r="AY327" s="720" t="s">
        <v>205</v>
      </c>
      <c r="BE327" s="760">
        <f t="shared" si="14"/>
        <v>0</v>
      </c>
      <c r="BF327" s="760">
        <f t="shared" si="15"/>
        <v>0</v>
      </c>
      <c r="BG327" s="760">
        <f t="shared" si="16"/>
        <v>0</v>
      </c>
      <c r="BH327" s="760">
        <f t="shared" si="17"/>
        <v>0</v>
      </c>
      <c r="BI327" s="760">
        <f t="shared" si="18"/>
        <v>0</v>
      </c>
      <c r="BJ327" s="720" t="s">
        <v>119</v>
      </c>
      <c r="BK327" s="760">
        <f t="shared" si="19"/>
        <v>0</v>
      </c>
      <c r="BL327" s="720" t="s">
        <v>244</v>
      </c>
      <c r="BM327" s="759" t="s">
        <v>821</v>
      </c>
    </row>
    <row r="328" spans="1:65" s="725" customFormat="1" ht="19.9" customHeight="1">
      <c r="A328" s="791"/>
      <c r="B328" s="792"/>
      <c r="C328" s="850" t="s">
        <v>357</v>
      </c>
      <c r="D328" s="850" t="s">
        <v>208</v>
      </c>
      <c r="E328" s="851" t="s">
        <v>822</v>
      </c>
      <c r="F328" s="852" t="s">
        <v>823</v>
      </c>
      <c r="G328" s="853" t="s">
        <v>243</v>
      </c>
      <c r="H328" s="854">
        <v>1</v>
      </c>
      <c r="I328" s="142">
        <v>0</v>
      </c>
      <c r="J328" s="879">
        <f t="shared" si="10"/>
        <v>0</v>
      </c>
      <c r="K328" s="143"/>
      <c r="L328" s="141"/>
      <c r="M328" s="755" t="s">
        <v>144</v>
      </c>
      <c r="N328" s="756" t="s">
        <v>158</v>
      </c>
      <c r="O328" s="757">
        <v>0.35</v>
      </c>
      <c r="P328" s="757">
        <f t="shared" si="11"/>
        <v>0.35</v>
      </c>
      <c r="Q328" s="757">
        <v>0.00024</v>
      </c>
      <c r="R328" s="757">
        <f t="shared" si="12"/>
        <v>0.00024</v>
      </c>
      <c r="S328" s="757">
        <v>0</v>
      </c>
      <c r="T328" s="758">
        <f t="shared" si="13"/>
        <v>0</v>
      </c>
      <c r="U328" s="723"/>
      <c r="V328" s="723"/>
      <c r="W328" s="723"/>
      <c r="X328" s="723"/>
      <c r="Y328" s="723"/>
      <c r="Z328" s="723"/>
      <c r="AA328" s="723"/>
      <c r="AB328" s="723"/>
      <c r="AC328" s="723"/>
      <c r="AD328" s="723"/>
      <c r="AE328" s="723"/>
      <c r="AR328" s="759" t="s">
        <v>244</v>
      </c>
      <c r="AT328" s="759" t="s">
        <v>208</v>
      </c>
      <c r="AU328" s="759" t="s">
        <v>138</v>
      </c>
      <c r="AY328" s="720" t="s">
        <v>205</v>
      </c>
      <c r="BE328" s="760">
        <f t="shared" si="14"/>
        <v>0</v>
      </c>
      <c r="BF328" s="760">
        <f t="shared" si="15"/>
        <v>0</v>
      </c>
      <c r="BG328" s="760">
        <f t="shared" si="16"/>
        <v>0</v>
      </c>
      <c r="BH328" s="760">
        <f t="shared" si="17"/>
        <v>0</v>
      </c>
      <c r="BI328" s="760">
        <f t="shared" si="18"/>
        <v>0</v>
      </c>
      <c r="BJ328" s="720" t="s">
        <v>119</v>
      </c>
      <c r="BK328" s="760">
        <f t="shared" si="19"/>
        <v>0</v>
      </c>
      <c r="BL328" s="720" t="s">
        <v>244</v>
      </c>
      <c r="BM328" s="759" t="s">
        <v>824</v>
      </c>
    </row>
    <row r="329" spans="1:65" s="725" customFormat="1" ht="19.9" customHeight="1">
      <c r="A329" s="791"/>
      <c r="B329" s="792"/>
      <c r="C329" s="870" t="s">
        <v>361</v>
      </c>
      <c r="D329" s="870" t="s">
        <v>220</v>
      </c>
      <c r="E329" s="871" t="s">
        <v>825</v>
      </c>
      <c r="F329" s="872" t="s">
        <v>826</v>
      </c>
      <c r="G329" s="873" t="s">
        <v>243</v>
      </c>
      <c r="H329" s="874">
        <v>1</v>
      </c>
      <c r="I329" s="144">
        <v>0</v>
      </c>
      <c r="J329" s="880">
        <f t="shared" si="10"/>
        <v>0</v>
      </c>
      <c r="K329" s="145"/>
      <c r="L329" s="779"/>
      <c r="M329" s="780" t="s">
        <v>144</v>
      </c>
      <c r="N329" s="781" t="s">
        <v>158</v>
      </c>
      <c r="O329" s="757">
        <v>0</v>
      </c>
      <c r="P329" s="757">
        <f t="shared" si="11"/>
        <v>0</v>
      </c>
      <c r="Q329" s="757">
        <v>0.0015</v>
      </c>
      <c r="R329" s="757">
        <f t="shared" si="12"/>
        <v>0.0015</v>
      </c>
      <c r="S329" s="757">
        <v>0</v>
      </c>
      <c r="T329" s="758">
        <f t="shared" si="13"/>
        <v>0</v>
      </c>
      <c r="U329" s="723"/>
      <c r="V329" s="723"/>
      <c r="W329" s="723"/>
      <c r="X329" s="723"/>
      <c r="Y329" s="723"/>
      <c r="Z329" s="723"/>
      <c r="AA329" s="723"/>
      <c r="AB329" s="723"/>
      <c r="AC329" s="723"/>
      <c r="AD329" s="723"/>
      <c r="AE329" s="723"/>
      <c r="AR329" s="759" t="s">
        <v>281</v>
      </c>
      <c r="AT329" s="759" t="s">
        <v>220</v>
      </c>
      <c r="AU329" s="759" t="s">
        <v>138</v>
      </c>
      <c r="AY329" s="720" t="s">
        <v>205</v>
      </c>
      <c r="BE329" s="760">
        <f t="shared" si="14"/>
        <v>0</v>
      </c>
      <c r="BF329" s="760">
        <f t="shared" si="15"/>
        <v>0</v>
      </c>
      <c r="BG329" s="760">
        <f t="shared" si="16"/>
        <v>0</v>
      </c>
      <c r="BH329" s="760">
        <f t="shared" si="17"/>
        <v>0</v>
      </c>
      <c r="BI329" s="760">
        <f t="shared" si="18"/>
        <v>0</v>
      </c>
      <c r="BJ329" s="720" t="s">
        <v>119</v>
      </c>
      <c r="BK329" s="760">
        <f t="shared" si="19"/>
        <v>0</v>
      </c>
      <c r="BL329" s="720" t="s">
        <v>244</v>
      </c>
      <c r="BM329" s="759" t="s">
        <v>827</v>
      </c>
    </row>
    <row r="330" spans="1:65" s="725" customFormat="1" ht="19.9" customHeight="1">
      <c r="A330" s="791"/>
      <c r="B330" s="792"/>
      <c r="C330" s="850" t="s">
        <v>365</v>
      </c>
      <c r="D330" s="850" t="s">
        <v>208</v>
      </c>
      <c r="E330" s="851" t="s">
        <v>828</v>
      </c>
      <c r="F330" s="852" t="s">
        <v>829</v>
      </c>
      <c r="G330" s="853" t="s">
        <v>243</v>
      </c>
      <c r="H330" s="854">
        <v>4</v>
      </c>
      <c r="I330" s="142">
        <v>0</v>
      </c>
      <c r="J330" s="879">
        <f t="shared" si="10"/>
        <v>0</v>
      </c>
      <c r="K330" s="143"/>
      <c r="L330" s="141"/>
      <c r="M330" s="755" t="s">
        <v>144</v>
      </c>
      <c r="N330" s="756" t="s">
        <v>158</v>
      </c>
      <c r="O330" s="757">
        <v>0.103</v>
      </c>
      <c r="P330" s="757">
        <f t="shared" si="11"/>
        <v>0.412</v>
      </c>
      <c r="Q330" s="757">
        <v>0.00024</v>
      </c>
      <c r="R330" s="757">
        <f t="shared" si="12"/>
        <v>0.00096</v>
      </c>
      <c r="S330" s="757">
        <v>0</v>
      </c>
      <c r="T330" s="758">
        <f t="shared" si="13"/>
        <v>0</v>
      </c>
      <c r="U330" s="723"/>
      <c r="V330" s="723"/>
      <c r="W330" s="723"/>
      <c r="X330" s="723"/>
      <c r="Y330" s="723"/>
      <c r="Z330" s="723"/>
      <c r="AA330" s="723"/>
      <c r="AB330" s="723"/>
      <c r="AC330" s="723"/>
      <c r="AD330" s="723"/>
      <c r="AE330" s="723"/>
      <c r="AR330" s="759" t="s">
        <v>244</v>
      </c>
      <c r="AT330" s="759" t="s">
        <v>208</v>
      </c>
      <c r="AU330" s="759" t="s">
        <v>138</v>
      </c>
      <c r="AY330" s="720" t="s">
        <v>205</v>
      </c>
      <c r="BE330" s="760">
        <f t="shared" si="14"/>
        <v>0</v>
      </c>
      <c r="BF330" s="760">
        <f t="shared" si="15"/>
        <v>0</v>
      </c>
      <c r="BG330" s="760">
        <f t="shared" si="16"/>
        <v>0</v>
      </c>
      <c r="BH330" s="760">
        <f t="shared" si="17"/>
        <v>0</v>
      </c>
      <c r="BI330" s="760">
        <f t="shared" si="18"/>
        <v>0</v>
      </c>
      <c r="BJ330" s="720" t="s">
        <v>119</v>
      </c>
      <c r="BK330" s="760">
        <f t="shared" si="19"/>
        <v>0</v>
      </c>
      <c r="BL330" s="720" t="s">
        <v>244</v>
      </c>
      <c r="BM330" s="759" t="s">
        <v>830</v>
      </c>
    </row>
    <row r="331" spans="1:65" s="725" customFormat="1" ht="30" customHeight="1">
      <c r="A331" s="791"/>
      <c r="B331" s="792"/>
      <c r="C331" s="850" t="s">
        <v>831</v>
      </c>
      <c r="D331" s="850" t="s">
        <v>208</v>
      </c>
      <c r="E331" s="851" t="s">
        <v>832</v>
      </c>
      <c r="F331" s="852" t="s">
        <v>833</v>
      </c>
      <c r="G331" s="853" t="s">
        <v>243</v>
      </c>
      <c r="H331" s="854">
        <v>1</v>
      </c>
      <c r="I331" s="142">
        <v>0</v>
      </c>
      <c r="J331" s="879">
        <f t="shared" si="10"/>
        <v>0</v>
      </c>
      <c r="K331" s="143"/>
      <c r="L331" s="141"/>
      <c r="M331" s="755" t="s">
        <v>144</v>
      </c>
      <c r="N331" s="756" t="s">
        <v>158</v>
      </c>
      <c r="O331" s="757">
        <v>0.15</v>
      </c>
      <c r="P331" s="757">
        <f t="shared" si="11"/>
        <v>0.15</v>
      </c>
      <c r="Q331" s="757">
        <v>0.00028</v>
      </c>
      <c r="R331" s="757">
        <f t="shared" si="12"/>
        <v>0.00028</v>
      </c>
      <c r="S331" s="757">
        <v>0</v>
      </c>
      <c r="T331" s="758">
        <f t="shared" si="13"/>
        <v>0</v>
      </c>
      <c r="U331" s="723"/>
      <c r="V331" s="723"/>
      <c r="W331" s="723"/>
      <c r="X331" s="723"/>
      <c r="Y331" s="723"/>
      <c r="Z331" s="723"/>
      <c r="AA331" s="723"/>
      <c r="AB331" s="723"/>
      <c r="AC331" s="723"/>
      <c r="AD331" s="723"/>
      <c r="AE331" s="723"/>
      <c r="AR331" s="759" t="s">
        <v>244</v>
      </c>
      <c r="AT331" s="759" t="s">
        <v>208</v>
      </c>
      <c r="AU331" s="759" t="s">
        <v>138</v>
      </c>
      <c r="AY331" s="720" t="s">
        <v>205</v>
      </c>
      <c r="BE331" s="760">
        <f t="shared" si="14"/>
        <v>0</v>
      </c>
      <c r="BF331" s="760">
        <f t="shared" si="15"/>
        <v>0</v>
      </c>
      <c r="BG331" s="760">
        <f t="shared" si="16"/>
        <v>0</v>
      </c>
      <c r="BH331" s="760">
        <f t="shared" si="17"/>
        <v>0</v>
      </c>
      <c r="BI331" s="760">
        <f t="shared" si="18"/>
        <v>0</v>
      </c>
      <c r="BJ331" s="720" t="s">
        <v>119</v>
      </c>
      <c r="BK331" s="760">
        <f t="shared" si="19"/>
        <v>0</v>
      </c>
      <c r="BL331" s="720" t="s">
        <v>244</v>
      </c>
      <c r="BM331" s="759" t="s">
        <v>834</v>
      </c>
    </row>
    <row r="332" spans="1:65" s="725" customFormat="1" ht="30" customHeight="1">
      <c r="A332" s="791"/>
      <c r="B332" s="792"/>
      <c r="C332" s="850" t="s">
        <v>835</v>
      </c>
      <c r="D332" s="850" t="s">
        <v>208</v>
      </c>
      <c r="E332" s="851" t="s">
        <v>836</v>
      </c>
      <c r="F332" s="852" t="s">
        <v>837</v>
      </c>
      <c r="G332" s="853" t="s">
        <v>243</v>
      </c>
      <c r="H332" s="854">
        <v>11</v>
      </c>
      <c r="I332" s="142">
        <v>0</v>
      </c>
      <c r="J332" s="879">
        <f t="shared" si="10"/>
        <v>0</v>
      </c>
      <c r="K332" s="143"/>
      <c r="L332" s="141"/>
      <c r="M332" s="755" t="s">
        <v>144</v>
      </c>
      <c r="N332" s="756" t="s">
        <v>158</v>
      </c>
      <c r="O332" s="757">
        <v>0.15</v>
      </c>
      <c r="P332" s="757">
        <f t="shared" si="11"/>
        <v>1.65</v>
      </c>
      <c r="Q332" s="757">
        <v>0.00029</v>
      </c>
      <c r="R332" s="757">
        <f t="shared" si="12"/>
        <v>0.00319</v>
      </c>
      <c r="S332" s="757">
        <v>0</v>
      </c>
      <c r="T332" s="758">
        <f t="shared" si="13"/>
        <v>0</v>
      </c>
      <c r="U332" s="723"/>
      <c r="V332" s="723"/>
      <c r="W332" s="723"/>
      <c r="X332" s="723"/>
      <c r="Y332" s="723"/>
      <c r="Z332" s="723"/>
      <c r="AA332" s="723"/>
      <c r="AB332" s="723"/>
      <c r="AC332" s="723"/>
      <c r="AD332" s="723"/>
      <c r="AE332" s="723"/>
      <c r="AR332" s="759" t="s">
        <v>244</v>
      </c>
      <c r="AT332" s="759" t="s">
        <v>208</v>
      </c>
      <c r="AU332" s="759" t="s">
        <v>138</v>
      </c>
      <c r="AY332" s="720" t="s">
        <v>205</v>
      </c>
      <c r="BE332" s="760">
        <f t="shared" si="14"/>
        <v>0</v>
      </c>
      <c r="BF332" s="760">
        <f t="shared" si="15"/>
        <v>0</v>
      </c>
      <c r="BG332" s="760">
        <f t="shared" si="16"/>
        <v>0</v>
      </c>
      <c r="BH332" s="760">
        <f t="shared" si="17"/>
        <v>0</v>
      </c>
      <c r="BI332" s="760">
        <f t="shared" si="18"/>
        <v>0</v>
      </c>
      <c r="BJ332" s="720" t="s">
        <v>119</v>
      </c>
      <c r="BK332" s="760">
        <f t="shared" si="19"/>
        <v>0</v>
      </c>
      <c r="BL332" s="720" t="s">
        <v>244</v>
      </c>
      <c r="BM332" s="759" t="s">
        <v>838</v>
      </c>
    </row>
    <row r="333" spans="1:51" s="761" customFormat="1" ht="11.25">
      <c r="A333" s="855"/>
      <c r="B333" s="856"/>
      <c r="C333" s="855"/>
      <c r="D333" s="857" t="s">
        <v>527</v>
      </c>
      <c r="E333" s="858" t="s">
        <v>144</v>
      </c>
      <c r="F333" s="859" t="s">
        <v>528</v>
      </c>
      <c r="G333" s="855"/>
      <c r="H333" s="858" t="s">
        <v>144</v>
      </c>
      <c r="J333" s="855"/>
      <c r="L333" s="762"/>
      <c r="M333" s="764"/>
      <c r="N333" s="765"/>
      <c r="O333" s="765"/>
      <c r="P333" s="765"/>
      <c r="Q333" s="765"/>
      <c r="R333" s="765"/>
      <c r="S333" s="765"/>
      <c r="T333" s="766"/>
      <c r="AT333" s="763" t="s">
        <v>527</v>
      </c>
      <c r="AU333" s="763" t="s">
        <v>138</v>
      </c>
      <c r="AV333" s="761" t="s">
        <v>119</v>
      </c>
      <c r="AW333" s="761" t="s">
        <v>529</v>
      </c>
      <c r="AX333" s="761" t="s">
        <v>111</v>
      </c>
      <c r="AY333" s="763" t="s">
        <v>205</v>
      </c>
    </row>
    <row r="334" spans="1:51" s="761" customFormat="1" ht="11.25">
      <c r="A334" s="855"/>
      <c r="B334" s="856"/>
      <c r="C334" s="855"/>
      <c r="D334" s="857" t="s">
        <v>527</v>
      </c>
      <c r="E334" s="858" t="s">
        <v>144</v>
      </c>
      <c r="F334" s="859" t="s">
        <v>562</v>
      </c>
      <c r="G334" s="855"/>
      <c r="H334" s="858" t="s">
        <v>144</v>
      </c>
      <c r="J334" s="855"/>
      <c r="L334" s="762"/>
      <c r="M334" s="764"/>
      <c r="N334" s="765"/>
      <c r="O334" s="765"/>
      <c r="P334" s="765"/>
      <c r="Q334" s="765"/>
      <c r="R334" s="765"/>
      <c r="S334" s="765"/>
      <c r="T334" s="766"/>
      <c r="AT334" s="763" t="s">
        <v>527</v>
      </c>
      <c r="AU334" s="763" t="s">
        <v>138</v>
      </c>
      <c r="AV334" s="761" t="s">
        <v>119</v>
      </c>
      <c r="AW334" s="761" t="s">
        <v>529</v>
      </c>
      <c r="AX334" s="761" t="s">
        <v>111</v>
      </c>
      <c r="AY334" s="763" t="s">
        <v>205</v>
      </c>
    </row>
    <row r="335" spans="1:51" s="767" customFormat="1" ht="11.25">
      <c r="A335" s="860"/>
      <c r="B335" s="861"/>
      <c r="C335" s="860"/>
      <c r="D335" s="857" t="s">
        <v>527</v>
      </c>
      <c r="E335" s="862" t="s">
        <v>144</v>
      </c>
      <c r="F335" s="863" t="s">
        <v>572</v>
      </c>
      <c r="G335" s="860"/>
      <c r="H335" s="864">
        <v>11</v>
      </c>
      <c r="J335" s="860"/>
      <c r="L335" s="768"/>
      <c r="M335" s="770"/>
      <c r="N335" s="771"/>
      <c r="O335" s="771"/>
      <c r="P335" s="771"/>
      <c r="Q335" s="771"/>
      <c r="R335" s="771"/>
      <c r="S335" s="771"/>
      <c r="T335" s="772"/>
      <c r="AT335" s="769" t="s">
        <v>527</v>
      </c>
      <c r="AU335" s="769" t="s">
        <v>138</v>
      </c>
      <c r="AV335" s="767" t="s">
        <v>138</v>
      </c>
      <c r="AW335" s="767" t="s">
        <v>529</v>
      </c>
      <c r="AX335" s="767" t="s">
        <v>119</v>
      </c>
      <c r="AY335" s="769" t="s">
        <v>205</v>
      </c>
    </row>
    <row r="336" spans="1:65" s="725" customFormat="1" ht="19.9" customHeight="1">
      <c r="A336" s="791"/>
      <c r="B336" s="792"/>
      <c r="C336" s="850" t="s">
        <v>839</v>
      </c>
      <c r="D336" s="850" t="s">
        <v>208</v>
      </c>
      <c r="E336" s="851" t="s">
        <v>840</v>
      </c>
      <c r="F336" s="852" t="s">
        <v>841</v>
      </c>
      <c r="G336" s="853" t="s">
        <v>243</v>
      </c>
      <c r="H336" s="854">
        <v>1</v>
      </c>
      <c r="I336" s="142">
        <v>0</v>
      </c>
      <c r="J336" s="879">
        <f>ROUND(I336*H336,2)</f>
        <v>0</v>
      </c>
      <c r="K336" s="143"/>
      <c r="L336" s="141"/>
      <c r="M336" s="755" t="s">
        <v>144</v>
      </c>
      <c r="N336" s="756" t="s">
        <v>158</v>
      </c>
      <c r="O336" s="757">
        <v>0.11</v>
      </c>
      <c r="P336" s="757">
        <f>O336*H336</f>
        <v>0.11</v>
      </c>
      <c r="Q336" s="757">
        <v>0.00024</v>
      </c>
      <c r="R336" s="757">
        <f>Q336*H336</f>
        <v>0.00024</v>
      </c>
      <c r="S336" s="757">
        <v>0</v>
      </c>
      <c r="T336" s="758">
        <f>S336*H336</f>
        <v>0</v>
      </c>
      <c r="U336" s="723"/>
      <c r="V336" s="723"/>
      <c r="W336" s="723"/>
      <c r="X336" s="723"/>
      <c r="Y336" s="723"/>
      <c r="Z336" s="723"/>
      <c r="AA336" s="723"/>
      <c r="AB336" s="723"/>
      <c r="AC336" s="723"/>
      <c r="AD336" s="723"/>
      <c r="AE336" s="723"/>
      <c r="AR336" s="759" t="s">
        <v>244</v>
      </c>
      <c r="AT336" s="759" t="s">
        <v>208</v>
      </c>
      <c r="AU336" s="759" t="s">
        <v>138</v>
      </c>
      <c r="AY336" s="720" t="s">
        <v>205</v>
      </c>
      <c r="BE336" s="760">
        <f>IF(N336="základní",J336,0)</f>
        <v>0</v>
      </c>
      <c r="BF336" s="760">
        <f>IF(N336="snížená",J336,0)</f>
        <v>0</v>
      </c>
      <c r="BG336" s="760">
        <f>IF(N336="zákl. přenesená",J336,0)</f>
        <v>0</v>
      </c>
      <c r="BH336" s="760">
        <f>IF(N336="sníž. přenesená",J336,0)</f>
        <v>0</v>
      </c>
      <c r="BI336" s="760">
        <f>IF(N336="nulová",J336,0)</f>
        <v>0</v>
      </c>
      <c r="BJ336" s="720" t="s">
        <v>119</v>
      </c>
      <c r="BK336" s="760">
        <f>ROUND(I336*H336,2)</f>
        <v>0</v>
      </c>
      <c r="BL336" s="720" t="s">
        <v>244</v>
      </c>
      <c r="BM336" s="759" t="s">
        <v>842</v>
      </c>
    </row>
    <row r="337" spans="1:65" s="725" customFormat="1" ht="19.9" customHeight="1">
      <c r="A337" s="791"/>
      <c r="B337" s="792"/>
      <c r="C337" s="850" t="s">
        <v>843</v>
      </c>
      <c r="D337" s="850" t="s">
        <v>208</v>
      </c>
      <c r="E337" s="851" t="s">
        <v>844</v>
      </c>
      <c r="F337" s="852" t="s">
        <v>845</v>
      </c>
      <c r="G337" s="853" t="s">
        <v>243</v>
      </c>
      <c r="H337" s="854">
        <v>11</v>
      </c>
      <c r="I337" s="142">
        <v>0</v>
      </c>
      <c r="J337" s="879">
        <f>ROUND(I337*H337,2)</f>
        <v>0</v>
      </c>
      <c r="K337" s="143"/>
      <c r="L337" s="141"/>
      <c r="M337" s="755" t="s">
        <v>144</v>
      </c>
      <c r="N337" s="756" t="s">
        <v>158</v>
      </c>
      <c r="O337" s="757">
        <v>0.11</v>
      </c>
      <c r="P337" s="757">
        <f>O337*H337</f>
        <v>1.21</v>
      </c>
      <c r="Q337" s="757">
        <v>0.00026</v>
      </c>
      <c r="R337" s="757">
        <f>Q337*H337</f>
        <v>0.0028599999999999997</v>
      </c>
      <c r="S337" s="757">
        <v>0</v>
      </c>
      <c r="T337" s="758">
        <f>S337*H337</f>
        <v>0</v>
      </c>
      <c r="U337" s="723"/>
      <c r="V337" s="723"/>
      <c r="W337" s="723"/>
      <c r="X337" s="723"/>
      <c r="Y337" s="723"/>
      <c r="Z337" s="723"/>
      <c r="AA337" s="723"/>
      <c r="AB337" s="723"/>
      <c r="AC337" s="723"/>
      <c r="AD337" s="723"/>
      <c r="AE337" s="723"/>
      <c r="AR337" s="759" t="s">
        <v>244</v>
      </c>
      <c r="AT337" s="759" t="s">
        <v>208</v>
      </c>
      <c r="AU337" s="759" t="s">
        <v>138</v>
      </c>
      <c r="AY337" s="720" t="s">
        <v>205</v>
      </c>
      <c r="BE337" s="760">
        <f>IF(N337="základní",J337,0)</f>
        <v>0</v>
      </c>
      <c r="BF337" s="760">
        <f>IF(N337="snížená",J337,0)</f>
        <v>0</v>
      </c>
      <c r="BG337" s="760">
        <f>IF(N337="zákl. přenesená",J337,0)</f>
        <v>0</v>
      </c>
      <c r="BH337" s="760">
        <f>IF(N337="sníž. přenesená",J337,0)</f>
        <v>0</v>
      </c>
      <c r="BI337" s="760">
        <f>IF(N337="nulová",J337,0)</f>
        <v>0</v>
      </c>
      <c r="BJ337" s="720" t="s">
        <v>119</v>
      </c>
      <c r="BK337" s="760">
        <f>ROUND(I337*H337,2)</f>
        <v>0</v>
      </c>
      <c r="BL337" s="720" t="s">
        <v>244</v>
      </c>
      <c r="BM337" s="759" t="s">
        <v>846</v>
      </c>
    </row>
    <row r="338" spans="1:51" s="761" customFormat="1" ht="11.25">
      <c r="A338" s="855"/>
      <c r="B338" s="856"/>
      <c r="C338" s="855"/>
      <c r="D338" s="857" t="s">
        <v>527</v>
      </c>
      <c r="E338" s="858" t="s">
        <v>144</v>
      </c>
      <c r="F338" s="859" t="s">
        <v>528</v>
      </c>
      <c r="G338" s="855"/>
      <c r="H338" s="858" t="s">
        <v>144</v>
      </c>
      <c r="J338" s="855"/>
      <c r="L338" s="762"/>
      <c r="M338" s="764"/>
      <c r="N338" s="765"/>
      <c r="O338" s="765"/>
      <c r="P338" s="765"/>
      <c r="Q338" s="765"/>
      <c r="R338" s="765"/>
      <c r="S338" s="765"/>
      <c r="T338" s="766"/>
      <c r="AT338" s="763" t="s">
        <v>527</v>
      </c>
      <c r="AU338" s="763" t="s">
        <v>138</v>
      </c>
      <c r="AV338" s="761" t="s">
        <v>119</v>
      </c>
      <c r="AW338" s="761" t="s">
        <v>529</v>
      </c>
      <c r="AX338" s="761" t="s">
        <v>111</v>
      </c>
      <c r="AY338" s="763" t="s">
        <v>205</v>
      </c>
    </row>
    <row r="339" spans="1:51" s="761" customFormat="1" ht="11.25">
      <c r="A339" s="855"/>
      <c r="B339" s="856"/>
      <c r="C339" s="855"/>
      <c r="D339" s="857" t="s">
        <v>527</v>
      </c>
      <c r="E339" s="858" t="s">
        <v>144</v>
      </c>
      <c r="F339" s="859" t="s">
        <v>562</v>
      </c>
      <c r="G339" s="855"/>
      <c r="H339" s="858" t="s">
        <v>144</v>
      </c>
      <c r="J339" s="855"/>
      <c r="L339" s="762"/>
      <c r="M339" s="764"/>
      <c r="N339" s="765"/>
      <c r="O339" s="765"/>
      <c r="P339" s="765"/>
      <c r="Q339" s="765"/>
      <c r="R339" s="765"/>
      <c r="S339" s="765"/>
      <c r="T339" s="766"/>
      <c r="AT339" s="763" t="s">
        <v>527</v>
      </c>
      <c r="AU339" s="763" t="s">
        <v>138</v>
      </c>
      <c r="AV339" s="761" t="s">
        <v>119</v>
      </c>
      <c r="AW339" s="761" t="s">
        <v>529</v>
      </c>
      <c r="AX339" s="761" t="s">
        <v>111</v>
      </c>
      <c r="AY339" s="763" t="s">
        <v>205</v>
      </c>
    </row>
    <row r="340" spans="1:51" s="767" customFormat="1" ht="11.25">
      <c r="A340" s="860"/>
      <c r="B340" s="861"/>
      <c r="C340" s="860"/>
      <c r="D340" s="857" t="s">
        <v>527</v>
      </c>
      <c r="E340" s="862" t="s">
        <v>144</v>
      </c>
      <c r="F340" s="863" t="s">
        <v>572</v>
      </c>
      <c r="G340" s="860"/>
      <c r="H340" s="864">
        <v>11</v>
      </c>
      <c r="J340" s="860"/>
      <c r="L340" s="768"/>
      <c r="M340" s="770"/>
      <c r="N340" s="771"/>
      <c r="O340" s="771"/>
      <c r="P340" s="771"/>
      <c r="Q340" s="771"/>
      <c r="R340" s="771"/>
      <c r="S340" s="771"/>
      <c r="T340" s="772"/>
      <c r="AT340" s="769" t="s">
        <v>527</v>
      </c>
      <c r="AU340" s="769" t="s">
        <v>138</v>
      </c>
      <c r="AV340" s="767" t="s">
        <v>138</v>
      </c>
      <c r="AW340" s="767" t="s">
        <v>529</v>
      </c>
      <c r="AX340" s="767" t="s">
        <v>119</v>
      </c>
      <c r="AY340" s="769" t="s">
        <v>205</v>
      </c>
    </row>
    <row r="341" spans="1:65" s="725" customFormat="1" ht="19.9" customHeight="1">
      <c r="A341" s="791"/>
      <c r="B341" s="792"/>
      <c r="C341" s="850" t="s">
        <v>847</v>
      </c>
      <c r="D341" s="850" t="s">
        <v>208</v>
      </c>
      <c r="E341" s="851" t="s">
        <v>848</v>
      </c>
      <c r="F341" s="852" t="s">
        <v>849</v>
      </c>
      <c r="G341" s="853" t="s">
        <v>243</v>
      </c>
      <c r="H341" s="854">
        <v>22</v>
      </c>
      <c r="I341" s="142">
        <v>0</v>
      </c>
      <c r="J341" s="879">
        <f>ROUND(I341*H341,2)</f>
        <v>0</v>
      </c>
      <c r="K341" s="143"/>
      <c r="L341" s="141"/>
      <c r="M341" s="755" t="s">
        <v>144</v>
      </c>
      <c r="N341" s="756" t="s">
        <v>158</v>
      </c>
      <c r="O341" s="757">
        <v>0.082</v>
      </c>
      <c r="P341" s="757">
        <f>O341*H341</f>
        <v>1.804</v>
      </c>
      <c r="Q341" s="757">
        <v>0.00022</v>
      </c>
      <c r="R341" s="757">
        <f>Q341*H341</f>
        <v>0.0048400000000000006</v>
      </c>
      <c r="S341" s="757">
        <v>0</v>
      </c>
      <c r="T341" s="758">
        <f>S341*H341</f>
        <v>0</v>
      </c>
      <c r="U341" s="723"/>
      <c r="V341" s="723"/>
      <c r="W341" s="723"/>
      <c r="X341" s="723"/>
      <c r="Y341" s="723"/>
      <c r="Z341" s="723"/>
      <c r="AA341" s="723"/>
      <c r="AB341" s="723"/>
      <c r="AC341" s="723"/>
      <c r="AD341" s="723"/>
      <c r="AE341" s="723"/>
      <c r="AR341" s="759" t="s">
        <v>244</v>
      </c>
      <c r="AT341" s="759" t="s">
        <v>208</v>
      </c>
      <c r="AU341" s="759" t="s">
        <v>138</v>
      </c>
      <c r="AY341" s="720" t="s">
        <v>205</v>
      </c>
      <c r="BE341" s="760">
        <f>IF(N341="základní",J341,0)</f>
        <v>0</v>
      </c>
      <c r="BF341" s="760">
        <f>IF(N341="snížená",J341,0)</f>
        <v>0</v>
      </c>
      <c r="BG341" s="760">
        <f>IF(N341="zákl. přenesená",J341,0)</f>
        <v>0</v>
      </c>
      <c r="BH341" s="760">
        <f>IF(N341="sníž. přenesená",J341,0)</f>
        <v>0</v>
      </c>
      <c r="BI341" s="760">
        <f>IF(N341="nulová",J341,0)</f>
        <v>0</v>
      </c>
      <c r="BJ341" s="720" t="s">
        <v>119</v>
      </c>
      <c r="BK341" s="760">
        <f>ROUND(I341*H341,2)</f>
        <v>0</v>
      </c>
      <c r="BL341" s="720" t="s">
        <v>244</v>
      </c>
      <c r="BM341" s="759" t="s">
        <v>850</v>
      </c>
    </row>
    <row r="342" spans="1:51" s="761" customFormat="1" ht="11.25">
      <c r="A342" s="855"/>
      <c r="B342" s="856"/>
      <c r="C342" s="855"/>
      <c r="D342" s="857" t="s">
        <v>527</v>
      </c>
      <c r="E342" s="858" t="s">
        <v>144</v>
      </c>
      <c r="F342" s="859" t="s">
        <v>528</v>
      </c>
      <c r="G342" s="855"/>
      <c r="H342" s="858" t="s">
        <v>144</v>
      </c>
      <c r="J342" s="855"/>
      <c r="L342" s="762"/>
      <c r="M342" s="764"/>
      <c r="N342" s="765"/>
      <c r="O342" s="765"/>
      <c r="P342" s="765"/>
      <c r="Q342" s="765"/>
      <c r="R342" s="765"/>
      <c r="S342" s="765"/>
      <c r="T342" s="766"/>
      <c r="AT342" s="763" t="s">
        <v>527</v>
      </c>
      <c r="AU342" s="763" t="s">
        <v>138</v>
      </c>
      <c r="AV342" s="761" t="s">
        <v>119</v>
      </c>
      <c r="AW342" s="761" t="s">
        <v>529</v>
      </c>
      <c r="AX342" s="761" t="s">
        <v>111</v>
      </c>
      <c r="AY342" s="763" t="s">
        <v>205</v>
      </c>
    </row>
    <row r="343" spans="1:51" s="761" customFormat="1" ht="11.25">
      <c r="A343" s="855"/>
      <c r="B343" s="856"/>
      <c r="C343" s="855"/>
      <c r="D343" s="857" t="s">
        <v>527</v>
      </c>
      <c r="E343" s="858" t="s">
        <v>144</v>
      </c>
      <c r="F343" s="859" t="s">
        <v>562</v>
      </c>
      <c r="G343" s="855"/>
      <c r="H343" s="858" t="s">
        <v>144</v>
      </c>
      <c r="J343" s="855"/>
      <c r="L343" s="762"/>
      <c r="M343" s="764"/>
      <c r="N343" s="765"/>
      <c r="O343" s="765"/>
      <c r="P343" s="765"/>
      <c r="Q343" s="765"/>
      <c r="R343" s="765"/>
      <c r="S343" s="765"/>
      <c r="T343" s="766"/>
      <c r="AT343" s="763" t="s">
        <v>527</v>
      </c>
      <c r="AU343" s="763" t="s">
        <v>138</v>
      </c>
      <c r="AV343" s="761" t="s">
        <v>119</v>
      </c>
      <c r="AW343" s="761" t="s">
        <v>529</v>
      </c>
      <c r="AX343" s="761" t="s">
        <v>111</v>
      </c>
      <c r="AY343" s="763" t="s">
        <v>205</v>
      </c>
    </row>
    <row r="344" spans="1:51" s="767" customFormat="1" ht="11.25">
      <c r="A344" s="860"/>
      <c r="B344" s="861"/>
      <c r="C344" s="860"/>
      <c r="D344" s="857" t="s">
        <v>527</v>
      </c>
      <c r="E344" s="862" t="s">
        <v>144</v>
      </c>
      <c r="F344" s="863" t="s">
        <v>621</v>
      </c>
      <c r="G344" s="860"/>
      <c r="H344" s="864">
        <v>22</v>
      </c>
      <c r="J344" s="860"/>
      <c r="L344" s="768"/>
      <c r="M344" s="770"/>
      <c r="N344" s="771"/>
      <c r="O344" s="771"/>
      <c r="P344" s="771"/>
      <c r="Q344" s="771"/>
      <c r="R344" s="771"/>
      <c r="S344" s="771"/>
      <c r="T344" s="772"/>
      <c r="AT344" s="769" t="s">
        <v>527</v>
      </c>
      <c r="AU344" s="769" t="s">
        <v>138</v>
      </c>
      <c r="AV344" s="767" t="s">
        <v>138</v>
      </c>
      <c r="AW344" s="767" t="s">
        <v>529</v>
      </c>
      <c r="AX344" s="767" t="s">
        <v>119</v>
      </c>
      <c r="AY344" s="769" t="s">
        <v>205</v>
      </c>
    </row>
    <row r="345" spans="1:65" s="725" customFormat="1" ht="24">
      <c r="A345" s="791"/>
      <c r="B345" s="792"/>
      <c r="C345" s="850" t="s">
        <v>851</v>
      </c>
      <c r="D345" s="850" t="s">
        <v>208</v>
      </c>
      <c r="E345" s="851" t="s">
        <v>852</v>
      </c>
      <c r="F345" s="852" t="s">
        <v>853</v>
      </c>
      <c r="G345" s="853" t="s">
        <v>243</v>
      </c>
      <c r="H345" s="854">
        <v>2</v>
      </c>
      <c r="I345" s="142">
        <v>0</v>
      </c>
      <c r="J345" s="879">
        <f>ROUND(I345*H345,2)</f>
        <v>0</v>
      </c>
      <c r="K345" s="143"/>
      <c r="L345" s="141"/>
      <c r="M345" s="755" t="s">
        <v>144</v>
      </c>
      <c r="N345" s="756" t="s">
        <v>158</v>
      </c>
      <c r="O345" s="757">
        <v>0.26</v>
      </c>
      <c r="P345" s="757">
        <f>O345*H345</f>
        <v>0.52</v>
      </c>
      <c r="Q345" s="757">
        <v>0.0007</v>
      </c>
      <c r="R345" s="757">
        <f>Q345*H345</f>
        <v>0.0014</v>
      </c>
      <c r="S345" s="757">
        <v>0</v>
      </c>
      <c r="T345" s="758">
        <f>S345*H345</f>
        <v>0</v>
      </c>
      <c r="U345" s="723"/>
      <c r="V345" s="723"/>
      <c r="W345" s="723"/>
      <c r="X345" s="723"/>
      <c r="Y345" s="723"/>
      <c r="Z345" s="723"/>
      <c r="AA345" s="723"/>
      <c r="AB345" s="723"/>
      <c r="AC345" s="723"/>
      <c r="AD345" s="723"/>
      <c r="AE345" s="723"/>
      <c r="AR345" s="759" t="s">
        <v>244</v>
      </c>
      <c r="AT345" s="759" t="s">
        <v>208</v>
      </c>
      <c r="AU345" s="759" t="s">
        <v>138</v>
      </c>
      <c r="AY345" s="720" t="s">
        <v>205</v>
      </c>
      <c r="BE345" s="760">
        <f>IF(N345="základní",J345,0)</f>
        <v>0</v>
      </c>
      <c r="BF345" s="760">
        <f>IF(N345="snížená",J345,0)</f>
        <v>0</v>
      </c>
      <c r="BG345" s="760">
        <f>IF(N345="zákl. přenesená",J345,0)</f>
        <v>0</v>
      </c>
      <c r="BH345" s="760">
        <f>IF(N345="sníž. přenesená",J345,0)</f>
        <v>0</v>
      </c>
      <c r="BI345" s="760">
        <f>IF(N345="nulová",J345,0)</f>
        <v>0</v>
      </c>
      <c r="BJ345" s="720" t="s">
        <v>119</v>
      </c>
      <c r="BK345" s="760">
        <f>ROUND(I345*H345,2)</f>
        <v>0</v>
      </c>
      <c r="BL345" s="720" t="s">
        <v>244</v>
      </c>
      <c r="BM345" s="759" t="s">
        <v>854</v>
      </c>
    </row>
    <row r="346" spans="1:65" s="725" customFormat="1" ht="24">
      <c r="A346" s="791"/>
      <c r="B346" s="792"/>
      <c r="C346" s="850" t="s">
        <v>855</v>
      </c>
      <c r="D346" s="850" t="s">
        <v>208</v>
      </c>
      <c r="E346" s="851" t="s">
        <v>856</v>
      </c>
      <c r="F346" s="852" t="s">
        <v>857</v>
      </c>
      <c r="G346" s="853" t="s">
        <v>243</v>
      </c>
      <c r="H346" s="854">
        <v>2</v>
      </c>
      <c r="I346" s="142">
        <v>0</v>
      </c>
      <c r="J346" s="879">
        <f>ROUND(I346*H346,2)</f>
        <v>0</v>
      </c>
      <c r="K346" s="143"/>
      <c r="L346" s="141"/>
      <c r="M346" s="755" t="s">
        <v>144</v>
      </c>
      <c r="N346" s="756" t="s">
        <v>158</v>
      </c>
      <c r="O346" s="757">
        <v>0.34</v>
      </c>
      <c r="P346" s="757">
        <f>O346*H346</f>
        <v>0.68</v>
      </c>
      <c r="Q346" s="757">
        <v>0.00107</v>
      </c>
      <c r="R346" s="757">
        <f>Q346*H346</f>
        <v>0.00214</v>
      </c>
      <c r="S346" s="757">
        <v>0</v>
      </c>
      <c r="T346" s="758">
        <f>S346*H346</f>
        <v>0</v>
      </c>
      <c r="U346" s="723"/>
      <c r="V346" s="723"/>
      <c r="W346" s="723"/>
      <c r="X346" s="723"/>
      <c r="Y346" s="723"/>
      <c r="Z346" s="723"/>
      <c r="AA346" s="723"/>
      <c r="AB346" s="723"/>
      <c r="AC346" s="723"/>
      <c r="AD346" s="723"/>
      <c r="AE346" s="723"/>
      <c r="AR346" s="759" t="s">
        <v>244</v>
      </c>
      <c r="AT346" s="759" t="s">
        <v>208</v>
      </c>
      <c r="AU346" s="759" t="s">
        <v>138</v>
      </c>
      <c r="AY346" s="720" t="s">
        <v>205</v>
      </c>
      <c r="BE346" s="760">
        <f>IF(N346="základní",J346,0)</f>
        <v>0</v>
      </c>
      <c r="BF346" s="760">
        <f>IF(N346="snížená",J346,0)</f>
        <v>0</v>
      </c>
      <c r="BG346" s="760">
        <f>IF(N346="zákl. přenesená",J346,0)</f>
        <v>0</v>
      </c>
      <c r="BH346" s="760">
        <f>IF(N346="sníž. přenesená",J346,0)</f>
        <v>0</v>
      </c>
      <c r="BI346" s="760">
        <f>IF(N346="nulová",J346,0)</f>
        <v>0</v>
      </c>
      <c r="BJ346" s="720" t="s">
        <v>119</v>
      </c>
      <c r="BK346" s="760">
        <f>ROUND(I346*H346,2)</f>
        <v>0</v>
      </c>
      <c r="BL346" s="720" t="s">
        <v>244</v>
      </c>
      <c r="BM346" s="759" t="s">
        <v>858</v>
      </c>
    </row>
    <row r="347" spans="1:65" s="725" customFormat="1" ht="24">
      <c r="A347" s="791"/>
      <c r="B347" s="792"/>
      <c r="C347" s="850" t="s">
        <v>859</v>
      </c>
      <c r="D347" s="850" t="s">
        <v>208</v>
      </c>
      <c r="E347" s="851" t="s">
        <v>860</v>
      </c>
      <c r="F347" s="852" t="s">
        <v>861</v>
      </c>
      <c r="G347" s="853" t="s">
        <v>223</v>
      </c>
      <c r="H347" s="854">
        <v>0.024</v>
      </c>
      <c r="I347" s="142">
        <v>0</v>
      </c>
      <c r="J347" s="879">
        <f>ROUND(I347*H347,2)</f>
        <v>0</v>
      </c>
      <c r="K347" s="143"/>
      <c r="L347" s="141"/>
      <c r="M347" s="755" t="s">
        <v>144</v>
      </c>
      <c r="N347" s="756" t="s">
        <v>158</v>
      </c>
      <c r="O347" s="757">
        <v>2.575</v>
      </c>
      <c r="P347" s="757">
        <f>O347*H347</f>
        <v>0.06180000000000001</v>
      </c>
      <c r="Q347" s="757">
        <v>0</v>
      </c>
      <c r="R347" s="757">
        <f>Q347*H347</f>
        <v>0</v>
      </c>
      <c r="S347" s="757">
        <v>0</v>
      </c>
      <c r="T347" s="758">
        <f>S347*H347</f>
        <v>0</v>
      </c>
      <c r="U347" s="723"/>
      <c r="V347" s="723"/>
      <c r="W347" s="723"/>
      <c r="X347" s="723"/>
      <c r="Y347" s="723"/>
      <c r="Z347" s="723"/>
      <c r="AA347" s="723"/>
      <c r="AB347" s="723"/>
      <c r="AC347" s="723"/>
      <c r="AD347" s="723"/>
      <c r="AE347" s="723"/>
      <c r="AR347" s="759" t="s">
        <v>244</v>
      </c>
      <c r="AT347" s="759" t="s">
        <v>208</v>
      </c>
      <c r="AU347" s="759" t="s">
        <v>138</v>
      </c>
      <c r="AY347" s="720" t="s">
        <v>205</v>
      </c>
      <c r="BE347" s="760">
        <f>IF(N347="základní",J347,0)</f>
        <v>0</v>
      </c>
      <c r="BF347" s="760">
        <f>IF(N347="snížená",J347,0)</f>
        <v>0</v>
      </c>
      <c r="BG347" s="760">
        <f>IF(N347="zákl. přenesená",J347,0)</f>
        <v>0</v>
      </c>
      <c r="BH347" s="760">
        <f>IF(N347="sníž. přenesená",J347,0)</f>
        <v>0</v>
      </c>
      <c r="BI347" s="760">
        <f>IF(N347="nulová",J347,0)</f>
        <v>0</v>
      </c>
      <c r="BJ347" s="720" t="s">
        <v>119</v>
      </c>
      <c r="BK347" s="760">
        <f>ROUND(I347*H347,2)</f>
        <v>0</v>
      </c>
      <c r="BL347" s="720" t="s">
        <v>244</v>
      </c>
      <c r="BM347" s="759" t="s">
        <v>862</v>
      </c>
    </row>
    <row r="348" spans="1:65" s="725" customFormat="1" ht="24">
      <c r="A348" s="791"/>
      <c r="B348" s="792"/>
      <c r="C348" s="850" t="s">
        <v>381</v>
      </c>
      <c r="D348" s="850" t="s">
        <v>208</v>
      </c>
      <c r="E348" s="851" t="s">
        <v>863</v>
      </c>
      <c r="F348" s="852" t="s">
        <v>864</v>
      </c>
      <c r="G348" s="853" t="s">
        <v>223</v>
      </c>
      <c r="H348" s="854">
        <v>0.039</v>
      </c>
      <c r="I348" s="142">
        <v>0</v>
      </c>
      <c r="J348" s="879">
        <f>ROUND(I348*H348,2)</f>
        <v>0</v>
      </c>
      <c r="K348" s="143"/>
      <c r="L348" s="141"/>
      <c r="M348" s="755" t="s">
        <v>144</v>
      </c>
      <c r="N348" s="756" t="s">
        <v>158</v>
      </c>
      <c r="O348" s="757">
        <v>2.575</v>
      </c>
      <c r="P348" s="757">
        <f>O348*H348</f>
        <v>0.100425</v>
      </c>
      <c r="Q348" s="757">
        <v>0</v>
      </c>
      <c r="R348" s="757">
        <f>Q348*H348</f>
        <v>0</v>
      </c>
      <c r="S348" s="757">
        <v>0</v>
      </c>
      <c r="T348" s="758">
        <f>S348*H348</f>
        <v>0</v>
      </c>
      <c r="U348" s="723"/>
      <c r="V348" s="723"/>
      <c r="W348" s="723"/>
      <c r="X348" s="723"/>
      <c r="Y348" s="723"/>
      <c r="Z348" s="723"/>
      <c r="AA348" s="723"/>
      <c r="AB348" s="723"/>
      <c r="AC348" s="723"/>
      <c r="AD348" s="723"/>
      <c r="AE348" s="723"/>
      <c r="AR348" s="759" t="s">
        <v>244</v>
      </c>
      <c r="AT348" s="759" t="s">
        <v>208</v>
      </c>
      <c r="AU348" s="759" t="s">
        <v>138</v>
      </c>
      <c r="AY348" s="720" t="s">
        <v>205</v>
      </c>
      <c r="BE348" s="760">
        <f>IF(N348="základní",J348,0)</f>
        <v>0</v>
      </c>
      <c r="BF348" s="760">
        <f>IF(N348="snížená",J348,0)</f>
        <v>0</v>
      </c>
      <c r="BG348" s="760">
        <f>IF(N348="zákl. přenesená",J348,0)</f>
        <v>0</v>
      </c>
      <c r="BH348" s="760">
        <f>IF(N348="sníž. přenesená",J348,0)</f>
        <v>0</v>
      </c>
      <c r="BI348" s="760">
        <f>IF(N348="nulová",J348,0)</f>
        <v>0</v>
      </c>
      <c r="BJ348" s="720" t="s">
        <v>119</v>
      </c>
      <c r="BK348" s="760">
        <f>ROUND(I348*H348,2)</f>
        <v>0</v>
      </c>
      <c r="BL348" s="720" t="s">
        <v>244</v>
      </c>
      <c r="BM348" s="759" t="s">
        <v>865</v>
      </c>
    </row>
    <row r="349" spans="1:65" s="725" customFormat="1" ht="24">
      <c r="A349" s="791"/>
      <c r="B349" s="792"/>
      <c r="C349" s="850" t="s">
        <v>384</v>
      </c>
      <c r="D349" s="850" t="s">
        <v>208</v>
      </c>
      <c r="E349" s="851" t="s">
        <v>866</v>
      </c>
      <c r="F349" s="852" t="s">
        <v>867</v>
      </c>
      <c r="G349" s="853" t="s">
        <v>243</v>
      </c>
      <c r="H349" s="854">
        <v>13</v>
      </c>
      <c r="I349" s="142">
        <v>0</v>
      </c>
      <c r="J349" s="879">
        <f>ROUND(I349*H349,2)</f>
        <v>0</v>
      </c>
      <c r="K349" s="143"/>
      <c r="L349" s="141"/>
      <c r="M349" s="755" t="s">
        <v>144</v>
      </c>
      <c r="N349" s="756" t="s">
        <v>158</v>
      </c>
      <c r="O349" s="757">
        <v>0.2</v>
      </c>
      <c r="P349" s="757">
        <f>O349*H349</f>
        <v>2.6</v>
      </c>
      <c r="Q349" s="757">
        <v>0.00027</v>
      </c>
      <c r="R349" s="757">
        <f>Q349*H349</f>
        <v>0.00351</v>
      </c>
      <c r="S349" s="757">
        <v>0</v>
      </c>
      <c r="T349" s="758">
        <f>S349*H349</f>
        <v>0</v>
      </c>
      <c r="U349" s="723"/>
      <c r="V349" s="723"/>
      <c r="W349" s="723"/>
      <c r="X349" s="723"/>
      <c r="Y349" s="723"/>
      <c r="Z349" s="723"/>
      <c r="AA349" s="723"/>
      <c r="AB349" s="723"/>
      <c r="AC349" s="723"/>
      <c r="AD349" s="723"/>
      <c r="AE349" s="723"/>
      <c r="AR349" s="759" t="s">
        <v>244</v>
      </c>
      <c r="AT349" s="759" t="s">
        <v>208</v>
      </c>
      <c r="AU349" s="759" t="s">
        <v>138</v>
      </c>
      <c r="AY349" s="720" t="s">
        <v>205</v>
      </c>
      <c r="BE349" s="760">
        <f>IF(N349="základní",J349,0)</f>
        <v>0</v>
      </c>
      <c r="BF349" s="760">
        <f>IF(N349="snížená",J349,0)</f>
        <v>0</v>
      </c>
      <c r="BG349" s="760">
        <f>IF(N349="zákl. přenesená",J349,0)</f>
        <v>0</v>
      </c>
      <c r="BH349" s="760">
        <f>IF(N349="sníž. přenesená",J349,0)</f>
        <v>0</v>
      </c>
      <c r="BI349" s="760">
        <f>IF(N349="nulová",J349,0)</f>
        <v>0</v>
      </c>
      <c r="BJ349" s="720" t="s">
        <v>119</v>
      </c>
      <c r="BK349" s="760">
        <f>ROUND(I349*H349,2)</f>
        <v>0</v>
      </c>
      <c r="BL349" s="720" t="s">
        <v>244</v>
      </c>
      <c r="BM349" s="759" t="s">
        <v>868</v>
      </c>
    </row>
    <row r="350" spans="1:51" s="761" customFormat="1" ht="11.25">
      <c r="A350" s="855"/>
      <c r="B350" s="856"/>
      <c r="C350" s="855"/>
      <c r="D350" s="857" t="s">
        <v>527</v>
      </c>
      <c r="E350" s="858" t="s">
        <v>144</v>
      </c>
      <c r="F350" s="859" t="s">
        <v>629</v>
      </c>
      <c r="G350" s="855"/>
      <c r="H350" s="858" t="s">
        <v>144</v>
      </c>
      <c r="J350" s="855"/>
      <c r="L350" s="762"/>
      <c r="M350" s="764"/>
      <c r="N350" s="765"/>
      <c r="O350" s="765"/>
      <c r="P350" s="765"/>
      <c r="Q350" s="765"/>
      <c r="R350" s="765"/>
      <c r="S350" s="765"/>
      <c r="T350" s="766"/>
      <c r="AT350" s="763" t="s">
        <v>527</v>
      </c>
      <c r="AU350" s="763" t="s">
        <v>138</v>
      </c>
      <c r="AV350" s="761" t="s">
        <v>119</v>
      </c>
      <c r="AW350" s="761" t="s">
        <v>529</v>
      </c>
      <c r="AX350" s="761" t="s">
        <v>111</v>
      </c>
      <c r="AY350" s="763" t="s">
        <v>205</v>
      </c>
    </row>
    <row r="351" spans="1:51" s="761" customFormat="1" ht="11.25">
      <c r="A351" s="855"/>
      <c r="B351" s="856"/>
      <c r="C351" s="855"/>
      <c r="D351" s="857" t="s">
        <v>527</v>
      </c>
      <c r="E351" s="858" t="s">
        <v>144</v>
      </c>
      <c r="F351" s="859" t="s">
        <v>528</v>
      </c>
      <c r="G351" s="855"/>
      <c r="H351" s="858" t="s">
        <v>144</v>
      </c>
      <c r="J351" s="855"/>
      <c r="L351" s="762"/>
      <c r="M351" s="764"/>
      <c r="N351" s="765"/>
      <c r="O351" s="765"/>
      <c r="P351" s="765"/>
      <c r="Q351" s="765"/>
      <c r="R351" s="765"/>
      <c r="S351" s="765"/>
      <c r="T351" s="766"/>
      <c r="AT351" s="763" t="s">
        <v>527</v>
      </c>
      <c r="AU351" s="763" t="s">
        <v>138</v>
      </c>
      <c r="AV351" s="761" t="s">
        <v>119</v>
      </c>
      <c r="AW351" s="761" t="s">
        <v>529</v>
      </c>
      <c r="AX351" s="761" t="s">
        <v>111</v>
      </c>
      <c r="AY351" s="763" t="s">
        <v>205</v>
      </c>
    </row>
    <row r="352" spans="1:51" s="761" customFormat="1" ht="11.25">
      <c r="A352" s="855"/>
      <c r="B352" s="856"/>
      <c r="C352" s="855"/>
      <c r="D352" s="857" t="s">
        <v>527</v>
      </c>
      <c r="E352" s="858" t="s">
        <v>144</v>
      </c>
      <c r="F352" s="859" t="s">
        <v>562</v>
      </c>
      <c r="G352" s="855"/>
      <c r="H352" s="858" t="s">
        <v>144</v>
      </c>
      <c r="J352" s="855"/>
      <c r="L352" s="762"/>
      <c r="M352" s="764"/>
      <c r="N352" s="765"/>
      <c r="O352" s="765"/>
      <c r="P352" s="765"/>
      <c r="Q352" s="765"/>
      <c r="R352" s="765"/>
      <c r="S352" s="765"/>
      <c r="T352" s="766"/>
      <c r="AT352" s="763" t="s">
        <v>527</v>
      </c>
      <c r="AU352" s="763" t="s">
        <v>138</v>
      </c>
      <c r="AV352" s="761" t="s">
        <v>119</v>
      </c>
      <c r="AW352" s="761" t="s">
        <v>529</v>
      </c>
      <c r="AX352" s="761" t="s">
        <v>111</v>
      </c>
      <c r="AY352" s="763" t="s">
        <v>205</v>
      </c>
    </row>
    <row r="353" spans="1:51" s="767" customFormat="1" ht="11.25">
      <c r="A353" s="860"/>
      <c r="B353" s="861"/>
      <c r="C353" s="860"/>
      <c r="D353" s="857" t="s">
        <v>527</v>
      </c>
      <c r="E353" s="862" t="s">
        <v>144</v>
      </c>
      <c r="F353" s="863" t="s">
        <v>583</v>
      </c>
      <c r="G353" s="860"/>
      <c r="H353" s="864">
        <v>13</v>
      </c>
      <c r="J353" s="860"/>
      <c r="L353" s="768"/>
      <c r="M353" s="770"/>
      <c r="N353" s="771"/>
      <c r="O353" s="771"/>
      <c r="P353" s="771"/>
      <c r="Q353" s="771"/>
      <c r="R353" s="771"/>
      <c r="S353" s="771"/>
      <c r="T353" s="772"/>
      <c r="AT353" s="769" t="s">
        <v>527</v>
      </c>
      <c r="AU353" s="769" t="s">
        <v>138</v>
      </c>
      <c r="AV353" s="767" t="s">
        <v>138</v>
      </c>
      <c r="AW353" s="767" t="s">
        <v>529</v>
      </c>
      <c r="AX353" s="767" t="s">
        <v>119</v>
      </c>
      <c r="AY353" s="769" t="s">
        <v>205</v>
      </c>
    </row>
    <row r="354" spans="1:65" s="725" customFormat="1" ht="14.45" customHeight="1">
      <c r="A354" s="791"/>
      <c r="B354" s="792"/>
      <c r="C354" s="850" t="s">
        <v>869</v>
      </c>
      <c r="D354" s="850" t="s">
        <v>208</v>
      </c>
      <c r="E354" s="851" t="s">
        <v>870</v>
      </c>
      <c r="F354" s="852" t="s">
        <v>871</v>
      </c>
      <c r="G354" s="853" t="s">
        <v>243</v>
      </c>
      <c r="H354" s="854">
        <v>2</v>
      </c>
      <c r="I354" s="142">
        <v>0</v>
      </c>
      <c r="J354" s="879">
        <f>ROUND(I354*H354,2)</f>
        <v>0</v>
      </c>
      <c r="K354" s="143"/>
      <c r="L354" s="141"/>
      <c r="M354" s="755" t="s">
        <v>144</v>
      </c>
      <c r="N354" s="756" t="s">
        <v>158</v>
      </c>
      <c r="O354" s="757">
        <v>0.2</v>
      </c>
      <c r="P354" s="757">
        <f>O354*H354</f>
        <v>0.4</v>
      </c>
      <c r="Q354" s="757">
        <v>0.001</v>
      </c>
      <c r="R354" s="757">
        <f>Q354*H354</f>
        <v>0.002</v>
      </c>
      <c r="S354" s="757">
        <v>0</v>
      </c>
      <c r="T354" s="758">
        <f>S354*H354</f>
        <v>0</v>
      </c>
      <c r="U354" s="723"/>
      <c r="V354" s="723"/>
      <c r="W354" s="723"/>
      <c r="X354" s="723"/>
      <c r="Y354" s="723"/>
      <c r="Z354" s="723"/>
      <c r="AA354" s="723"/>
      <c r="AB354" s="723"/>
      <c r="AC354" s="723"/>
      <c r="AD354" s="723"/>
      <c r="AE354" s="723"/>
      <c r="AR354" s="759" t="s">
        <v>244</v>
      </c>
      <c r="AT354" s="759" t="s">
        <v>208</v>
      </c>
      <c r="AU354" s="759" t="s">
        <v>138</v>
      </c>
      <c r="AY354" s="720" t="s">
        <v>205</v>
      </c>
      <c r="BE354" s="760">
        <f>IF(N354="základní",J354,0)</f>
        <v>0</v>
      </c>
      <c r="BF354" s="760">
        <f>IF(N354="snížená",J354,0)</f>
        <v>0</v>
      </c>
      <c r="BG354" s="760">
        <f>IF(N354="zákl. přenesená",J354,0)</f>
        <v>0</v>
      </c>
      <c r="BH354" s="760">
        <f>IF(N354="sníž. přenesená",J354,0)</f>
        <v>0</v>
      </c>
      <c r="BI354" s="760">
        <f>IF(N354="nulová",J354,0)</f>
        <v>0</v>
      </c>
      <c r="BJ354" s="720" t="s">
        <v>119</v>
      </c>
      <c r="BK354" s="760">
        <f>ROUND(I354*H354,2)</f>
        <v>0</v>
      </c>
      <c r="BL354" s="720" t="s">
        <v>244</v>
      </c>
      <c r="BM354" s="759" t="s">
        <v>872</v>
      </c>
    </row>
    <row r="355" spans="1:51" s="761" customFormat="1" ht="11.25">
      <c r="A355" s="855"/>
      <c r="B355" s="856"/>
      <c r="C355" s="855"/>
      <c r="D355" s="857" t="s">
        <v>527</v>
      </c>
      <c r="E355" s="858" t="s">
        <v>144</v>
      </c>
      <c r="F355" s="859" t="s">
        <v>629</v>
      </c>
      <c r="G355" s="855"/>
      <c r="H355" s="858" t="s">
        <v>144</v>
      </c>
      <c r="J355" s="855"/>
      <c r="L355" s="762"/>
      <c r="M355" s="764"/>
      <c r="N355" s="765"/>
      <c r="O355" s="765"/>
      <c r="P355" s="765"/>
      <c r="Q355" s="765"/>
      <c r="R355" s="765"/>
      <c r="S355" s="765"/>
      <c r="T355" s="766"/>
      <c r="AT355" s="763" t="s">
        <v>527</v>
      </c>
      <c r="AU355" s="763" t="s">
        <v>138</v>
      </c>
      <c r="AV355" s="761" t="s">
        <v>119</v>
      </c>
      <c r="AW355" s="761" t="s">
        <v>529</v>
      </c>
      <c r="AX355" s="761" t="s">
        <v>111</v>
      </c>
      <c r="AY355" s="763" t="s">
        <v>205</v>
      </c>
    </row>
    <row r="356" spans="1:51" s="761" customFormat="1" ht="11.25">
      <c r="A356" s="855"/>
      <c r="B356" s="856"/>
      <c r="C356" s="855"/>
      <c r="D356" s="857" t="s">
        <v>527</v>
      </c>
      <c r="E356" s="858" t="s">
        <v>144</v>
      </c>
      <c r="F356" s="859" t="s">
        <v>562</v>
      </c>
      <c r="G356" s="855"/>
      <c r="H356" s="858" t="s">
        <v>144</v>
      </c>
      <c r="J356" s="855"/>
      <c r="L356" s="762"/>
      <c r="M356" s="764"/>
      <c r="N356" s="765"/>
      <c r="O356" s="765"/>
      <c r="P356" s="765"/>
      <c r="Q356" s="765"/>
      <c r="R356" s="765"/>
      <c r="S356" s="765"/>
      <c r="T356" s="766"/>
      <c r="AT356" s="763" t="s">
        <v>527</v>
      </c>
      <c r="AU356" s="763" t="s">
        <v>138</v>
      </c>
      <c r="AV356" s="761" t="s">
        <v>119</v>
      </c>
      <c r="AW356" s="761" t="s">
        <v>529</v>
      </c>
      <c r="AX356" s="761" t="s">
        <v>111</v>
      </c>
      <c r="AY356" s="763" t="s">
        <v>205</v>
      </c>
    </row>
    <row r="357" spans="1:51" s="767" customFormat="1" ht="11.25">
      <c r="A357" s="860"/>
      <c r="B357" s="861"/>
      <c r="C357" s="860"/>
      <c r="D357" s="857" t="s">
        <v>527</v>
      </c>
      <c r="E357" s="862" t="s">
        <v>144</v>
      </c>
      <c r="F357" s="863" t="s">
        <v>138</v>
      </c>
      <c r="G357" s="860"/>
      <c r="H357" s="864">
        <v>2</v>
      </c>
      <c r="J357" s="860"/>
      <c r="L357" s="768"/>
      <c r="M357" s="770"/>
      <c r="N357" s="771"/>
      <c r="O357" s="771"/>
      <c r="P357" s="771"/>
      <c r="Q357" s="771"/>
      <c r="R357" s="771"/>
      <c r="S357" s="771"/>
      <c r="T357" s="772"/>
      <c r="AT357" s="769" t="s">
        <v>527</v>
      </c>
      <c r="AU357" s="769" t="s">
        <v>138</v>
      </c>
      <c r="AV357" s="767" t="s">
        <v>138</v>
      </c>
      <c r="AW357" s="767" t="s">
        <v>529</v>
      </c>
      <c r="AX357" s="767" t="s">
        <v>119</v>
      </c>
      <c r="AY357" s="769" t="s">
        <v>205</v>
      </c>
    </row>
    <row r="358" spans="1:65" s="725" customFormat="1" ht="24">
      <c r="A358" s="791"/>
      <c r="B358" s="792"/>
      <c r="C358" s="850" t="s">
        <v>873</v>
      </c>
      <c r="D358" s="850" t="s">
        <v>208</v>
      </c>
      <c r="E358" s="851" t="s">
        <v>874</v>
      </c>
      <c r="F358" s="852" t="s">
        <v>875</v>
      </c>
      <c r="G358" s="853" t="s">
        <v>243</v>
      </c>
      <c r="H358" s="854">
        <v>1</v>
      </c>
      <c r="I358" s="142">
        <v>0</v>
      </c>
      <c r="J358" s="879">
        <f>ROUND(I358*H358,2)</f>
        <v>0</v>
      </c>
      <c r="K358" s="143"/>
      <c r="L358" s="141"/>
      <c r="M358" s="755" t="s">
        <v>144</v>
      </c>
      <c r="N358" s="756" t="s">
        <v>158</v>
      </c>
      <c r="O358" s="757">
        <v>0</v>
      </c>
      <c r="P358" s="757">
        <f>O358*H358</f>
        <v>0</v>
      </c>
      <c r="Q358" s="757">
        <v>0</v>
      </c>
      <c r="R358" s="757">
        <f>Q358*H358</f>
        <v>0</v>
      </c>
      <c r="S358" s="757">
        <v>0</v>
      </c>
      <c r="T358" s="758">
        <f>S358*H358</f>
        <v>0</v>
      </c>
      <c r="U358" s="723"/>
      <c r="V358" s="723"/>
      <c r="W358" s="723"/>
      <c r="X358" s="723"/>
      <c r="Y358" s="723"/>
      <c r="Z358" s="723"/>
      <c r="AA358" s="723"/>
      <c r="AB358" s="723"/>
      <c r="AC358" s="723"/>
      <c r="AD358" s="723"/>
      <c r="AE358" s="723"/>
      <c r="AR358" s="759" t="s">
        <v>244</v>
      </c>
      <c r="AT358" s="759" t="s">
        <v>208</v>
      </c>
      <c r="AU358" s="759" t="s">
        <v>138</v>
      </c>
      <c r="AY358" s="720" t="s">
        <v>205</v>
      </c>
      <c r="BE358" s="760">
        <f>IF(N358="základní",J358,0)</f>
        <v>0</v>
      </c>
      <c r="BF358" s="760">
        <f>IF(N358="snížená",J358,0)</f>
        <v>0</v>
      </c>
      <c r="BG358" s="760">
        <f>IF(N358="zákl. přenesená",J358,0)</f>
        <v>0</v>
      </c>
      <c r="BH358" s="760">
        <f>IF(N358="sníž. přenesená",J358,0)</f>
        <v>0</v>
      </c>
      <c r="BI358" s="760">
        <f>IF(N358="nulová",J358,0)</f>
        <v>0</v>
      </c>
      <c r="BJ358" s="720" t="s">
        <v>119</v>
      </c>
      <c r="BK358" s="760">
        <f>ROUND(I358*H358,2)</f>
        <v>0</v>
      </c>
      <c r="BL358" s="720" t="s">
        <v>244</v>
      </c>
      <c r="BM358" s="759" t="s">
        <v>876</v>
      </c>
    </row>
    <row r="359" spans="1:63" s="746" customFormat="1" ht="12.75">
      <c r="A359" s="845"/>
      <c r="B359" s="846"/>
      <c r="C359" s="845"/>
      <c r="D359" s="847" t="s">
        <v>110</v>
      </c>
      <c r="E359" s="849" t="s">
        <v>877</v>
      </c>
      <c r="F359" s="849" t="s">
        <v>878</v>
      </c>
      <c r="G359" s="845"/>
      <c r="H359" s="845"/>
      <c r="J359" s="878">
        <f>BK359</f>
        <v>0</v>
      </c>
      <c r="L359" s="747"/>
      <c r="M359" s="749"/>
      <c r="N359" s="750"/>
      <c r="O359" s="750"/>
      <c r="P359" s="751">
        <f>SUM(P360:P399)</f>
        <v>16.405626</v>
      </c>
      <c r="Q359" s="750"/>
      <c r="R359" s="751">
        <f>SUM(R360:R399)</f>
        <v>0.37992000000000004</v>
      </c>
      <c r="S359" s="750"/>
      <c r="T359" s="752">
        <f>SUM(T360:T399)</f>
        <v>1.49898</v>
      </c>
      <c r="AR359" s="748" t="s">
        <v>138</v>
      </c>
      <c r="AT359" s="753" t="s">
        <v>110</v>
      </c>
      <c r="AU359" s="753" t="s">
        <v>119</v>
      </c>
      <c r="AY359" s="748" t="s">
        <v>205</v>
      </c>
      <c r="BK359" s="754">
        <f>SUM(BK360:BK399)</f>
        <v>0</v>
      </c>
    </row>
    <row r="360" spans="1:65" s="725" customFormat="1" ht="19.9" customHeight="1">
      <c r="A360" s="791"/>
      <c r="B360" s="792"/>
      <c r="C360" s="850" t="s">
        <v>879</v>
      </c>
      <c r="D360" s="850" t="s">
        <v>208</v>
      </c>
      <c r="E360" s="851" t="s">
        <v>880</v>
      </c>
      <c r="F360" s="852" t="s">
        <v>881</v>
      </c>
      <c r="G360" s="853" t="s">
        <v>238</v>
      </c>
      <c r="H360" s="854">
        <v>62.1</v>
      </c>
      <c r="I360" s="142">
        <v>0</v>
      </c>
      <c r="J360" s="879">
        <f>ROUND(I360*H360,2)</f>
        <v>0</v>
      </c>
      <c r="K360" s="143"/>
      <c r="L360" s="141"/>
      <c r="M360" s="755" t="s">
        <v>144</v>
      </c>
      <c r="N360" s="756" t="s">
        <v>158</v>
      </c>
      <c r="O360" s="757">
        <v>0.082</v>
      </c>
      <c r="P360" s="757">
        <f>O360*H360</f>
        <v>5.0922</v>
      </c>
      <c r="Q360" s="757">
        <v>0</v>
      </c>
      <c r="R360" s="757">
        <f>Q360*H360</f>
        <v>0</v>
      </c>
      <c r="S360" s="757">
        <v>0.0238</v>
      </c>
      <c r="T360" s="758">
        <f>S360*H360</f>
        <v>1.47798</v>
      </c>
      <c r="U360" s="723"/>
      <c r="V360" s="723"/>
      <c r="W360" s="723"/>
      <c r="X360" s="723"/>
      <c r="Y360" s="723"/>
      <c r="Z360" s="723"/>
      <c r="AA360" s="723"/>
      <c r="AB360" s="723"/>
      <c r="AC360" s="723"/>
      <c r="AD360" s="723"/>
      <c r="AE360" s="723"/>
      <c r="AR360" s="759" t="s">
        <v>244</v>
      </c>
      <c r="AT360" s="759" t="s">
        <v>208</v>
      </c>
      <c r="AU360" s="759" t="s">
        <v>138</v>
      </c>
      <c r="AY360" s="720" t="s">
        <v>205</v>
      </c>
      <c r="BE360" s="760">
        <f>IF(N360="základní",J360,0)</f>
        <v>0</v>
      </c>
      <c r="BF360" s="760">
        <f>IF(N360="snížená",J360,0)</f>
        <v>0</v>
      </c>
      <c r="BG360" s="760">
        <f>IF(N360="zákl. přenesená",J360,0)</f>
        <v>0</v>
      </c>
      <c r="BH360" s="760">
        <f>IF(N360="sníž. přenesená",J360,0)</f>
        <v>0</v>
      </c>
      <c r="BI360" s="760">
        <f>IF(N360="nulová",J360,0)</f>
        <v>0</v>
      </c>
      <c r="BJ360" s="720" t="s">
        <v>119</v>
      </c>
      <c r="BK360" s="760">
        <f>ROUND(I360*H360,2)</f>
        <v>0</v>
      </c>
      <c r="BL360" s="720" t="s">
        <v>244</v>
      </c>
      <c r="BM360" s="759" t="s">
        <v>882</v>
      </c>
    </row>
    <row r="361" spans="1:51" s="767" customFormat="1" ht="11.25">
      <c r="A361" s="860"/>
      <c r="B361" s="861"/>
      <c r="C361" s="860"/>
      <c r="D361" s="857" t="s">
        <v>527</v>
      </c>
      <c r="E361" s="862" t="s">
        <v>144</v>
      </c>
      <c r="F361" s="863" t="s">
        <v>883</v>
      </c>
      <c r="G361" s="860"/>
      <c r="H361" s="864">
        <v>62.1</v>
      </c>
      <c r="J361" s="860"/>
      <c r="L361" s="768"/>
      <c r="M361" s="770"/>
      <c r="N361" s="771"/>
      <c r="O361" s="771"/>
      <c r="P361" s="771"/>
      <c r="Q361" s="771"/>
      <c r="R361" s="771"/>
      <c r="S361" s="771"/>
      <c r="T361" s="772"/>
      <c r="AT361" s="769" t="s">
        <v>527</v>
      </c>
      <c r="AU361" s="769" t="s">
        <v>138</v>
      </c>
      <c r="AV361" s="767" t="s">
        <v>138</v>
      </c>
      <c r="AW361" s="767" t="s">
        <v>529</v>
      </c>
      <c r="AX361" s="767" t="s">
        <v>119</v>
      </c>
      <c r="AY361" s="769" t="s">
        <v>205</v>
      </c>
    </row>
    <row r="362" spans="1:65" s="725" customFormat="1" ht="36">
      <c r="A362" s="791"/>
      <c r="B362" s="792"/>
      <c r="C362" s="850" t="s">
        <v>884</v>
      </c>
      <c r="D362" s="850" t="s">
        <v>208</v>
      </c>
      <c r="E362" s="851" t="s">
        <v>885</v>
      </c>
      <c r="F362" s="852" t="s">
        <v>886</v>
      </c>
      <c r="G362" s="853" t="s">
        <v>243</v>
      </c>
      <c r="H362" s="854">
        <v>1</v>
      </c>
      <c r="I362" s="142">
        <v>0</v>
      </c>
      <c r="J362" s="879">
        <f>ROUND(I362*H362,2)</f>
        <v>0</v>
      </c>
      <c r="K362" s="143"/>
      <c r="L362" s="141"/>
      <c r="M362" s="755" t="s">
        <v>144</v>
      </c>
      <c r="N362" s="756" t="s">
        <v>158</v>
      </c>
      <c r="O362" s="757">
        <v>0.218</v>
      </c>
      <c r="P362" s="757">
        <f>O362*H362</f>
        <v>0.218</v>
      </c>
      <c r="Q362" s="757">
        <v>0.0084</v>
      </c>
      <c r="R362" s="757">
        <f>Q362*H362</f>
        <v>0.0084</v>
      </c>
      <c r="S362" s="757">
        <v>0</v>
      </c>
      <c r="T362" s="758">
        <f>S362*H362</f>
        <v>0</v>
      </c>
      <c r="U362" s="723"/>
      <c r="V362" s="723"/>
      <c r="W362" s="723"/>
      <c r="X362" s="723"/>
      <c r="Y362" s="723"/>
      <c r="Z362" s="723"/>
      <c r="AA362" s="723"/>
      <c r="AB362" s="723"/>
      <c r="AC362" s="723"/>
      <c r="AD362" s="723"/>
      <c r="AE362" s="723"/>
      <c r="AR362" s="759" t="s">
        <v>244</v>
      </c>
      <c r="AT362" s="759" t="s">
        <v>208</v>
      </c>
      <c r="AU362" s="759" t="s">
        <v>138</v>
      </c>
      <c r="AY362" s="720" t="s">
        <v>205</v>
      </c>
      <c r="BE362" s="760">
        <f>IF(N362="základní",J362,0)</f>
        <v>0</v>
      </c>
      <c r="BF362" s="760">
        <f>IF(N362="snížená",J362,0)</f>
        <v>0</v>
      </c>
      <c r="BG362" s="760">
        <f>IF(N362="zákl. přenesená",J362,0)</f>
        <v>0</v>
      </c>
      <c r="BH362" s="760">
        <f>IF(N362="sníž. přenesená",J362,0)</f>
        <v>0</v>
      </c>
      <c r="BI362" s="760">
        <f>IF(N362="nulová",J362,0)</f>
        <v>0</v>
      </c>
      <c r="BJ362" s="720" t="s">
        <v>119</v>
      </c>
      <c r="BK362" s="760">
        <f>ROUND(I362*H362,2)</f>
        <v>0</v>
      </c>
      <c r="BL362" s="720" t="s">
        <v>244</v>
      </c>
      <c r="BM362" s="759" t="s">
        <v>887</v>
      </c>
    </row>
    <row r="363" spans="1:51" s="761" customFormat="1" ht="11.25">
      <c r="A363" s="855"/>
      <c r="B363" s="856"/>
      <c r="C363" s="855"/>
      <c r="D363" s="857" t="s">
        <v>527</v>
      </c>
      <c r="E363" s="858" t="s">
        <v>144</v>
      </c>
      <c r="F363" s="859" t="s">
        <v>562</v>
      </c>
      <c r="G363" s="855"/>
      <c r="H363" s="858" t="s">
        <v>144</v>
      </c>
      <c r="J363" s="855"/>
      <c r="L363" s="762"/>
      <c r="M363" s="764"/>
      <c r="N363" s="765"/>
      <c r="O363" s="765"/>
      <c r="P363" s="765"/>
      <c r="Q363" s="765"/>
      <c r="R363" s="765"/>
      <c r="S363" s="765"/>
      <c r="T363" s="766"/>
      <c r="AT363" s="763" t="s">
        <v>527</v>
      </c>
      <c r="AU363" s="763" t="s">
        <v>138</v>
      </c>
      <c r="AV363" s="761" t="s">
        <v>119</v>
      </c>
      <c r="AW363" s="761" t="s">
        <v>529</v>
      </c>
      <c r="AX363" s="761" t="s">
        <v>111</v>
      </c>
      <c r="AY363" s="763" t="s">
        <v>205</v>
      </c>
    </row>
    <row r="364" spans="1:51" s="767" customFormat="1" ht="11.25">
      <c r="A364" s="860"/>
      <c r="B364" s="861"/>
      <c r="C364" s="860"/>
      <c r="D364" s="857" t="s">
        <v>527</v>
      </c>
      <c r="E364" s="862" t="s">
        <v>144</v>
      </c>
      <c r="F364" s="863" t="s">
        <v>119</v>
      </c>
      <c r="G364" s="860"/>
      <c r="H364" s="864">
        <v>1</v>
      </c>
      <c r="J364" s="860"/>
      <c r="L364" s="768"/>
      <c r="M364" s="770"/>
      <c r="N364" s="771"/>
      <c r="O364" s="771"/>
      <c r="P364" s="771"/>
      <c r="Q364" s="771"/>
      <c r="R364" s="771"/>
      <c r="S364" s="771"/>
      <c r="T364" s="772"/>
      <c r="AT364" s="769" t="s">
        <v>527</v>
      </c>
      <c r="AU364" s="769" t="s">
        <v>138</v>
      </c>
      <c r="AV364" s="767" t="s">
        <v>138</v>
      </c>
      <c r="AW364" s="767" t="s">
        <v>529</v>
      </c>
      <c r="AX364" s="767" t="s">
        <v>119</v>
      </c>
      <c r="AY364" s="769" t="s">
        <v>205</v>
      </c>
    </row>
    <row r="365" spans="1:65" s="725" customFormat="1" ht="36">
      <c r="A365" s="791"/>
      <c r="B365" s="792"/>
      <c r="C365" s="850" t="s">
        <v>388</v>
      </c>
      <c r="D365" s="850" t="s">
        <v>208</v>
      </c>
      <c r="E365" s="851" t="s">
        <v>888</v>
      </c>
      <c r="F365" s="852" t="s">
        <v>889</v>
      </c>
      <c r="G365" s="853" t="s">
        <v>243</v>
      </c>
      <c r="H365" s="854">
        <v>1</v>
      </c>
      <c r="I365" s="142">
        <v>0</v>
      </c>
      <c r="J365" s="879">
        <f>ROUND(I365*H365,2)</f>
        <v>0</v>
      </c>
      <c r="K365" s="143"/>
      <c r="L365" s="141"/>
      <c r="M365" s="755" t="s">
        <v>144</v>
      </c>
      <c r="N365" s="756" t="s">
        <v>158</v>
      </c>
      <c r="O365" s="757">
        <v>0.235</v>
      </c>
      <c r="P365" s="757">
        <f>O365*H365</f>
        <v>0.235</v>
      </c>
      <c r="Q365" s="757">
        <v>0.0134</v>
      </c>
      <c r="R365" s="757">
        <f>Q365*H365</f>
        <v>0.0134</v>
      </c>
      <c r="S365" s="757">
        <v>0</v>
      </c>
      <c r="T365" s="758">
        <f>S365*H365</f>
        <v>0</v>
      </c>
      <c r="U365" s="723"/>
      <c r="V365" s="723"/>
      <c r="W365" s="723"/>
      <c r="X365" s="723"/>
      <c r="Y365" s="723"/>
      <c r="Z365" s="723"/>
      <c r="AA365" s="723"/>
      <c r="AB365" s="723"/>
      <c r="AC365" s="723"/>
      <c r="AD365" s="723"/>
      <c r="AE365" s="723"/>
      <c r="AR365" s="759" t="s">
        <v>244</v>
      </c>
      <c r="AT365" s="759" t="s">
        <v>208</v>
      </c>
      <c r="AU365" s="759" t="s">
        <v>138</v>
      </c>
      <c r="AY365" s="720" t="s">
        <v>205</v>
      </c>
      <c r="BE365" s="760">
        <f>IF(N365="základní",J365,0)</f>
        <v>0</v>
      </c>
      <c r="BF365" s="760">
        <f>IF(N365="snížená",J365,0)</f>
        <v>0</v>
      </c>
      <c r="BG365" s="760">
        <f>IF(N365="zákl. přenesená",J365,0)</f>
        <v>0</v>
      </c>
      <c r="BH365" s="760">
        <f>IF(N365="sníž. přenesená",J365,0)</f>
        <v>0</v>
      </c>
      <c r="BI365" s="760">
        <f>IF(N365="nulová",J365,0)</f>
        <v>0</v>
      </c>
      <c r="BJ365" s="720" t="s">
        <v>119</v>
      </c>
      <c r="BK365" s="760">
        <f>ROUND(I365*H365,2)</f>
        <v>0</v>
      </c>
      <c r="BL365" s="720" t="s">
        <v>244</v>
      </c>
      <c r="BM365" s="759" t="s">
        <v>890</v>
      </c>
    </row>
    <row r="366" spans="1:51" s="761" customFormat="1" ht="11.25">
      <c r="A366" s="855"/>
      <c r="B366" s="856"/>
      <c r="C366" s="855"/>
      <c r="D366" s="857" t="s">
        <v>527</v>
      </c>
      <c r="E366" s="858" t="s">
        <v>144</v>
      </c>
      <c r="F366" s="859" t="s">
        <v>562</v>
      </c>
      <c r="G366" s="855"/>
      <c r="H366" s="858" t="s">
        <v>144</v>
      </c>
      <c r="J366" s="855"/>
      <c r="L366" s="762"/>
      <c r="M366" s="764"/>
      <c r="N366" s="765"/>
      <c r="O366" s="765"/>
      <c r="P366" s="765"/>
      <c r="Q366" s="765"/>
      <c r="R366" s="765"/>
      <c r="S366" s="765"/>
      <c r="T366" s="766"/>
      <c r="AT366" s="763" t="s">
        <v>527</v>
      </c>
      <c r="AU366" s="763" t="s">
        <v>138</v>
      </c>
      <c r="AV366" s="761" t="s">
        <v>119</v>
      </c>
      <c r="AW366" s="761" t="s">
        <v>529</v>
      </c>
      <c r="AX366" s="761" t="s">
        <v>111</v>
      </c>
      <c r="AY366" s="763" t="s">
        <v>205</v>
      </c>
    </row>
    <row r="367" spans="1:51" s="767" customFormat="1" ht="11.25">
      <c r="A367" s="860"/>
      <c r="B367" s="861"/>
      <c r="C367" s="860"/>
      <c r="D367" s="857" t="s">
        <v>527</v>
      </c>
      <c r="E367" s="862" t="s">
        <v>144</v>
      </c>
      <c r="F367" s="863" t="s">
        <v>119</v>
      </c>
      <c r="G367" s="860"/>
      <c r="H367" s="864">
        <v>1</v>
      </c>
      <c r="J367" s="860"/>
      <c r="L367" s="768"/>
      <c r="M367" s="770"/>
      <c r="N367" s="771"/>
      <c r="O367" s="771"/>
      <c r="P367" s="771"/>
      <c r="Q367" s="771"/>
      <c r="R367" s="771"/>
      <c r="S367" s="771"/>
      <c r="T367" s="772"/>
      <c r="AT367" s="769" t="s">
        <v>527</v>
      </c>
      <c r="AU367" s="769" t="s">
        <v>138</v>
      </c>
      <c r="AV367" s="767" t="s">
        <v>138</v>
      </c>
      <c r="AW367" s="767" t="s">
        <v>529</v>
      </c>
      <c r="AX367" s="767" t="s">
        <v>119</v>
      </c>
      <c r="AY367" s="769" t="s">
        <v>205</v>
      </c>
    </row>
    <row r="368" spans="1:65" s="725" customFormat="1" ht="36">
      <c r="A368" s="791"/>
      <c r="B368" s="792"/>
      <c r="C368" s="850" t="s">
        <v>391</v>
      </c>
      <c r="D368" s="850" t="s">
        <v>208</v>
      </c>
      <c r="E368" s="851" t="s">
        <v>891</v>
      </c>
      <c r="F368" s="852" t="s">
        <v>892</v>
      </c>
      <c r="G368" s="853" t="s">
        <v>243</v>
      </c>
      <c r="H368" s="854">
        <v>1</v>
      </c>
      <c r="I368" s="142">
        <v>0</v>
      </c>
      <c r="J368" s="879">
        <f>ROUND(I368*H368,2)</f>
        <v>0</v>
      </c>
      <c r="K368" s="143"/>
      <c r="L368" s="141"/>
      <c r="M368" s="755" t="s">
        <v>144</v>
      </c>
      <c r="N368" s="756" t="s">
        <v>158</v>
      </c>
      <c r="O368" s="757">
        <v>0.303</v>
      </c>
      <c r="P368" s="757">
        <f>O368*H368</f>
        <v>0.303</v>
      </c>
      <c r="Q368" s="757">
        <v>0.03664</v>
      </c>
      <c r="R368" s="757">
        <f>Q368*H368</f>
        <v>0.03664</v>
      </c>
      <c r="S368" s="757">
        <v>0</v>
      </c>
      <c r="T368" s="758">
        <f>S368*H368</f>
        <v>0</v>
      </c>
      <c r="U368" s="723"/>
      <c r="V368" s="723"/>
      <c r="W368" s="723"/>
      <c r="X368" s="723"/>
      <c r="Y368" s="723"/>
      <c r="Z368" s="723"/>
      <c r="AA368" s="723"/>
      <c r="AB368" s="723"/>
      <c r="AC368" s="723"/>
      <c r="AD368" s="723"/>
      <c r="AE368" s="723"/>
      <c r="AR368" s="759" t="s">
        <v>244</v>
      </c>
      <c r="AT368" s="759" t="s">
        <v>208</v>
      </c>
      <c r="AU368" s="759" t="s">
        <v>138</v>
      </c>
      <c r="AY368" s="720" t="s">
        <v>205</v>
      </c>
      <c r="BE368" s="760">
        <f>IF(N368="základní",J368,0)</f>
        <v>0</v>
      </c>
      <c r="BF368" s="760">
        <f>IF(N368="snížená",J368,0)</f>
        <v>0</v>
      </c>
      <c r="BG368" s="760">
        <f>IF(N368="zákl. přenesená",J368,0)</f>
        <v>0</v>
      </c>
      <c r="BH368" s="760">
        <f>IF(N368="sníž. přenesená",J368,0)</f>
        <v>0</v>
      </c>
      <c r="BI368" s="760">
        <f>IF(N368="nulová",J368,0)</f>
        <v>0</v>
      </c>
      <c r="BJ368" s="720" t="s">
        <v>119</v>
      </c>
      <c r="BK368" s="760">
        <f>ROUND(I368*H368,2)</f>
        <v>0</v>
      </c>
      <c r="BL368" s="720" t="s">
        <v>244</v>
      </c>
      <c r="BM368" s="759" t="s">
        <v>893</v>
      </c>
    </row>
    <row r="369" spans="1:51" s="761" customFormat="1" ht="11.25">
      <c r="A369" s="855"/>
      <c r="B369" s="856"/>
      <c r="C369" s="855"/>
      <c r="D369" s="857" t="s">
        <v>527</v>
      </c>
      <c r="E369" s="858" t="s">
        <v>144</v>
      </c>
      <c r="F369" s="859" t="s">
        <v>562</v>
      </c>
      <c r="G369" s="855"/>
      <c r="H369" s="858" t="s">
        <v>144</v>
      </c>
      <c r="J369" s="855"/>
      <c r="L369" s="762"/>
      <c r="M369" s="764"/>
      <c r="N369" s="765"/>
      <c r="O369" s="765"/>
      <c r="P369" s="765"/>
      <c r="Q369" s="765"/>
      <c r="R369" s="765"/>
      <c r="S369" s="765"/>
      <c r="T369" s="766"/>
      <c r="AT369" s="763" t="s">
        <v>527</v>
      </c>
      <c r="AU369" s="763" t="s">
        <v>138</v>
      </c>
      <c r="AV369" s="761" t="s">
        <v>119</v>
      </c>
      <c r="AW369" s="761" t="s">
        <v>529</v>
      </c>
      <c r="AX369" s="761" t="s">
        <v>111</v>
      </c>
      <c r="AY369" s="763" t="s">
        <v>205</v>
      </c>
    </row>
    <row r="370" spans="1:51" s="767" customFormat="1" ht="11.25">
      <c r="A370" s="860"/>
      <c r="B370" s="861"/>
      <c r="C370" s="860"/>
      <c r="D370" s="857" t="s">
        <v>527</v>
      </c>
      <c r="E370" s="862" t="s">
        <v>144</v>
      </c>
      <c r="F370" s="863" t="s">
        <v>119</v>
      </c>
      <c r="G370" s="860"/>
      <c r="H370" s="864">
        <v>1</v>
      </c>
      <c r="J370" s="860"/>
      <c r="L370" s="768"/>
      <c r="M370" s="770"/>
      <c r="N370" s="771"/>
      <c r="O370" s="771"/>
      <c r="P370" s="771"/>
      <c r="Q370" s="771"/>
      <c r="R370" s="771"/>
      <c r="S370" s="771"/>
      <c r="T370" s="772"/>
      <c r="AT370" s="769" t="s">
        <v>527</v>
      </c>
      <c r="AU370" s="769" t="s">
        <v>138</v>
      </c>
      <c r="AV370" s="767" t="s">
        <v>138</v>
      </c>
      <c r="AW370" s="767" t="s">
        <v>529</v>
      </c>
      <c r="AX370" s="767" t="s">
        <v>119</v>
      </c>
      <c r="AY370" s="769" t="s">
        <v>205</v>
      </c>
    </row>
    <row r="371" spans="1:65" s="725" customFormat="1" ht="36">
      <c r="A371" s="791"/>
      <c r="B371" s="792"/>
      <c r="C371" s="850" t="s">
        <v>394</v>
      </c>
      <c r="D371" s="850" t="s">
        <v>208</v>
      </c>
      <c r="E371" s="851" t="s">
        <v>894</v>
      </c>
      <c r="F371" s="852" t="s">
        <v>895</v>
      </c>
      <c r="G371" s="853" t="s">
        <v>243</v>
      </c>
      <c r="H371" s="854">
        <v>1</v>
      </c>
      <c r="I371" s="142">
        <v>0</v>
      </c>
      <c r="J371" s="879">
        <f>ROUND(I371*H371,2)</f>
        <v>0</v>
      </c>
      <c r="K371" s="143"/>
      <c r="L371" s="141"/>
      <c r="M371" s="755" t="s">
        <v>144</v>
      </c>
      <c r="N371" s="756" t="s">
        <v>158</v>
      </c>
      <c r="O371" s="757">
        <v>0.285</v>
      </c>
      <c r="P371" s="757">
        <f>O371*H371</f>
        <v>0.285</v>
      </c>
      <c r="Q371" s="757">
        <v>0.0304</v>
      </c>
      <c r="R371" s="757">
        <f>Q371*H371</f>
        <v>0.0304</v>
      </c>
      <c r="S371" s="757">
        <v>0</v>
      </c>
      <c r="T371" s="758">
        <f>S371*H371</f>
        <v>0</v>
      </c>
      <c r="U371" s="723"/>
      <c r="V371" s="723"/>
      <c r="W371" s="723"/>
      <c r="X371" s="723"/>
      <c r="Y371" s="723"/>
      <c r="Z371" s="723"/>
      <c r="AA371" s="723"/>
      <c r="AB371" s="723"/>
      <c r="AC371" s="723"/>
      <c r="AD371" s="723"/>
      <c r="AE371" s="723"/>
      <c r="AR371" s="759" t="s">
        <v>244</v>
      </c>
      <c r="AT371" s="759" t="s">
        <v>208</v>
      </c>
      <c r="AU371" s="759" t="s">
        <v>138</v>
      </c>
      <c r="AY371" s="720" t="s">
        <v>205</v>
      </c>
      <c r="BE371" s="760">
        <f>IF(N371="základní",J371,0)</f>
        <v>0</v>
      </c>
      <c r="BF371" s="760">
        <f>IF(N371="snížená",J371,0)</f>
        <v>0</v>
      </c>
      <c r="BG371" s="760">
        <f>IF(N371="zákl. přenesená",J371,0)</f>
        <v>0</v>
      </c>
      <c r="BH371" s="760">
        <f>IF(N371="sníž. přenesená",J371,0)</f>
        <v>0</v>
      </c>
      <c r="BI371" s="760">
        <f>IF(N371="nulová",J371,0)</f>
        <v>0</v>
      </c>
      <c r="BJ371" s="720" t="s">
        <v>119</v>
      </c>
      <c r="BK371" s="760">
        <f>ROUND(I371*H371,2)</f>
        <v>0</v>
      </c>
      <c r="BL371" s="720" t="s">
        <v>244</v>
      </c>
      <c r="BM371" s="759" t="s">
        <v>896</v>
      </c>
    </row>
    <row r="372" spans="1:51" s="761" customFormat="1" ht="11.25">
      <c r="A372" s="855"/>
      <c r="B372" s="856"/>
      <c r="C372" s="855"/>
      <c r="D372" s="857" t="s">
        <v>527</v>
      </c>
      <c r="E372" s="858" t="s">
        <v>144</v>
      </c>
      <c r="F372" s="859" t="s">
        <v>562</v>
      </c>
      <c r="G372" s="855"/>
      <c r="H372" s="858" t="s">
        <v>144</v>
      </c>
      <c r="J372" s="855"/>
      <c r="L372" s="762"/>
      <c r="M372" s="764"/>
      <c r="N372" s="765"/>
      <c r="O372" s="765"/>
      <c r="P372" s="765"/>
      <c r="Q372" s="765"/>
      <c r="R372" s="765"/>
      <c r="S372" s="765"/>
      <c r="T372" s="766"/>
      <c r="AT372" s="763" t="s">
        <v>527</v>
      </c>
      <c r="AU372" s="763" t="s">
        <v>138</v>
      </c>
      <c r="AV372" s="761" t="s">
        <v>119</v>
      </c>
      <c r="AW372" s="761" t="s">
        <v>529</v>
      </c>
      <c r="AX372" s="761" t="s">
        <v>111</v>
      </c>
      <c r="AY372" s="763" t="s">
        <v>205</v>
      </c>
    </row>
    <row r="373" spans="1:51" s="767" customFormat="1" ht="11.25">
      <c r="A373" s="860"/>
      <c r="B373" s="861"/>
      <c r="C373" s="860"/>
      <c r="D373" s="857" t="s">
        <v>527</v>
      </c>
      <c r="E373" s="862" t="s">
        <v>144</v>
      </c>
      <c r="F373" s="863" t="s">
        <v>119</v>
      </c>
      <c r="G373" s="860"/>
      <c r="H373" s="864">
        <v>1</v>
      </c>
      <c r="J373" s="860"/>
      <c r="L373" s="768"/>
      <c r="M373" s="770"/>
      <c r="N373" s="771"/>
      <c r="O373" s="771"/>
      <c r="P373" s="771"/>
      <c r="Q373" s="771"/>
      <c r="R373" s="771"/>
      <c r="S373" s="771"/>
      <c r="T373" s="772"/>
      <c r="AT373" s="769" t="s">
        <v>527</v>
      </c>
      <c r="AU373" s="769" t="s">
        <v>138</v>
      </c>
      <c r="AV373" s="767" t="s">
        <v>138</v>
      </c>
      <c r="AW373" s="767" t="s">
        <v>529</v>
      </c>
      <c r="AX373" s="767" t="s">
        <v>119</v>
      </c>
      <c r="AY373" s="769" t="s">
        <v>205</v>
      </c>
    </row>
    <row r="374" spans="1:65" s="725" customFormat="1" ht="36">
      <c r="A374" s="791"/>
      <c r="B374" s="792"/>
      <c r="C374" s="850" t="s">
        <v>897</v>
      </c>
      <c r="D374" s="850" t="s">
        <v>208</v>
      </c>
      <c r="E374" s="851" t="s">
        <v>898</v>
      </c>
      <c r="F374" s="852" t="s">
        <v>899</v>
      </c>
      <c r="G374" s="853" t="s">
        <v>243</v>
      </c>
      <c r="H374" s="854">
        <v>1</v>
      </c>
      <c r="I374" s="142">
        <v>0</v>
      </c>
      <c r="J374" s="879">
        <f>ROUND(I374*H374,2)</f>
        <v>0</v>
      </c>
      <c r="K374" s="143"/>
      <c r="L374" s="141"/>
      <c r="M374" s="755" t="s">
        <v>144</v>
      </c>
      <c r="N374" s="756" t="s">
        <v>158</v>
      </c>
      <c r="O374" s="757">
        <v>0.341</v>
      </c>
      <c r="P374" s="757">
        <f>O374*H374</f>
        <v>0.341</v>
      </c>
      <c r="Q374" s="757">
        <v>0.0492</v>
      </c>
      <c r="R374" s="757">
        <f>Q374*H374</f>
        <v>0.0492</v>
      </c>
      <c r="S374" s="757">
        <v>0</v>
      </c>
      <c r="T374" s="758">
        <f>S374*H374</f>
        <v>0</v>
      </c>
      <c r="U374" s="723"/>
      <c r="V374" s="723"/>
      <c r="W374" s="723"/>
      <c r="X374" s="723"/>
      <c r="Y374" s="723"/>
      <c r="Z374" s="723"/>
      <c r="AA374" s="723"/>
      <c r="AB374" s="723"/>
      <c r="AC374" s="723"/>
      <c r="AD374" s="723"/>
      <c r="AE374" s="723"/>
      <c r="AR374" s="759" t="s">
        <v>244</v>
      </c>
      <c r="AT374" s="759" t="s">
        <v>208</v>
      </c>
      <c r="AU374" s="759" t="s">
        <v>138</v>
      </c>
      <c r="AY374" s="720" t="s">
        <v>205</v>
      </c>
      <c r="BE374" s="760">
        <f>IF(N374="základní",J374,0)</f>
        <v>0</v>
      </c>
      <c r="BF374" s="760">
        <f>IF(N374="snížená",J374,0)</f>
        <v>0</v>
      </c>
      <c r="BG374" s="760">
        <f>IF(N374="zákl. přenesená",J374,0)</f>
        <v>0</v>
      </c>
      <c r="BH374" s="760">
        <f>IF(N374="sníž. přenesená",J374,0)</f>
        <v>0</v>
      </c>
      <c r="BI374" s="760">
        <f>IF(N374="nulová",J374,0)</f>
        <v>0</v>
      </c>
      <c r="BJ374" s="720" t="s">
        <v>119</v>
      </c>
      <c r="BK374" s="760">
        <f>ROUND(I374*H374,2)</f>
        <v>0</v>
      </c>
      <c r="BL374" s="720" t="s">
        <v>244</v>
      </c>
      <c r="BM374" s="759" t="s">
        <v>900</v>
      </c>
    </row>
    <row r="375" spans="1:51" s="761" customFormat="1" ht="11.25">
      <c r="A375" s="855"/>
      <c r="B375" s="856"/>
      <c r="C375" s="855"/>
      <c r="D375" s="857" t="s">
        <v>527</v>
      </c>
      <c r="E375" s="858" t="s">
        <v>144</v>
      </c>
      <c r="F375" s="859" t="s">
        <v>562</v>
      </c>
      <c r="G375" s="855"/>
      <c r="H375" s="858" t="s">
        <v>144</v>
      </c>
      <c r="J375" s="855"/>
      <c r="L375" s="762"/>
      <c r="M375" s="764"/>
      <c r="N375" s="765"/>
      <c r="O375" s="765"/>
      <c r="P375" s="765"/>
      <c r="Q375" s="765"/>
      <c r="R375" s="765"/>
      <c r="S375" s="765"/>
      <c r="T375" s="766"/>
      <c r="AT375" s="763" t="s">
        <v>527</v>
      </c>
      <c r="AU375" s="763" t="s">
        <v>138</v>
      </c>
      <c r="AV375" s="761" t="s">
        <v>119</v>
      </c>
      <c r="AW375" s="761" t="s">
        <v>529</v>
      </c>
      <c r="AX375" s="761" t="s">
        <v>111</v>
      </c>
      <c r="AY375" s="763" t="s">
        <v>205</v>
      </c>
    </row>
    <row r="376" spans="1:51" s="767" customFormat="1" ht="11.25">
      <c r="A376" s="860"/>
      <c r="B376" s="861"/>
      <c r="C376" s="860"/>
      <c r="D376" s="857" t="s">
        <v>527</v>
      </c>
      <c r="E376" s="862" t="s">
        <v>144</v>
      </c>
      <c r="F376" s="863" t="s">
        <v>119</v>
      </c>
      <c r="G376" s="860"/>
      <c r="H376" s="864">
        <v>1</v>
      </c>
      <c r="J376" s="860"/>
      <c r="L376" s="768"/>
      <c r="M376" s="770"/>
      <c r="N376" s="771"/>
      <c r="O376" s="771"/>
      <c r="P376" s="771"/>
      <c r="Q376" s="771"/>
      <c r="R376" s="771"/>
      <c r="S376" s="771"/>
      <c r="T376" s="772"/>
      <c r="AT376" s="769" t="s">
        <v>527</v>
      </c>
      <c r="AU376" s="769" t="s">
        <v>138</v>
      </c>
      <c r="AV376" s="767" t="s">
        <v>138</v>
      </c>
      <c r="AW376" s="767" t="s">
        <v>529</v>
      </c>
      <c r="AX376" s="767" t="s">
        <v>119</v>
      </c>
      <c r="AY376" s="769" t="s">
        <v>205</v>
      </c>
    </row>
    <row r="377" spans="1:65" s="725" customFormat="1" ht="36">
      <c r="A377" s="791"/>
      <c r="B377" s="792"/>
      <c r="C377" s="850" t="s">
        <v>901</v>
      </c>
      <c r="D377" s="850" t="s">
        <v>208</v>
      </c>
      <c r="E377" s="851" t="s">
        <v>902</v>
      </c>
      <c r="F377" s="852" t="s">
        <v>903</v>
      </c>
      <c r="G377" s="853" t="s">
        <v>243</v>
      </c>
      <c r="H377" s="854">
        <v>1</v>
      </c>
      <c r="I377" s="142">
        <v>0</v>
      </c>
      <c r="J377" s="879">
        <f>ROUND(I377*H377,2)</f>
        <v>0</v>
      </c>
      <c r="K377" s="143"/>
      <c r="L377" s="141"/>
      <c r="M377" s="755" t="s">
        <v>144</v>
      </c>
      <c r="N377" s="756" t="s">
        <v>158</v>
      </c>
      <c r="O377" s="757">
        <v>0.298</v>
      </c>
      <c r="P377" s="757">
        <f>O377*H377</f>
        <v>0.298</v>
      </c>
      <c r="Q377" s="757">
        <v>0.0348</v>
      </c>
      <c r="R377" s="757">
        <f>Q377*H377</f>
        <v>0.0348</v>
      </c>
      <c r="S377" s="757">
        <v>0</v>
      </c>
      <c r="T377" s="758">
        <f>S377*H377</f>
        <v>0</v>
      </c>
      <c r="U377" s="723"/>
      <c r="V377" s="723"/>
      <c r="W377" s="723"/>
      <c r="X377" s="723"/>
      <c r="Y377" s="723"/>
      <c r="Z377" s="723"/>
      <c r="AA377" s="723"/>
      <c r="AB377" s="723"/>
      <c r="AC377" s="723"/>
      <c r="AD377" s="723"/>
      <c r="AE377" s="723"/>
      <c r="AR377" s="759" t="s">
        <v>244</v>
      </c>
      <c r="AT377" s="759" t="s">
        <v>208</v>
      </c>
      <c r="AU377" s="759" t="s">
        <v>138</v>
      </c>
      <c r="AY377" s="720" t="s">
        <v>205</v>
      </c>
      <c r="BE377" s="760">
        <f>IF(N377="základní",J377,0)</f>
        <v>0</v>
      </c>
      <c r="BF377" s="760">
        <f>IF(N377="snížená",J377,0)</f>
        <v>0</v>
      </c>
      <c r="BG377" s="760">
        <f>IF(N377="zákl. přenesená",J377,0)</f>
        <v>0</v>
      </c>
      <c r="BH377" s="760">
        <f>IF(N377="sníž. přenesená",J377,0)</f>
        <v>0</v>
      </c>
      <c r="BI377" s="760">
        <f>IF(N377="nulová",J377,0)</f>
        <v>0</v>
      </c>
      <c r="BJ377" s="720" t="s">
        <v>119</v>
      </c>
      <c r="BK377" s="760">
        <f>ROUND(I377*H377,2)</f>
        <v>0</v>
      </c>
      <c r="BL377" s="720" t="s">
        <v>244</v>
      </c>
      <c r="BM377" s="759" t="s">
        <v>904</v>
      </c>
    </row>
    <row r="378" spans="1:51" s="761" customFormat="1" ht="11.25">
      <c r="A378" s="855"/>
      <c r="B378" s="856"/>
      <c r="C378" s="855"/>
      <c r="D378" s="857" t="s">
        <v>527</v>
      </c>
      <c r="E378" s="858" t="s">
        <v>144</v>
      </c>
      <c r="F378" s="859" t="s">
        <v>562</v>
      </c>
      <c r="G378" s="855"/>
      <c r="H378" s="858" t="s">
        <v>144</v>
      </c>
      <c r="J378" s="855"/>
      <c r="L378" s="762"/>
      <c r="M378" s="764"/>
      <c r="N378" s="765"/>
      <c r="O378" s="765"/>
      <c r="P378" s="765"/>
      <c r="Q378" s="765"/>
      <c r="R378" s="765"/>
      <c r="S378" s="765"/>
      <c r="T378" s="766"/>
      <c r="AT378" s="763" t="s">
        <v>527</v>
      </c>
      <c r="AU378" s="763" t="s">
        <v>138</v>
      </c>
      <c r="AV378" s="761" t="s">
        <v>119</v>
      </c>
      <c r="AW378" s="761" t="s">
        <v>529</v>
      </c>
      <c r="AX378" s="761" t="s">
        <v>111</v>
      </c>
      <c r="AY378" s="763" t="s">
        <v>205</v>
      </c>
    </row>
    <row r="379" spans="1:51" s="767" customFormat="1" ht="11.25">
      <c r="A379" s="860"/>
      <c r="B379" s="861"/>
      <c r="C379" s="860"/>
      <c r="D379" s="857" t="s">
        <v>527</v>
      </c>
      <c r="E379" s="862" t="s">
        <v>144</v>
      </c>
      <c r="F379" s="863" t="s">
        <v>119</v>
      </c>
      <c r="G379" s="860"/>
      <c r="H379" s="864">
        <v>1</v>
      </c>
      <c r="J379" s="860"/>
      <c r="L379" s="768"/>
      <c r="M379" s="770"/>
      <c r="N379" s="771"/>
      <c r="O379" s="771"/>
      <c r="P379" s="771"/>
      <c r="Q379" s="771"/>
      <c r="R379" s="771"/>
      <c r="S379" s="771"/>
      <c r="T379" s="772"/>
      <c r="AT379" s="769" t="s">
        <v>527</v>
      </c>
      <c r="AU379" s="769" t="s">
        <v>138</v>
      </c>
      <c r="AV379" s="767" t="s">
        <v>138</v>
      </c>
      <c r="AW379" s="767" t="s">
        <v>529</v>
      </c>
      <c r="AX379" s="767" t="s">
        <v>119</v>
      </c>
      <c r="AY379" s="769" t="s">
        <v>205</v>
      </c>
    </row>
    <row r="380" spans="1:65" s="725" customFormat="1" ht="36">
      <c r="A380" s="791"/>
      <c r="B380" s="792"/>
      <c r="C380" s="850" t="s">
        <v>905</v>
      </c>
      <c r="D380" s="850" t="s">
        <v>208</v>
      </c>
      <c r="E380" s="851" t="s">
        <v>906</v>
      </c>
      <c r="F380" s="852" t="s">
        <v>907</v>
      </c>
      <c r="G380" s="853" t="s">
        <v>243</v>
      </c>
      <c r="H380" s="854">
        <v>1</v>
      </c>
      <c r="I380" s="142">
        <v>0</v>
      </c>
      <c r="J380" s="879">
        <f>ROUND(I380*H380,2)</f>
        <v>0</v>
      </c>
      <c r="K380" s="143"/>
      <c r="L380" s="141"/>
      <c r="M380" s="755" t="s">
        <v>144</v>
      </c>
      <c r="N380" s="756" t="s">
        <v>158</v>
      </c>
      <c r="O380" s="757">
        <v>0.337</v>
      </c>
      <c r="P380" s="757">
        <f>O380*H380</f>
        <v>0.337</v>
      </c>
      <c r="Q380" s="757">
        <v>0.04784</v>
      </c>
      <c r="R380" s="757">
        <f>Q380*H380</f>
        <v>0.04784</v>
      </c>
      <c r="S380" s="757">
        <v>0</v>
      </c>
      <c r="T380" s="758">
        <f>S380*H380</f>
        <v>0</v>
      </c>
      <c r="U380" s="723"/>
      <c r="V380" s="723"/>
      <c r="W380" s="723"/>
      <c r="X380" s="723"/>
      <c r="Y380" s="723"/>
      <c r="Z380" s="723"/>
      <c r="AA380" s="723"/>
      <c r="AB380" s="723"/>
      <c r="AC380" s="723"/>
      <c r="AD380" s="723"/>
      <c r="AE380" s="723"/>
      <c r="AR380" s="759" t="s">
        <v>244</v>
      </c>
      <c r="AT380" s="759" t="s">
        <v>208</v>
      </c>
      <c r="AU380" s="759" t="s">
        <v>138</v>
      </c>
      <c r="AY380" s="720" t="s">
        <v>205</v>
      </c>
      <c r="BE380" s="760">
        <f>IF(N380="základní",J380,0)</f>
        <v>0</v>
      </c>
      <c r="BF380" s="760">
        <f>IF(N380="snížená",J380,0)</f>
        <v>0</v>
      </c>
      <c r="BG380" s="760">
        <f>IF(N380="zákl. přenesená",J380,0)</f>
        <v>0</v>
      </c>
      <c r="BH380" s="760">
        <f>IF(N380="sníž. přenesená",J380,0)</f>
        <v>0</v>
      </c>
      <c r="BI380" s="760">
        <f>IF(N380="nulová",J380,0)</f>
        <v>0</v>
      </c>
      <c r="BJ380" s="720" t="s">
        <v>119</v>
      </c>
      <c r="BK380" s="760">
        <f>ROUND(I380*H380,2)</f>
        <v>0</v>
      </c>
      <c r="BL380" s="720" t="s">
        <v>244</v>
      </c>
      <c r="BM380" s="759" t="s">
        <v>908</v>
      </c>
    </row>
    <row r="381" spans="1:51" s="761" customFormat="1" ht="11.25">
      <c r="A381" s="855"/>
      <c r="B381" s="856"/>
      <c r="C381" s="855"/>
      <c r="D381" s="857" t="s">
        <v>527</v>
      </c>
      <c r="E381" s="858" t="s">
        <v>144</v>
      </c>
      <c r="F381" s="859" t="s">
        <v>562</v>
      </c>
      <c r="G381" s="855"/>
      <c r="H381" s="858" t="s">
        <v>144</v>
      </c>
      <c r="J381" s="855"/>
      <c r="L381" s="762"/>
      <c r="M381" s="764"/>
      <c r="N381" s="765"/>
      <c r="O381" s="765"/>
      <c r="P381" s="765"/>
      <c r="Q381" s="765"/>
      <c r="R381" s="765"/>
      <c r="S381" s="765"/>
      <c r="T381" s="766"/>
      <c r="AT381" s="763" t="s">
        <v>527</v>
      </c>
      <c r="AU381" s="763" t="s">
        <v>138</v>
      </c>
      <c r="AV381" s="761" t="s">
        <v>119</v>
      </c>
      <c r="AW381" s="761" t="s">
        <v>529</v>
      </c>
      <c r="AX381" s="761" t="s">
        <v>111</v>
      </c>
      <c r="AY381" s="763" t="s">
        <v>205</v>
      </c>
    </row>
    <row r="382" spans="1:51" s="767" customFormat="1" ht="11.25">
      <c r="A382" s="860"/>
      <c r="B382" s="861"/>
      <c r="C382" s="860"/>
      <c r="D382" s="857" t="s">
        <v>527</v>
      </c>
      <c r="E382" s="862" t="s">
        <v>144</v>
      </c>
      <c r="F382" s="863" t="s">
        <v>119</v>
      </c>
      <c r="G382" s="860"/>
      <c r="H382" s="864">
        <v>1</v>
      </c>
      <c r="J382" s="860"/>
      <c r="L382" s="768"/>
      <c r="M382" s="770"/>
      <c r="N382" s="771"/>
      <c r="O382" s="771"/>
      <c r="P382" s="771"/>
      <c r="Q382" s="771"/>
      <c r="R382" s="771"/>
      <c r="S382" s="771"/>
      <c r="T382" s="772"/>
      <c r="AT382" s="769" t="s">
        <v>527</v>
      </c>
      <c r="AU382" s="769" t="s">
        <v>138</v>
      </c>
      <c r="AV382" s="767" t="s">
        <v>138</v>
      </c>
      <c r="AW382" s="767" t="s">
        <v>529</v>
      </c>
      <c r="AX382" s="767" t="s">
        <v>119</v>
      </c>
      <c r="AY382" s="769" t="s">
        <v>205</v>
      </c>
    </row>
    <row r="383" spans="1:65" s="725" customFormat="1" ht="36">
      <c r="A383" s="791"/>
      <c r="B383" s="792"/>
      <c r="C383" s="850" t="s">
        <v>397</v>
      </c>
      <c r="D383" s="850" t="s">
        <v>208</v>
      </c>
      <c r="E383" s="851" t="s">
        <v>909</v>
      </c>
      <c r="F383" s="852" t="s">
        <v>910</v>
      </c>
      <c r="G383" s="853" t="s">
        <v>243</v>
      </c>
      <c r="H383" s="854">
        <v>1</v>
      </c>
      <c r="I383" s="142">
        <v>0</v>
      </c>
      <c r="J383" s="879">
        <f>ROUND(I383*H383,2)</f>
        <v>0</v>
      </c>
      <c r="K383" s="143"/>
      <c r="L383" s="141"/>
      <c r="M383" s="755" t="s">
        <v>144</v>
      </c>
      <c r="N383" s="756" t="s">
        <v>158</v>
      </c>
      <c r="O383" s="757">
        <v>0.261</v>
      </c>
      <c r="P383" s="757">
        <f>O383*H383</f>
        <v>0.261</v>
      </c>
      <c r="Q383" s="757">
        <v>0.0224</v>
      </c>
      <c r="R383" s="757">
        <f>Q383*H383</f>
        <v>0.0224</v>
      </c>
      <c r="S383" s="757">
        <v>0</v>
      </c>
      <c r="T383" s="758">
        <f>S383*H383</f>
        <v>0</v>
      </c>
      <c r="U383" s="723"/>
      <c r="V383" s="723"/>
      <c r="W383" s="723"/>
      <c r="X383" s="723"/>
      <c r="Y383" s="723"/>
      <c r="Z383" s="723"/>
      <c r="AA383" s="723"/>
      <c r="AB383" s="723"/>
      <c r="AC383" s="723"/>
      <c r="AD383" s="723"/>
      <c r="AE383" s="723"/>
      <c r="AR383" s="759" t="s">
        <v>244</v>
      </c>
      <c r="AT383" s="759" t="s">
        <v>208</v>
      </c>
      <c r="AU383" s="759" t="s">
        <v>138</v>
      </c>
      <c r="AY383" s="720" t="s">
        <v>205</v>
      </c>
      <c r="BE383" s="760">
        <f>IF(N383="základní",J383,0)</f>
        <v>0</v>
      </c>
      <c r="BF383" s="760">
        <f>IF(N383="snížená",J383,0)</f>
        <v>0</v>
      </c>
      <c r="BG383" s="760">
        <f>IF(N383="zákl. přenesená",J383,0)</f>
        <v>0</v>
      </c>
      <c r="BH383" s="760">
        <f>IF(N383="sníž. přenesená",J383,0)</f>
        <v>0</v>
      </c>
      <c r="BI383" s="760">
        <f>IF(N383="nulová",J383,0)</f>
        <v>0</v>
      </c>
      <c r="BJ383" s="720" t="s">
        <v>119</v>
      </c>
      <c r="BK383" s="760">
        <f>ROUND(I383*H383,2)</f>
        <v>0</v>
      </c>
      <c r="BL383" s="720" t="s">
        <v>244</v>
      </c>
      <c r="BM383" s="759" t="s">
        <v>911</v>
      </c>
    </row>
    <row r="384" spans="1:51" s="761" customFormat="1" ht="11.25">
      <c r="A384" s="855"/>
      <c r="B384" s="856"/>
      <c r="C384" s="855"/>
      <c r="D384" s="857" t="s">
        <v>527</v>
      </c>
      <c r="E384" s="858" t="s">
        <v>144</v>
      </c>
      <c r="F384" s="859" t="s">
        <v>562</v>
      </c>
      <c r="G384" s="855"/>
      <c r="H384" s="858" t="s">
        <v>144</v>
      </c>
      <c r="J384" s="855"/>
      <c r="L384" s="762"/>
      <c r="M384" s="764"/>
      <c r="N384" s="765"/>
      <c r="O384" s="765"/>
      <c r="P384" s="765"/>
      <c r="Q384" s="765"/>
      <c r="R384" s="765"/>
      <c r="S384" s="765"/>
      <c r="T384" s="766"/>
      <c r="AT384" s="763" t="s">
        <v>527</v>
      </c>
      <c r="AU384" s="763" t="s">
        <v>138</v>
      </c>
      <c r="AV384" s="761" t="s">
        <v>119</v>
      </c>
      <c r="AW384" s="761" t="s">
        <v>529</v>
      </c>
      <c r="AX384" s="761" t="s">
        <v>111</v>
      </c>
      <c r="AY384" s="763" t="s">
        <v>205</v>
      </c>
    </row>
    <row r="385" spans="1:51" s="767" customFormat="1" ht="11.25">
      <c r="A385" s="860"/>
      <c r="B385" s="861"/>
      <c r="C385" s="860"/>
      <c r="D385" s="857" t="s">
        <v>527</v>
      </c>
      <c r="E385" s="862" t="s">
        <v>144</v>
      </c>
      <c r="F385" s="863" t="s">
        <v>119</v>
      </c>
      <c r="G385" s="860"/>
      <c r="H385" s="864">
        <v>1</v>
      </c>
      <c r="J385" s="860"/>
      <c r="L385" s="768"/>
      <c r="M385" s="770"/>
      <c r="N385" s="771"/>
      <c r="O385" s="771"/>
      <c r="P385" s="771"/>
      <c r="Q385" s="771"/>
      <c r="R385" s="771"/>
      <c r="S385" s="771"/>
      <c r="T385" s="772"/>
      <c r="AT385" s="769" t="s">
        <v>527</v>
      </c>
      <c r="AU385" s="769" t="s">
        <v>138</v>
      </c>
      <c r="AV385" s="767" t="s">
        <v>138</v>
      </c>
      <c r="AW385" s="767" t="s">
        <v>529</v>
      </c>
      <c r="AX385" s="767" t="s">
        <v>119</v>
      </c>
      <c r="AY385" s="769" t="s">
        <v>205</v>
      </c>
    </row>
    <row r="386" spans="1:65" s="725" customFormat="1" ht="36">
      <c r="A386" s="791"/>
      <c r="B386" s="792"/>
      <c r="C386" s="850" t="s">
        <v>400</v>
      </c>
      <c r="D386" s="850" t="s">
        <v>208</v>
      </c>
      <c r="E386" s="851" t="s">
        <v>912</v>
      </c>
      <c r="F386" s="852" t="s">
        <v>913</v>
      </c>
      <c r="G386" s="853" t="s">
        <v>243</v>
      </c>
      <c r="H386" s="854">
        <v>1</v>
      </c>
      <c r="I386" s="142">
        <v>0</v>
      </c>
      <c r="J386" s="879">
        <f>ROUND(I386*H386,2)</f>
        <v>0</v>
      </c>
      <c r="K386" s="143"/>
      <c r="L386" s="141"/>
      <c r="M386" s="755" t="s">
        <v>144</v>
      </c>
      <c r="N386" s="756" t="s">
        <v>158</v>
      </c>
      <c r="O386" s="757">
        <v>0.297</v>
      </c>
      <c r="P386" s="757">
        <f>O386*H386</f>
        <v>0.297</v>
      </c>
      <c r="Q386" s="757">
        <v>0.03454</v>
      </c>
      <c r="R386" s="757">
        <f>Q386*H386</f>
        <v>0.03454</v>
      </c>
      <c r="S386" s="757">
        <v>0</v>
      </c>
      <c r="T386" s="758">
        <f>S386*H386</f>
        <v>0</v>
      </c>
      <c r="U386" s="723"/>
      <c r="V386" s="723"/>
      <c r="W386" s="723"/>
      <c r="X386" s="723"/>
      <c r="Y386" s="723"/>
      <c r="Z386" s="723"/>
      <c r="AA386" s="723"/>
      <c r="AB386" s="723"/>
      <c r="AC386" s="723"/>
      <c r="AD386" s="723"/>
      <c r="AE386" s="723"/>
      <c r="AR386" s="759" t="s">
        <v>244</v>
      </c>
      <c r="AT386" s="759" t="s">
        <v>208</v>
      </c>
      <c r="AU386" s="759" t="s">
        <v>138</v>
      </c>
      <c r="AY386" s="720" t="s">
        <v>205</v>
      </c>
      <c r="BE386" s="760">
        <f>IF(N386="základní",J386,0)</f>
        <v>0</v>
      </c>
      <c r="BF386" s="760">
        <f>IF(N386="snížená",J386,0)</f>
        <v>0</v>
      </c>
      <c r="BG386" s="760">
        <f>IF(N386="zákl. přenesená",J386,0)</f>
        <v>0</v>
      </c>
      <c r="BH386" s="760">
        <f>IF(N386="sníž. přenesená",J386,0)</f>
        <v>0</v>
      </c>
      <c r="BI386" s="760">
        <f>IF(N386="nulová",J386,0)</f>
        <v>0</v>
      </c>
      <c r="BJ386" s="720" t="s">
        <v>119</v>
      </c>
      <c r="BK386" s="760">
        <f>ROUND(I386*H386,2)</f>
        <v>0</v>
      </c>
      <c r="BL386" s="720" t="s">
        <v>244</v>
      </c>
      <c r="BM386" s="759" t="s">
        <v>914</v>
      </c>
    </row>
    <row r="387" spans="1:51" s="761" customFormat="1" ht="11.25">
      <c r="A387" s="855"/>
      <c r="B387" s="856"/>
      <c r="C387" s="855"/>
      <c r="D387" s="857" t="s">
        <v>527</v>
      </c>
      <c r="E387" s="858" t="s">
        <v>144</v>
      </c>
      <c r="F387" s="859" t="s">
        <v>562</v>
      </c>
      <c r="G387" s="855"/>
      <c r="H387" s="858" t="s">
        <v>144</v>
      </c>
      <c r="J387" s="855"/>
      <c r="L387" s="762"/>
      <c r="M387" s="764"/>
      <c r="N387" s="765"/>
      <c r="O387" s="765"/>
      <c r="P387" s="765"/>
      <c r="Q387" s="765"/>
      <c r="R387" s="765"/>
      <c r="S387" s="765"/>
      <c r="T387" s="766"/>
      <c r="AT387" s="763" t="s">
        <v>527</v>
      </c>
      <c r="AU387" s="763" t="s">
        <v>138</v>
      </c>
      <c r="AV387" s="761" t="s">
        <v>119</v>
      </c>
      <c r="AW387" s="761" t="s">
        <v>529</v>
      </c>
      <c r="AX387" s="761" t="s">
        <v>111</v>
      </c>
      <c r="AY387" s="763" t="s">
        <v>205</v>
      </c>
    </row>
    <row r="388" spans="1:51" s="767" customFormat="1" ht="11.25">
      <c r="A388" s="860"/>
      <c r="B388" s="861"/>
      <c r="C388" s="860"/>
      <c r="D388" s="857" t="s">
        <v>527</v>
      </c>
      <c r="E388" s="862" t="s">
        <v>144</v>
      </c>
      <c r="F388" s="863" t="s">
        <v>119</v>
      </c>
      <c r="G388" s="860"/>
      <c r="H388" s="864">
        <v>1</v>
      </c>
      <c r="J388" s="860"/>
      <c r="L388" s="768"/>
      <c r="M388" s="770"/>
      <c r="N388" s="771"/>
      <c r="O388" s="771"/>
      <c r="P388" s="771"/>
      <c r="Q388" s="771"/>
      <c r="R388" s="771"/>
      <c r="S388" s="771"/>
      <c r="T388" s="772"/>
      <c r="AT388" s="769" t="s">
        <v>527</v>
      </c>
      <c r="AU388" s="769" t="s">
        <v>138</v>
      </c>
      <c r="AV388" s="767" t="s">
        <v>138</v>
      </c>
      <c r="AW388" s="767" t="s">
        <v>529</v>
      </c>
      <c r="AX388" s="767" t="s">
        <v>119</v>
      </c>
      <c r="AY388" s="769" t="s">
        <v>205</v>
      </c>
    </row>
    <row r="389" spans="1:65" s="725" customFormat="1" ht="36">
      <c r="A389" s="791"/>
      <c r="B389" s="792"/>
      <c r="C389" s="850" t="s">
        <v>406</v>
      </c>
      <c r="D389" s="850" t="s">
        <v>208</v>
      </c>
      <c r="E389" s="851" t="s">
        <v>915</v>
      </c>
      <c r="F389" s="852" t="s">
        <v>916</v>
      </c>
      <c r="G389" s="853" t="s">
        <v>243</v>
      </c>
      <c r="H389" s="854">
        <v>1</v>
      </c>
      <c r="I389" s="142">
        <v>0</v>
      </c>
      <c r="J389" s="879">
        <f>ROUND(I389*H389,2)</f>
        <v>0</v>
      </c>
      <c r="K389" s="143"/>
      <c r="L389" s="141"/>
      <c r="M389" s="755" t="s">
        <v>144</v>
      </c>
      <c r="N389" s="756" t="s">
        <v>158</v>
      </c>
      <c r="O389" s="757">
        <v>0.329</v>
      </c>
      <c r="P389" s="757">
        <f>O389*H389</f>
        <v>0.329</v>
      </c>
      <c r="Q389" s="757">
        <v>0.04532</v>
      </c>
      <c r="R389" s="757">
        <f>Q389*H389</f>
        <v>0.04532</v>
      </c>
      <c r="S389" s="757">
        <v>0</v>
      </c>
      <c r="T389" s="758">
        <f>S389*H389</f>
        <v>0</v>
      </c>
      <c r="U389" s="723"/>
      <c r="V389" s="723"/>
      <c r="W389" s="723"/>
      <c r="X389" s="723"/>
      <c r="Y389" s="723"/>
      <c r="Z389" s="723"/>
      <c r="AA389" s="723"/>
      <c r="AB389" s="723"/>
      <c r="AC389" s="723"/>
      <c r="AD389" s="723"/>
      <c r="AE389" s="723"/>
      <c r="AR389" s="759" t="s">
        <v>244</v>
      </c>
      <c r="AT389" s="759" t="s">
        <v>208</v>
      </c>
      <c r="AU389" s="759" t="s">
        <v>138</v>
      </c>
      <c r="AY389" s="720" t="s">
        <v>205</v>
      </c>
      <c r="BE389" s="760">
        <f>IF(N389="základní",J389,0)</f>
        <v>0</v>
      </c>
      <c r="BF389" s="760">
        <f>IF(N389="snížená",J389,0)</f>
        <v>0</v>
      </c>
      <c r="BG389" s="760">
        <f>IF(N389="zákl. přenesená",J389,0)</f>
        <v>0</v>
      </c>
      <c r="BH389" s="760">
        <f>IF(N389="sníž. přenesená",J389,0)</f>
        <v>0</v>
      </c>
      <c r="BI389" s="760">
        <f>IF(N389="nulová",J389,0)</f>
        <v>0</v>
      </c>
      <c r="BJ389" s="720" t="s">
        <v>119</v>
      </c>
      <c r="BK389" s="760">
        <f>ROUND(I389*H389,2)</f>
        <v>0</v>
      </c>
      <c r="BL389" s="720" t="s">
        <v>244</v>
      </c>
      <c r="BM389" s="759" t="s">
        <v>917</v>
      </c>
    </row>
    <row r="390" spans="1:51" s="761" customFormat="1" ht="11.25">
      <c r="A390" s="855"/>
      <c r="B390" s="856"/>
      <c r="C390" s="855"/>
      <c r="D390" s="857" t="s">
        <v>527</v>
      </c>
      <c r="E390" s="858" t="s">
        <v>144</v>
      </c>
      <c r="F390" s="859" t="s">
        <v>562</v>
      </c>
      <c r="G390" s="855"/>
      <c r="H390" s="858" t="s">
        <v>144</v>
      </c>
      <c r="J390" s="855"/>
      <c r="L390" s="762"/>
      <c r="M390" s="764"/>
      <c r="N390" s="765"/>
      <c r="O390" s="765"/>
      <c r="P390" s="765"/>
      <c r="Q390" s="765"/>
      <c r="R390" s="765"/>
      <c r="S390" s="765"/>
      <c r="T390" s="766"/>
      <c r="AT390" s="763" t="s">
        <v>527</v>
      </c>
      <c r="AU390" s="763" t="s">
        <v>138</v>
      </c>
      <c r="AV390" s="761" t="s">
        <v>119</v>
      </c>
      <c r="AW390" s="761" t="s">
        <v>529</v>
      </c>
      <c r="AX390" s="761" t="s">
        <v>111</v>
      </c>
      <c r="AY390" s="763" t="s">
        <v>205</v>
      </c>
    </row>
    <row r="391" spans="1:51" s="767" customFormat="1" ht="11.25">
      <c r="A391" s="860"/>
      <c r="B391" s="861"/>
      <c r="C391" s="860"/>
      <c r="D391" s="857" t="s">
        <v>527</v>
      </c>
      <c r="E391" s="862" t="s">
        <v>144</v>
      </c>
      <c r="F391" s="863" t="s">
        <v>119</v>
      </c>
      <c r="G391" s="860"/>
      <c r="H391" s="864">
        <v>1</v>
      </c>
      <c r="J391" s="860"/>
      <c r="L391" s="768"/>
      <c r="M391" s="770"/>
      <c r="N391" s="771"/>
      <c r="O391" s="771"/>
      <c r="P391" s="771"/>
      <c r="Q391" s="771"/>
      <c r="R391" s="771"/>
      <c r="S391" s="771"/>
      <c r="T391" s="772"/>
      <c r="AT391" s="769" t="s">
        <v>527</v>
      </c>
      <c r="AU391" s="769" t="s">
        <v>138</v>
      </c>
      <c r="AV391" s="767" t="s">
        <v>138</v>
      </c>
      <c r="AW391" s="767" t="s">
        <v>529</v>
      </c>
      <c r="AX391" s="767" t="s">
        <v>119</v>
      </c>
      <c r="AY391" s="769" t="s">
        <v>205</v>
      </c>
    </row>
    <row r="392" spans="1:65" s="725" customFormat="1" ht="24">
      <c r="A392" s="791"/>
      <c r="B392" s="792"/>
      <c r="C392" s="850" t="s">
        <v>409</v>
      </c>
      <c r="D392" s="850" t="s">
        <v>208</v>
      </c>
      <c r="E392" s="851" t="s">
        <v>918</v>
      </c>
      <c r="F392" s="852" t="s">
        <v>919</v>
      </c>
      <c r="G392" s="853" t="s">
        <v>243</v>
      </c>
      <c r="H392" s="854">
        <v>3</v>
      </c>
      <c r="I392" s="142">
        <v>0</v>
      </c>
      <c r="J392" s="879">
        <f aca="true" t="shared" si="20" ref="J392:J399">ROUND(I392*H392,2)</f>
        <v>0</v>
      </c>
      <c r="K392" s="143"/>
      <c r="L392" s="141"/>
      <c r="M392" s="755" t="s">
        <v>144</v>
      </c>
      <c r="N392" s="756" t="s">
        <v>158</v>
      </c>
      <c r="O392" s="757">
        <v>0.607</v>
      </c>
      <c r="P392" s="757">
        <f>O392*H392</f>
        <v>1.821</v>
      </c>
      <c r="Q392" s="757">
        <v>0</v>
      </c>
      <c r="R392" s="757">
        <f>Q392*H392</f>
        <v>0</v>
      </c>
      <c r="S392" s="757">
        <v>0</v>
      </c>
      <c r="T392" s="758">
        <f>S392*H392</f>
        <v>0</v>
      </c>
      <c r="U392" s="723"/>
      <c r="V392" s="723"/>
      <c r="W392" s="723"/>
      <c r="X392" s="723"/>
      <c r="Y392" s="723"/>
      <c r="Z392" s="723"/>
      <c r="AA392" s="723"/>
      <c r="AB392" s="723"/>
      <c r="AC392" s="723"/>
      <c r="AD392" s="723"/>
      <c r="AE392" s="723"/>
      <c r="AR392" s="759" t="s">
        <v>244</v>
      </c>
      <c r="AT392" s="759" t="s">
        <v>208</v>
      </c>
      <c r="AU392" s="759" t="s">
        <v>138</v>
      </c>
      <c r="AY392" s="720" t="s">
        <v>205</v>
      </c>
      <c r="BE392" s="760">
        <f>IF(N392="základní",J392,0)</f>
        <v>0</v>
      </c>
      <c r="BF392" s="760">
        <f>IF(N392="snížená",J392,0)</f>
        <v>0</v>
      </c>
      <c r="BG392" s="760">
        <f>IF(N392="zákl. přenesená",J392,0)</f>
        <v>0</v>
      </c>
      <c r="BH392" s="760">
        <f>IF(N392="sníž. přenesená",J392,0)</f>
        <v>0</v>
      </c>
      <c r="BI392" s="760">
        <f>IF(N392="nulová",J392,0)</f>
        <v>0</v>
      </c>
      <c r="BJ392" s="720" t="s">
        <v>119</v>
      </c>
      <c r="BK392" s="760">
        <f aca="true" t="shared" si="21" ref="BK392:BK399">ROUND(I392*H392,2)</f>
        <v>0</v>
      </c>
      <c r="BL392" s="720" t="s">
        <v>244</v>
      </c>
      <c r="BM392" s="759" t="s">
        <v>920</v>
      </c>
    </row>
    <row r="393" spans="1:65" s="725" customFormat="1" ht="24">
      <c r="A393" s="791"/>
      <c r="B393" s="792"/>
      <c r="C393" s="870" t="s">
        <v>921</v>
      </c>
      <c r="D393" s="870" t="s">
        <v>220</v>
      </c>
      <c r="E393" s="871" t="s">
        <v>922</v>
      </c>
      <c r="F393" s="872" t="s">
        <v>923</v>
      </c>
      <c r="G393" s="873" t="s">
        <v>243</v>
      </c>
      <c r="H393" s="874">
        <v>1</v>
      </c>
      <c r="I393" s="144">
        <v>0</v>
      </c>
      <c r="J393" s="880">
        <f t="shared" si="20"/>
        <v>0</v>
      </c>
      <c r="K393" s="145"/>
      <c r="L393" s="779"/>
      <c r="M393" s="780" t="s">
        <v>144</v>
      </c>
      <c r="N393" s="781" t="s">
        <v>158</v>
      </c>
      <c r="O393" s="757">
        <v>0</v>
      </c>
      <c r="P393" s="757">
        <f>O393*H393</f>
        <v>0</v>
      </c>
      <c r="Q393" s="757">
        <v>0.0145</v>
      </c>
      <c r="R393" s="757">
        <f>Q393*H393</f>
        <v>0.0145</v>
      </c>
      <c r="S393" s="757">
        <v>0</v>
      </c>
      <c r="T393" s="758">
        <f>S393*H393</f>
        <v>0</v>
      </c>
      <c r="U393" s="723"/>
      <c r="V393" s="723"/>
      <c r="W393" s="723"/>
      <c r="X393" s="723"/>
      <c r="Y393" s="723"/>
      <c r="Z393" s="723"/>
      <c r="AA393" s="723"/>
      <c r="AB393" s="723"/>
      <c r="AC393" s="723"/>
      <c r="AD393" s="723"/>
      <c r="AE393" s="723"/>
      <c r="AR393" s="759" t="s">
        <v>281</v>
      </c>
      <c r="AT393" s="759" t="s">
        <v>220</v>
      </c>
      <c r="AU393" s="759" t="s">
        <v>138</v>
      </c>
      <c r="AY393" s="720" t="s">
        <v>205</v>
      </c>
      <c r="BE393" s="760">
        <f>IF(N393="základní",J393,0)</f>
        <v>0</v>
      </c>
      <c r="BF393" s="760">
        <f>IF(N393="snížená",J393,0)</f>
        <v>0</v>
      </c>
      <c r="BG393" s="760">
        <f>IF(N393="zákl. přenesená",J393,0)</f>
        <v>0</v>
      </c>
      <c r="BH393" s="760">
        <f>IF(N393="sníž. přenesená",J393,0)</f>
        <v>0</v>
      </c>
      <c r="BI393" s="760">
        <f>IF(N393="nulová",J393,0)</f>
        <v>0</v>
      </c>
      <c r="BJ393" s="720" t="s">
        <v>119</v>
      </c>
      <c r="BK393" s="760">
        <f t="shared" si="21"/>
        <v>0</v>
      </c>
      <c r="BL393" s="720" t="s">
        <v>244</v>
      </c>
      <c r="BM393" s="759" t="s">
        <v>924</v>
      </c>
    </row>
    <row r="394" spans="1:65" s="725" customFormat="1" ht="24">
      <c r="A394" s="791"/>
      <c r="B394" s="792"/>
      <c r="C394" s="870" t="s">
        <v>925</v>
      </c>
      <c r="D394" s="870" t="s">
        <v>220</v>
      </c>
      <c r="E394" s="871" t="s">
        <v>926</v>
      </c>
      <c r="F394" s="872" t="s">
        <v>927</v>
      </c>
      <c r="G394" s="873" t="s">
        <v>243</v>
      </c>
      <c r="H394" s="874">
        <v>1</v>
      </c>
      <c r="I394" s="144">
        <v>0</v>
      </c>
      <c r="J394" s="880">
        <f t="shared" si="20"/>
        <v>0</v>
      </c>
      <c r="K394" s="145"/>
      <c r="L394" s="779"/>
      <c r="M394" s="780" t="s">
        <v>144</v>
      </c>
      <c r="N394" s="781" t="s">
        <v>158</v>
      </c>
      <c r="O394" s="757">
        <v>0</v>
      </c>
      <c r="P394" s="757">
        <f>O394*H394</f>
        <v>0</v>
      </c>
      <c r="Q394" s="757">
        <v>0.0172</v>
      </c>
      <c r="R394" s="757">
        <f>Q394*H394</f>
        <v>0.0172</v>
      </c>
      <c r="S394" s="757">
        <v>0</v>
      </c>
      <c r="T394" s="758">
        <f>S394*H394</f>
        <v>0</v>
      </c>
      <c r="U394" s="723"/>
      <c r="V394" s="723"/>
      <c r="W394" s="723"/>
      <c r="X394" s="723"/>
      <c r="Y394" s="723"/>
      <c r="Z394" s="723"/>
      <c r="AA394" s="723"/>
      <c r="AB394" s="723"/>
      <c r="AC394" s="723"/>
      <c r="AD394" s="723"/>
      <c r="AE394" s="723"/>
      <c r="AR394" s="759" t="s">
        <v>281</v>
      </c>
      <c r="AT394" s="759" t="s">
        <v>220</v>
      </c>
      <c r="AU394" s="759" t="s">
        <v>138</v>
      </c>
      <c r="AY394" s="720" t="s">
        <v>205</v>
      </c>
      <c r="BE394" s="760">
        <f>IF(N394="základní",J394,0)</f>
        <v>0</v>
      </c>
      <c r="BF394" s="760">
        <f>IF(N394="snížená",J394,0)</f>
        <v>0</v>
      </c>
      <c r="BG394" s="760">
        <f>IF(N394="zákl. přenesená",J394,0)</f>
        <v>0</v>
      </c>
      <c r="BH394" s="760">
        <f>IF(N394="sníž. přenesená",J394,0)</f>
        <v>0</v>
      </c>
      <c r="BI394" s="760">
        <f>IF(N394="nulová",J394,0)</f>
        <v>0</v>
      </c>
      <c r="BJ394" s="720" t="s">
        <v>119</v>
      </c>
      <c r="BK394" s="760">
        <f t="shared" si="21"/>
        <v>0</v>
      </c>
      <c r="BL394" s="720" t="s">
        <v>244</v>
      </c>
      <c r="BM394" s="759" t="s">
        <v>928</v>
      </c>
    </row>
    <row r="395" spans="1:65" s="725" customFormat="1" ht="24">
      <c r="A395" s="791"/>
      <c r="B395" s="792"/>
      <c r="C395" s="870" t="s">
        <v>417</v>
      </c>
      <c r="D395" s="870" t="s">
        <v>220</v>
      </c>
      <c r="E395" s="871" t="s">
        <v>929</v>
      </c>
      <c r="F395" s="872" t="s">
        <v>930</v>
      </c>
      <c r="G395" s="873" t="s">
        <v>243</v>
      </c>
      <c r="H395" s="874">
        <v>1</v>
      </c>
      <c r="I395" s="144">
        <v>0</v>
      </c>
      <c r="J395" s="880">
        <f t="shared" si="20"/>
        <v>0</v>
      </c>
      <c r="K395" s="145"/>
      <c r="L395" s="779"/>
      <c r="M395" s="780" t="s">
        <v>144</v>
      </c>
      <c r="N395" s="781" t="s">
        <v>158</v>
      </c>
      <c r="O395" s="757">
        <v>0</v>
      </c>
      <c r="P395" s="757">
        <f>O395*H395</f>
        <v>0</v>
      </c>
      <c r="Q395" s="757">
        <v>0.025</v>
      </c>
      <c r="R395" s="757">
        <f>Q395*H395</f>
        <v>0.025</v>
      </c>
      <c r="S395" s="757">
        <v>0</v>
      </c>
      <c r="T395" s="758">
        <f>S395*H395</f>
        <v>0</v>
      </c>
      <c r="U395" s="723"/>
      <c r="V395" s="723"/>
      <c r="W395" s="723"/>
      <c r="X395" s="723"/>
      <c r="Y395" s="723"/>
      <c r="Z395" s="723"/>
      <c r="AA395" s="723"/>
      <c r="AB395" s="723"/>
      <c r="AC395" s="723"/>
      <c r="AD395" s="723"/>
      <c r="AE395" s="723"/>
      <c r="AR395" s="759" t="s">
        <v>281</v>
      </c>
      <c r="AT395" s="759" t="s">
        <v>220</v>
      </c>
      <c r="AU395" s="759" t="s">
        <v>138</v>
      </c>
      <c r="AY395" s="720" t="s">
        <v>205</v>
      </c>
      <c r="BE395" s="760">
        <f>IF(N395="základní",J395,0)</f>
        <v>0</v>
      </c>
      <c r="BF395" s="760">
        <f>IF(N395="snížená",J395,0)</f>
        <v>0</v>
      </c>
      <c r="BG395" s="760">
        <f>IF(N395="zákl. přenesená",J395,0)</f>
        <v>0</v>
      </c>
      <c r="BH395" s="760">
        <f>IF(N395="sníž. přenesená",J395,0)</f>
        <v>0</v>
      </c>
      <c r="BI395" s="760">
        <f>IF(N395="nulová",J395,0)</f>
        <v>0</v>
      </c>
      <c r="BJ395" s="720" t="s">
        <v>119</v>
      </c>
      <c r="BK395" s="760">
        <f t="shared" si="21"/>
        <v>0</v>
      </c>
      <c r="BL395" s="720" t="s">
        <v>244</v>
      </c>
      <c r="BM395" s="759" t="s">
        <v>931</v>
      </c>
    </row>
    <row r="396" spans="1:65" s="725" customFormat="1" ht="24">
      <c r="A396" s="791"/>
      <c r="B396" s="792"/>
      <c r="C396" s="850" t="s">
        <v>932</v>
      </c>
      <c r="D396" s="850" t="s">
        <v>208</v>
      </c>
      <c r="E396" s="851" t="s">
        <v>933</v>
      </c>
      <c r="F396" s="852" t="s">
        <v>934</v>
      </c>
      <c r="G396" s="853" t="s">
        <v>243</v>
      </c>
      <c r="H396" s="854">
        <v>28</v>
      </c>
      <c r="I396" s="142">
        <v>0</v>
      </c>
      <c r="J396" s="879">
        <f t="shared" si="20"/>
        <v>0</v>
      </c>
      <c r="K396" s="143"/>
      <c r="L396" s="141"/>
      <c r="M396" s="755" t="s">
        <v>144</v>
      </c>
      <c r="N396" s="756" t="s">
        <v>158</v>
      </c>
      <c r="O396" s="757">
        <v>0.029</v>
      </c>
      <c r="P396" s="757">
        <f>O396*H396</f>
        <v>0.812</v>
      </c>
      <c r="Q396" s="757">
        <v>1E-05</v>
      </c>
      <c r="R396" s="757">
        <f>Q396*H396</f>
        <v>0.00028000000000000003</v>
      </c>
      <c r="S396" s="757">
        <v>0.00075</v>
      </c>
      <c r="T396" s="758">
        <f>S396*H396</f>
        <v>0.021</v>
      </c>
      <c r="U396" s="723"/>
      <c r="V396" s="723"/>
      <c r="W396" s="723"/>
      <c r="X396" s="723"/>
      <c r="Y396" s="723"/>
      <c r="Z396" s="723"/>
      <c r="AA396" s="723"/>
      <c r="AB396" s="723"/>
      <c r="AC396" s="723"/>
      <c r="AD396" s="723"/>
      <c r="AE396" s="723"/>
      <c r="AR396" s="759" t="s">
        <v>244</v>
      </c>
      <c r="AT396" s="759" t="s">
        <v>208</v>
      </c>
      <c r="AU396" s="759" t="s">
        <v>138</v>
      </c>
      <c r="AY396" s="720" t="s">
        <v>205</v>
      </c>
      <c r="BE396" s="760">
        <f>IF(N396="základní",J396,0)</f>
        <v>0</v>
      </c>
      <c r="BF396" s="760">
        <f>IF(N396="snížená",J396,0)</f>
        <v>0</v>
      </c>
      <c r="BG396" s="760">
        <f>IF(N396="zákl. přenesená",J396,0)</f>
        <v>0</v>
      </c>
      <c r="BH396" s="760">
        <f>IF(N396="sníž. přenesená",J396,0)</f>
        <v>0</v>
      </c>
      <c r="BI396" s="760">
        <f>IF(N396="nulová",J396,0)</f>
        <v>0</v>
      </c>
      <c r="BJ396" s="720" t="s">
        <v>119</v>
      </c>
      <c r="BK396" s="760">
        <f t="shared" si="21"/>
        <v>0</v>
      </c>
      <c r="BL396" s="720" t="s">
        <v>244</v>
      </c>
      <c r="BM396" s="759" t="s">
        <v>935</v>
      </c>
    </row>
    <row r="397" spans="1:63" s="767" customFormat="1" ht="11.25">
      <c r="A397" s="860"/>
      <c r="B397" s="861"/>
      <c r="C397" s="860"/>
      <c r="D397" s="857" t="s">
        <v>527</v>
      </c>
      <c r="E397" s="862" t="s">
        <v>144</v>
      </c>
      <c r="F397" s="863" t="s">
        <v>936</v>
      </c>
      <c r="G397" s="860"/>
      <c r="H397" s="864">
        <v>28</v>
      </c>
      <c r="I397" s="767">
        <v>0</v>
      </c>
      <c r="J397" s="860">
        <f t="shared" si="20"/>
        <v>0</v>
      </c>
      <c r="L397" s="768"/>
      <c r="M397" s="770"/>
      <c r="N397" s="771"/>
      <c r="O397" s="771"/>
      <c r="P397" s="771"/>
      <c r="Q397" s="771"/>
      <c r="R397" s="771"/>
      <c r="S397" s="771"/>
      <c r="T397" s="772"/>
      <c r="AT397" s="769" t="s">
        <v>527</v>
      </c>
      <c r="AU397" s="769" t="s">
        <v>138</v>
      </c>
      <c r="AV397" s="767" t="s">
        <v>138</v>
      </c>
      <c r="AW397" s="767" t="s">
        <v>529</v>
      </c>
      <c r="AX397" s="767" t="s">
        <v>119</v>
      </c>
      <c r="AY397" s="769" t="s">
        <v>205</v>
      </c>
      <c r="BK397" s="767">
        <f t="shared" si="21"/>
        <v>0</v>
      </c>
    </row>
    <row r="398" spans="1:65" s="725" customFormat="1" ht="24">
      <c r="A398" s="791"/>
      <c r="B398" s="792"/>
      <c r="C398" s="850" t="s">
        <v>937</v>
      </c>
      <c r="D398" s="850" t="s">
        <v>208</v>
      </c>
      <c r="E398" s="851" t="s">
        <v>938</v>
      </c>
      <c r="F398" s="852" t="s">
        <v>939</v>
      </c>
      <c r="G398" s="853" t="s">
        <v>223</v>
      </c>
      <c r="H398" s="854">
        <v>1.499</v>
      </c>
      <c r="I398" s="142">
        <v>0</v>
      </c>
      <c r="J398" s="879">
        <f t="shared" si="20"/>
        <v>0</v>
      </c>
      <c r="K398" s="143"/>
      <c r="L398" s="141"/>
      <c r="M398" s="755" t="s">
        <v>144</v>
      </c>
      <c r="N398" s="756" t="s">
        <v>158</v>
      </c>
      <c r="O398" s="757">
        <v>3.074</v>
      </c>
      <c r="P398" s="757">
        <f>O398*H398</f>
        <v>4.607926</v>
      </c>
      <c r="Q398" s="757">
        <v>0</v>
      </c>
      <c r="R398" s="757">
        <f>Q398*H398</f>
        <v>0</v>
      </c>
      <c r="S398" s="757">
        <v>0</v>
      </c>
      <c r="T398" s="758">
        <f>S398*H398</f>
        <v>0</v>
      </c>
      <c r="U398" s="723"/>
      <c r="V398" s="723"/>
      <c r="W398" s="723"/>
      <c r="X398" s="723"/>
      <c r="Y398" s="723"/>
      <c r="Z398" s="723"/>
      <c r="AA398" s="723"/>
      <c r="AB398" s="723"/>
      <c r="AC398" s="723"/>
      <c r="AD398" s="723"/>
      <c r="AE398" s="723"/>
      <c r="AR398" s="759" t="s">
        <v>244</v>
      </c>
      <c r="AT398" s="759" t="s">
        <v>208</v>
      </c>
      <c r="AU398" s="759" t="s">
        <v>138</v>
      </c>
      <c r="AY398" s="720" t="s">
        <v>205</v>
      </c>
      <c r="BE398" s="760">
        <f>IF(N398="základní",J398,0)</f>
        <v>0</v>
      </c>
      <c r="BF398" s="760">
        <f>IF(N398="snížená",J398,0)</f>
        <v>0</v>
      </c>
      <c r="BG398" s="760">
        <f>IF(N398="zákl. přenesená",J398,0)</f>
        <v>0</v>
      </c>
      <c r="BH398" s="760">
        <f>IF(N398="sníž. přenesená",J398,0)</f>
        <v>0</v>
      </c>
      <c r="BI398" s="760">
        <f>IF(N398="nulová",J398,0)</f>
        <v>0</v>
      </c>
      <c r="BJ398" s="720" t="s">
        <v>119</v>
      </c>
      <c r="BK398" s="760">
        <f t="shared" si="21"/>
        <v>0</v>
      </c>
      <c r="BL398" s="720" t="s">
        <v>244</v>
      </c>
      <c r="BM398" s="759" t="s">
        <v>940</v>
      </c>
    </row>
    <row r="399" spans="1:65" s="725" customFormat="1" ht="24">
      <c r="A399" s="791"/>
      <c r="B399" s="792"/>
      <c r="C399" s="850" t="s">
        <v>941</v>
      </c>
      <c r="D399" s="850" t="s">
        <v>208</v>
      </c>
      <c r="E399" s="851" t="s">
        <v>942</v>
      </c>
      <c r="F399" s="852" t="s">
        <v>943</v>
      </c>
      <c r="G399" s="853" t="s">
        <v>223</v>
      </c>
      <c r="H399" s="854">
        <v>0.38</v>
      </c>
      <c r="I399" s="142">
        <v>0</v>
      </c>
      <c r="J399" s="879">
        <f t="shared" si="20"/>
        <v>0</v>
      </c>
      <c r="K399" s="143"/>
      <c r="L399" s="141"/>
      <c r="M399" s="755" t="s">
        <v>144</v>
      </c>
      <c r="N399" s="756" t="s">
        <v>158</v>
      </c>
      <c r="O399" s="757">
        <v>3.075</v>
      </c>
      <c r="P399" s="757">
        <f>O399*H399</f>
        <v>1.1685</v>
      </c>
      <c r="Q399" s="757">
        <v>0</v>
      </c>
      <c r="R399" s="757">
        <f>Q399*H399</f>
        <v>0</v>
      </c>
      <c r="S399" s="757">
        <v>0</v>
      </c>
      <c r="T399" s="758">
        <f>S399*H399</f>
        <v>0</v>
      </c>
      <c r="U399" s="723"/>
      <c r="V399" s="723"/>
      <c r="W399" s="723"/>
      <c r="X399" s="723"/>
      <c r="Y399" s="723"/>
      <c r="Z399" s="723"/>
      <c r="AA399" s="723"/>
      <c r="AB399" s="723"/>
      <c r="AC399" s="723"/>
      <c r="AD399" s="723"/>
      <c r="AE399" s="723"/>
      <c r="AR399" s="759" t="s">
        <v>244</v>
      </c>
      <c r="AT399" s="759" t="s">
        <v>208</v>
      </c>
      <c r="AU399" s="759" t="s">
        <v>138</v>
      </c>
      <c r="AY399" s="720" t="s">
        <v>205</v>
      </c>
      <c r="BE399" s="760">
        <f>IF(N399="základní",J399,0)</f>
        <v>0</v>
      </c>
      <c r="BF399" s="760">
        <f>IF(N399="snížená",J399,0)</f>
        <v>0</v>
      </c>
      <c r="BG399" s="760">
        <f>IF(N399="zákl. přenesená",J399,0)</f>
        <v>0</v>
      </c>
      <c r="BH399" s="760">
        <f>IF(N399="sníž. přenesená",J399,0)</f>
        <v>0</v>
      </c>
      <c r="BI399" s="760">
        <f>IF(N399="nulová",J399,0)</f>
        <v>0</v>
      </c>
      <c r="BJ399" s="720" t="s">
        <v>119</v>
      </c>
      <c r="BK399" s="760">
        <f t="shared" si="21"/>
        <v>0</v>
      </c>
      <c r="BL399" s="720" t="s">
        <v>244</v>
      </c>
      <c r="BM399" s="759" t="s">
        <v>944</v>
      </c>
    </row>
    <row r="400" spans="1:63" s="746" customFormat="1" ht="12.75">
      <c r="A400" s="845"/>
      <c r="B400" s="846"/>
      <c r="C400" s="845"/>
      <c r="D400" s="847" t="s">
        <v>110</v>
      </c>
      <c r="E400" s="849" t="s">
        <v>945</v>
      </c>
      <c r="F400" s="849" t="s">
        <v>946</v>
      </c>
      <c r="G400" s="845"/>
      <c r="H400" s="845"/>
      <c r="J400" s="878">
        <f>BK400</f>
        <v>0</v>
      </c>
      <c r="L400" s="747"/>
      <c r="M400" s="749"/>
      <c r="N400" s="750"/>
      <c r="O400" s="750"/>
      <c r="P400" s="751">
        <f>SUM(P401:P420)</f>
        <v>13.2</v>
      </c>
      <c r="Q400" s="750"/>
      <c r="R400" s="751">
        <f>SUM(R401:R420)</f>
        <v>0</v>
      </c>
      <c r="S400" s="750"/>
      <c r="T400" s="752">
        <f>SUM(T401:T420)</f>
        <v>0.12</v>
      </c>
      <c r="AR400" s="748" t="s">
        <v>138</v>
      </c>
      <c r="AT400" s="753" t="s">
        <v>110</v>
      </c>
      <c r="AU400" s="753" t="s">
        <v>119</v>
      </c>
      <c r="AY400" s="748" t="s">
        <v>205</v>
      </c>
      <c r="BK400" s="754">
        <f>SUM(BK401:BK420)</f>
        <v>0</v>
      </c>
    </row>
    <row r="401" spans="1:65" s="725" customFormat="1" ht="24">
      <c r="A401" s="791"/>
      <c r="B401" s="792"/>
      <c r="C401" s="850" t="s">
        <v>947</v>
      </c>
      <c r="D401" s="850" t="s">
        <v>208</v>
      </c>
      <c r="E401" s="851" t="s">
        <v>948</v>
      </c>
      <c r="F401" s="852" t="s">
        <v>949</v>
      </c>
      <c r="G401" s="853" t="s">
        <v>950</v>
      </c>
      <c r="H401" s="854">
        <v>120</v>
      </c>
      <c r="I401" s="142">
        <v>0</v>
      </c>
      <c r="J401" s="879">
        <f>ROUND(I401*H401,2)</f>
        <v>0</v>
      </c>
      <c r="K401" s="143"/>
      <c r="L401" s="141"/>
      <c r="M401" s="755" t="s">
        <v>144</v>
      </c>
      <c r="N401" s="756" t="s">
        <v>158</v>
      </c>
      <c r="O401" s="757">
        <v>0.11</v>
      </c>
      <c r="P401" s="757">
        <f>O401*H401</f>
        <v>13.2</v>
      </c>
      <c r="Q401" s="757">
        <v>0</v>
      </c>
      <c r="R401" s="757">
        <f>Q401*H401</f>
        <v>0</v>
      </c>
      <c r="S401" s="757">
        <v>0.001</v>
      </c>
      <c r="T401" s="758">
        <f>S401*H401</f>
        <v>0.12</v>
      </c>
      <c r="U401" s="723"/>
      <c r="V401" s="723"/>
      <c r="W401" s="723"/>
      <c r="X401" s="723"/>
      <c r="Y401" s="723"/>
      <c r="Z401" s="723"/>
      <c r="AA401" s="723"/>
      <c r="AB401" s="723"/>
      <c r="AC401" s="723"/>
      <c r="AD401" s="723"/>
      <c r="AE401" s="723"/>
      <c r="AR401" s="759" t="s">
        <v>244</v>
      </c>
      <c r="AT401" s="759" t="s">
        <v>208</v>
      </c>
      <c r="AU401" s="759" t="s">
        <v>138</v>
      </c>
      <c r="AY401" s="720" t="s">
        <v>205</v>
      </c>
      <c r="BE401" s="760">
        <f>IF(N401="základní",J401,0)</f>
        <v>0</v>
      </c>
      <c r="BF401" s="760">
        <f>IF(N401="snížená",J401,0)</f>
        <v>0</v>
      </c>
      <c r="BG401" s="760">
        <f>IF(N401="zákl. přenesená",J401,0)</f>
        <v>0</v>
      </c>
      <c r="BH401" s="760">
        <f>IF(N401="sníž. přenesená",J401,0)</f>
        <v>0</v>
      </c>
      <c r="BI401" s="760">
        <f>IF(N401="nulová",J401,0)</f>
        <v>0</v>
      </c>
      <c r="BJ401" s="720" t="s">
        <v>119</v>
      </c>
      <c r="BK401" s="760">
        <f>ROUND(I401*H401,2)</f>
        <v>0</v>
      </c>
      <c r="BL401" s="720" t="s">
        <v>244</v>
      </c>
      <c r="BM401" s="759" t="s">
        <v>951</v>
      </c>
    </row>
    <row r="402" spans="1:51" s="767" customFormat="1" ht="11.25">
      <c r="A402" s="860"/>
      <c r="B402" s="861"/>
      <c r="C402" s="860"/>
      <c r="D402" s="857" t="s">
        <v>527</v>
      </c>
      <c r="E402" s="862" t="s">
        <v>144</v>
      </c>
      <c r="F402" s="863" t="s">
        <v>952</v>
      </c>
      <c r="G402" s="860"/>
      <c r="H402" s="864">
        <v>120</v>
      </c>
      <c r="J402" s="860"/>
      <c r="L402" s="768"/>
      <c r="M402" s="770"/>
      <c r="N402" s="771"/>
      <c r="O402" s="771"/>
      <c r="P402" s="771"/>
      <c r="Q402" s="771"/>
      <c r="R402" s="771"/>
      <c r="S402" s="771"/>
      <c r="T402" s="772"/>
      <c r="AT402" s="769" t="s">
        <v>527</v>
      </c>
      <c r="AU402" s="769" t="s">
        <v>138</v>
      </c>
      <c r="AV402" s="767" t="s">
        <v>138</v>
      </c>
      <c r="AW402" s="767" t="s">
        <v>529</v>
      </c>
      <c r="AX402" s="767" t="s">
        <v>119</v>
      </c>
      <c r="AY402" s="769" t="s">
        <v>205</v>
      </c>
    </row>
    <row r="403" spans="1:65" s="725" customFormat="1" ht="12.75">
      <c r="A403" s="791"/>
      <c r="B403" s="792"/>
      <c r="C403" s="850" t="s">
        <v>953</v>
      </c>
      <c r="D403" s="850" t="s">
        <v>208</v>
      </c>
      <c r="E403" s="851" t="s">
        <v>954</v>
      </c>
      <c r="F403" s="852" t="s">
        <v>955</v>
      </c>
      <c r="G403" s="853" t="s">
        <v>243</v>
      </c>
      <c r="H403" s="854">
        <v>60</v>
      </c>
      <c r="I403" s="142">
        <v>0</v>
      </c>
      <c r="J403" s="879">
        <f>ROUND(I403*H403,2)</f>
        <v>0</v>
      </c>
      <c r="K403" s="143"/>
      <c r="L403" s="141"/>
      <c r="M403" s="755" t="s">
        <v>144</v>
      </c>
      <c r="N403" s="756" t="s">
        <v>158</v>
      </c>
      <c r="O403" s="757">
        <v>0</v>
      </c>
      <c r="P403" s="757">
        <f>O403*H403</f>
        <v>0</v>
      </c>
      <c r="Q403" s="757">
        <v>0</v>
      </c>
      <c r="R403" s="757">
        <f>Q403*H403</f>
        <v>0</v>
      </c>
      <c r="S403" s="757">
        <v>0</v>
      </c>
      <c r="T403" s="758">
        <f>S403*H403</f>
        <v>0</v>
      </c>
      <c r="U403" s="723"/>
      <c r="V403" s="723"/>
      <c r="W403" s="723"/>
      <c r="X403" s="723"/>
      <c r="Y403" s="723"/>
      <c r="Z403" s="723"/>
      <c r="AA403" s="723"/>
      <c r="AB403" s="723"/>
      <c r="AC403" s="723"/>
      <c r="AD403" s="723"/>
      <c r="AE403" s="723"/>
      <c r="AR403" s="759" t="s">
        <v>244</v>
      </c>
      <c r="AT403" s="759" t="s">
        <v>208</v>
      </c>
      <c r="AU403" s="759" t="s">
        <v>138</v>
      </c>
      <c r="AY403" s="720" t="s">
        <v>205</v>
      </c>
      <c r="BE403" s="760">
        <f>IF(N403="základní",J403,0)</f>
        <v>0</v>
      </c>
      <c r="BF403" s="760">
        <f>IF(N403="snížená",J403,0)</f>
        <v>0</v>
      </c>
      <c r="BG403" s="760">
        <f>IF(N403="zákl. přenesená",J403,0)</f>
        <v>0</v>
      </c>
      <c r="BH403" s="760">
        <f>IF(N403="sníž. přenesená",J403,0)</f>
        <v>0</v>
      </c>
      <c r="BI403" s="760">
        <f>IF(N403="nulová",J403,0)</f>
        <v>0</v>
      </c>
      <c r="BJ403" s="720" t="s">
        <v>119</v>
      </c>
      <c r="BK403" s="760">
        <f>ROUND(I403*H403,2)</f>
        <v>0</v>
      </c>
      <c r="BL403" s="720" t="s">
        <v>244</v>
      </c>
      <c r="BM403" s="759" t="s">
        <v>956</v>
      </c>
    </row>
    <row r="404" spans="1:51" s="761" customFormat="1" ht="11.25">
      <c r="A404" s="855"/>
      <c r="B404" s="856"/>
      <c r="C404" s="855"/>
      <c r="D404" s="857" t="s">
        <v>527</v>
      </c>
      <c r="E404" s="858" t="s">
        <v>144</v>
      </c>
      <c r="F404" s="859" t="s">
        <v>528</v>
      </c>
      <c r="G404" s="855"/>
      <c r="H404" s="858" t="s">
        <v>144</v>
      </c>
      <c r="J404" s="855"/>
      <c r="L404" s="762"/>
      <c r="M404" s="764"/>
      <c r="N404" s="765"/>
      <c r="O404" s="765"/>
      <c r="P404" s="765"/>
      <c r="Q404" s="765"/>
      <c r="R404" s="765"/>
      <c r="S404" s="765"/>
      <c r="T404" s="766"/>
      <c r="AT404" s="763" t="s">
        <v>527</v>
      </c>
      <c r="AU404" s="763" t="s">
        <v>138</v>
      </c>
      <c r="AV404" s="761" t="s">
        <v>119</v>
      </c>
      <c r="AW404" s="761" t="s">
        <v>529</v>
      </c>
      <c r="AX404" s="761" t="s">
        <v>111</v>
      </c>
      <c r="AY404" s="763" t="s">
        <v>205</v>
      </c>
    </row>
    <row r="405" spans="1:51" s="761" customFormat="1" ht="22.5">
      <c r="A405" s="855"/>
      <c r="B405" s="856"/>
      <c r="C405" s="855"/>
      <c r="D405" s="857" t="s">
        <v>527</v>
      </c>
      <c r="E405" s="858" t="s">
        <v>144</v>
      </c>
      <c r="F405" s="859" t="s">
        <v>957</v>
      </c>
      <c r="G405" s="855"/>
      <c r="H405" s="858" t="s">
        <v>144</v>
      </c>
      <c r="J405" s="855"/>
      <c r="L405" s="762"/>
      <c r="M405" s="764"/>
      <c r="N405" s="765"/>
      <c r="O405" s="765"/>
      <c r="P405" s="765"/>
      <c r="Q405" s="765"/>
      <c r="R405" s="765"/>
      <c r="S405" s="765"/>
      <c r="T405" s="766"/>
      <c r="AT405" s="763" t="s">
        <v>527</v>
      </c>
      <c r="AU405" s="763" t="s">
        <v>138</v>
      </c>
      <c r="AV405" s="761" t="s">
        <v>119</v>
      </c>
      <c r="AW405" s="761" t="s">
        <v>529</v>
      </c>
      <c r="AX405" s="761" t="s">
        <v>111</v>
      </c>
      <c r="AY405" s="763" t="s">
        <v>205</v>
      </c>
    </row>
    <row r="406" spans="1:51" s="761" customFormat="1" ht="11.25">
      <c r="A406" s="855"/>
      <c r="B406" s="856"/>
      <c r="C406" s="855"/>
      <c r="D406" s="857" t="s">
        <v>527</v>
      </c>
      <c r="E406" s="858" t="s">
        <v>144</v>
      </c>
      <c r="F406" s="859" t="s">
        <v>958</v>
      </c>
      <c r="G406" s="855"/>
      <c r="H406" s="858" t="s">
        <v>144</v>
      </c>
      <c r="J406" s="855"/>
      <c r="L406" s="762"/>
      <c r="M406" s="764"/>
      <c r="N406" s="765"/>
      <c r="O406" s="765"/>
      <c r="P406" s="765"/>
      <c r="Q406" s="765"/>
      <c r="R406" s="765"/>
      <c r="S406" s="765"/>
      <c r="T406" s="766"/>
      <c r="AT406" s="763" t="s">
        <v>527</v>
      </c>
      <c r="AU406" s="763" t="s">
        <v>138</v>
      </c>
      <c r="AV406" s="761" t="s">
        <v>119</v>
      </c>
      <c r="AW406" s="761" t="s">
        <v>529</v>
      </c>
      <c r="AX406" s="761" t="s">
        <v>111</v>
      </c>
      <c r="AY406" s="763" t="s">
        <v>205</v>
      </c>
    </row>
    <row r="407" spans="1:51" s="767" customFormat="1" ht="11.25">
      <c r="A407" s="860"/>
      <c r="B407" s="861"/>
      <c r="C407" s="860"/>
      <c r="D407" s="857" t="s">
        <v>527</v>
      </c>
      <c r="E407" s="862" t="s">
        <v>144</v>
      </c>
      <c r="F407" s="863" t="s">
        <v>959</v>
      </c>
      <c r="G407" s="860"/>
      <c r="H407" s="864">
        <v>10</v>
      </c>
      <c r="J407" s="860"/>
      <c r="L407" s="768"/>
      <c r="M407" s="770"/>
      <c r="N407" s="771"/>
      <c r="O407" s="771"/>
      <c r="P407" s="771"/>
      <c r="Q407" s="771"/>
      <c r="R407" s="771"/>
      <c r="S407" s="771"/>
      <c r="T407" s="772"/>
      <c r="AT407" s="769" t="s">
        <v>527</v>
      </c>
      <c r="AU407" s="769" t="s">
        <v>138</v>
      </c>
      <c r="AV407" s="767" t="s">
        <v>138</v>
      </c>
      <c r="AW407" s="767" t="s">
        <v>529</v>
      </c>
      <c r="AX407" s="767" t="s">
        <v>111</v>
      </c>
      <c r="AY407" s="769" t="s">
        <v>205</v>
      </c>
    </row>
    <row r="408" spans="1:51" s="767" customFormat="1" ht="11.25">
      <c r="A408" s="860"/>
      <c r="B408" s="861"/>
      <c r="C408" s="860"/>
      <c r="D408" s="857" t="s">
        <v>527</v>
      </c>
      <c r="E408" s="862" t="s">
        <v>144</v>
      </c>
      <c r="F408" s="863" t="s">
        <v>960</v>
      </c>
      <c r="G408" s="860"/>
      <c r="H408" s="864">
        <v>16</v>
      </c>
      <c r="J408" s="860"/>
      <c r="L408" s="768"/>
      <c r="M408" s="770"/>
      <c r="N408" s="771"/>
      <c r="O408" s="771"/>
      <c r="P408" s="771"/>
      <c r="Q408" s="771"/>
      <c r="R408" s="771"/>
      <c r="S408" s="771"/>
      <c r="T408" s="772"/>
      <c r="AT408" s="769" t="s">
        <v>527</v>
      </c>
      <c r="AU408" s="769" t="s">
        <v>138</v>
      </c>
      <c r="AV408" s="767" t="s">
        <v>138</v>
      </c>
      <c r="AW408" s="767" t="s">
        <v>529</v>
      </c>
      <c r="AX408" s="767" t="s">
        <v>111</v>
      </c>
      <c r="AY408" s="769" t="s">
        <v>205</v>
      </c>
    </row>
    <row r="409" spans="1:51" s="767" customFormat="1" ht="11.25">
      <c r="A409" s="860"/>
      <c r="B409" s="861"/>
      <c r="C409" s="860"/>
      <c r="D409" s="857" t="s">
        <v>527</v>
      </c>
      <c r="E409" s="862" t="s">
        <v>144</v>
      </c>
      <c r="F409" s="863" t="s">
        <v>961</v>
      </c>
      <c r="G409" s="860"/>
      <c r="H409" s="864">
        <v>18</v>
      </c>
      <c r="J409" s="860"/>
      <c r="L409" s="768"/>
      <c r="M409" s="770"/>
      <c r="N409" s="771"/>
      <c r="O409" s="771"/>
      <c r="P409" s="771"/>
      <c r="Q409" s="771"/>
      <c r="R409" s="771"/>
      <c r="S409" s="771"/>
      <c r="T409" s="772"/>
      <c r="AT409" s="769" t="s">
        <v>527</v>
      </c>
      <c r="AU409" s="769" t="s">
        <v>138</v>
      </c>
      <c r="AV409" s="767" t="s">
        <v>138</v>
      </c>
      <c r="AW409" s="767" t="s">
        <v>529</v>
      </c>
      <c r="AX409" s="767" t="s">
        <v>111</v>
      </c>
      <c r="AY409" s="769" t="s">
        <v>205</v>
      </c>
    </row>
    <row r="410" spans="1:51" s="767" customFormat="1" ht="11.25">
      <c r="A410" s="860"/>
      <c r="B410" s="861"/>
      <c r="C410" s="860"/>
      <c r="D410" s="857" t="s">
        <v>527</v>
      </c>
      <c r="E410" s="862" t="s">
        <v>144</v>
      </c>
      <c r="F410" s="863" t="s">
        <v>962</v>
      </c>
      <c r="G410" s="860"/>
      <c r="H410" s="864">
        <v>10</v>
      </c>
      <c r="J410" s="860"/>
      <c r="L410" s="768"/>
      <c r="M410" s="770"/>
      <c r="N410" s="771"/>
      <c r="O410" s="771"/>
      <c r="P410" s="771"/>
      <c r="Q410" s="771"/>
      <c r="R410" s="771"/>
      <c r="S410" s="771"/>
      <c r="T410" s="772"/>
      <c r="AT410" s="769" t="s">
        <v>527</v>
      </c>
      <c r="AU410" s="769" t="s">
        <v>138</v>
      </c>
      <c r="AV410" s="767" t="s">
        <v>138</v>
      </c>
      <c r="AW410" s="767" t="s">
        <v>529</v>
      </c>
      <c r="AX410" s="767" t="s">
        <v>111</v>
      </c>
      <c r="AY410" s="769" t="s">
        <v>205</v>
      </c>
    </row>
    <row r="411" spans="1:51" s="767" customFormat="1" ht="11.25">
      <c r="A411" s="860"/>
      <c r="B411" s="861"/>
      <c r="C411" s="860"/>
      <c r="D411" s="857" t="s">
        <v>527</v>
      </c>
      <c r="E411" s="862" t="s">
        <v>144</v>
      </c>
      <c r="F411" s="863" t="s">
        <v>963</v>
      </c>
      <c r="G411" s="860"/>
      <c r="H411" s="864">
        <v>6</v>
      </c>
      <c r="J411" s="860"/>
      <c r="L411" s="768"/>
      <c r="M411" s="770"/>
      <c r="N411" s="771"/>
      <c r="O411" s="771"/>
      <c r="P411" s="771"/>
      <c r="Q411" s="771"/>
      <c r="R411" s="771"/>
      <c r="S411" s="771"/>
      <c r="T411" s="772"/>
      <c r="AT411" s="769" t="s">
        <v>527</v>
      </c>
      <c r="AU411" s="769" t="s">
        <v>138</v>
      </c>
      <c r="AV411" s="767" t="s">
        <v>138</v>
      </c>
      <c r="AW411" s="767" t="s">
        <v>529</v>
      </c>
      <c r="AX411" s="767" t="s">
        <v>111</v>
      </c>
      <c r="AY411" s="769" t="s">
        <v>205</v>
      </c>
    </row>
    <row r="412" spans="1:51" s="773" customFormat="1" ht="11.25">
      <c r="A412" s="865"/>
      <c r="B412" s="866"/>
      <c r="C412" s="865"/>
      <c r="D412" s="857" t="s">
        <v>527</v>
      </c>
      <c r="E412" s="867" t="s">
        <v>144</v>
      </c>
      <c r="F412" s="868" t="s">
        <v>566</v>
      </c>
      <c r="G412" s="865"/>
      <c r="H412" s="869">
        <v>60</v>
      </c>
      <c r="J412" s="865"/>
      <c r="L412" s="774"/>
      <c r="M412" s="776"/>
      <c r="N412" s="777"/>
      <c r="O412" s="777"/>
      <c r="P412" s="777"/>
      <c r="Q412" s="777"/>
      <c r="R412" s="777"/>
      <c r="S412" s="777"/>
      <c r="T412" s="778"/>
      <c r="AT412" s="775" t="s">
        <v>527</v>
      </c>
      <c r="AU412" s="775" t="s">
        <v>138</v>
      </c>
      <c r="AV412" s="773" t="s">
        <v>211</v>
      </c>
      <c r="AW412" s="773" t="s">
        <v>529</v>
      </c>
      <c r="AX412" s="773" t="s">
        <v>119</v>
      </c>
      <c r="AY412" s="775" t="s">
        <v>205</v>
      </c>
    </row>
    <row r="413" spans="1:65" s="725" customFormat="1" ht="12.75">
      <c r="A413" s="791"/>
      <c r="B413" s="792"/>
      <c r="C413" s="850" t="s">
        <v>964</v>
      </c>
      <c r="D413" s="850" t="s">
        <v>208</v>
      </c>
      <c r="E413" s="851" t="s">
        <v>965</v>
      </c>
      <c r="F413" s="852" t="s">
        <v>966</v>
      </c>
      <c r="G413" s="853" t="s">
        <v>243</v>
      </c>
      <c r="H413" s="854">
        <v>12</v>
      </c>
      <c r="I413" s="142">
        <v>0</v>
      </c>
      <c r="J413" s="879">
        <f>ROUND(I413*H413,2)</f>
        <v>0</v>
      </c>
      <c r="K413" s="143"/>
      <c r="L413" s="141"/>
      <c r="M413" s="755" t="s">
        <v>144</v>
      </c>
      <c r="N413" s="756" t="s">
        <v>158</v>
      </c>
      <c r="O413" s="757">
        <v>0</v>
      </c>
      <c r="P413" s="757">
        <f>O413*H413</f>
        <v>0</v>
      </c>
      <c r="Q413" s="757">
        <v>0</v>
      </c>
      <c r="R413" s="757">
        <f>Q413*H413</f>
        <v>0</v>
      </c>
      <c r="S413" s="757">
        <v>0</v>
      </c>
      <c r="T413" s="758">
        <f>S413*H413</f>
        <v>0</v>
      </c>
      <c r="U413" s="723"/>
      <c r="V413" s="723"/>
      <c r="W413" s="723"/>
      <c r="X413" s="723"/>
      <c r="Y413" s="723"/>
      <c r="Z413" s="723"/>
      <c r="AA413" s="723"/>
      <c r="AB413" s="723"/>
      <c r="AC413" s="723"/>
      <c r="AD413" s="723"/>
      <c r="AE413" s="723"/>
      <c r="AR413" s="759" t="s">
        <v>244</v>
      </c>
      <c r="AT413" s="759" t="s">
        <v>208</v>
      </c>
      <c r="AU413" s="759" t="s">
        <v>138</v>
      </c>
      <c r="AY413" s="720" t="s">
        <v>205</v>
      </c>
      <c r="BE413" s="760">
        <f>IF(N413="základní",J413,0)</f>
        <v>0</v>
      </c>
      <c r="BF413" s="760">
        <f>IF(N413="snížená",J413,0)</f>
        <v>0</v>
      </c>
      <c r="BG413" s="760">
        <f>IF(N413="zákl. přenesená",J413,0)</f>
        <v>0</v>
      </c>
      <c r="BH413" s="760">
        <f>IF(N413="sníž. přenesená",J413,0)</f>
        <v>0</v>
      </c>
      <c r="BI413" s="760">
        <f>IF(N413="nulová",J413,0)</f>
        <v>0</v>
      </c>
      <c r="BJ413" s="720" t="s">
        <v>119</v>
      </c>
      <c r="BK413" s="760">
        <f>ROUND(I413*H413,2)</f>
        <v>0</v>
      </c>
      <c r="BL413" s="720" t="s">
        <v>244</v>
      </c>
      <c r="BM413" s="759" t="s">
        <v>967</v>
      </c>
    </row>
    <row r="414" spans="1:51" s="761" customFormat="1" ht="11.25">
      <c r="A414" s="855"/>
      <c r="B414" s="856"/>
      <c r="C414" s="855"/>
      <c r="D414" s="857" t="s">
        <v>527</v>
      </c>
      <c r="E414" s="858" t="s">
        <v>144</v>
      </c>
      <c r="F414" s="859" t="s">
        <v>528</v>
      </c>
      <c r="G414" s="855"/>
      <c r="H414" s="858" t="s">
        <v>144</v>
      </c>
      <c r="J414" s="855"/>
      <c r="L414" s="762"/>
      <c r="M414" s="764"/>
      <c r="N414" s="765"/>
      <c r="O414" s="765"/>
      <c r="P414" s="765"/>
      <c r="Q414" s="765"/>
      <c r="R414" s="765"/>
      <c r="S414" s="765"/>
      <c r="T414" s="766"/>
      <c r="AT414" s="763" t="s">
        <v>527</v>
      </c>
      <c r="AU414" s="763" t="s">
        <v>138</v>
      </c>
      <c r="AV414" s="761" t="s">
        <v>119</v>
      </c>
      <c r="AW414" s="761" t="s">
        <v>529</v>
      </c>
      <c r="AX414" s="761" t="s">
        <v>111</v>
      </c>
      <c r="AY414" s="763" t="s">
        <v>205</v>
      </c>
    </row>
    <row r="415" spans="1:51" s="761" customFormat="1" ht="22.5">
      <c r="A415" s="855"/>
      <c r="B415" s="856"/>
      <c r="C415" s="855"/>
      <c r="D415" s="857" t="s">
        <v>527</v>
      </c>
      <c r="E415" s="858" t="s">
        <v>144</v>
      </c>
      <c r="F415" s="859" t="s">
        <v>968</v>
      </c>
      <c r="G415" s="855"/>
      <c r="H415" s="858" t="s">
        <v>144</v>
      </c>
      <c r="J415" s="855"/>
      <c r="L415" s="762"/>
      <c r="M415" s="764"/>
      <c r="N415" s="765"/>
      <c r="O415" s="765"/>
      <c r="P415" s="765"/>
      <c r="Q415" s="765"/>
      <c r="R415" s="765"/>
      <c r="S415" s="765"/>
      <c r="T415" s="766"/>
      <c r="AT415" s="763" t="s">
        <v>527</v>
      </c>
      <c r="AU415" s="763" t="s">
        <v>138</v>
      </c>
      <c r="AV415" s="761" t="s">
        <v>119</v>
      </c>
      <c r="AW415" s="761" t="s">
        <v>529</v>
      </c>
      <c r="AX415" s="761" t="s">
        <v>111</v>
      </c>
      <c r="AY415" s="763" t="s">
        <v>205</v>
      </c>
    </row>
    <row r="416" spans="1:51" s="761" customFormat="1" ht="11.25">
      <c r="A416" s="855"/>
      <c r="B416" s="856"/>
      <c r="C416" s="855"/>
      <c r="D416" s="857" t="s">
        <v>527</v>
      </c>
      <c r="E416" s="858" t="s">
        <v>144</v>
      </c>
      <c r="F416" s="859" t="s">
        <v>958</v>
      </c>
      <c r="G416" s="855"/>
      <c r="H416" s="858" t="s">
        <v>144</v>
      </c>
      <c r="J416" s="855"/>
      <c r="L416" s="762"/>
      <c r="M416" s="764"/>
      <c r="N416" s="765"/>
      <c r="O416" s="765"/>
      <c r="P416" s="765"/>
      <c r="Q416" s="765"/>
      <c r="R416" s="765"/>
      <c r="S416" s="765"/>
      <c r="T416" s="766"/>
      <c r="AT416" s="763" t="s">
        <v>527</v>
      </c>
      <c r="AU416" s="763" t="s">
        <v>138</v>
      </c>
      <c r="AV416" s="761" t="s">
        <v>119</v>
      </c>
      <c r="AW416" s="761" t="s">
        <v>529</v>
      </c>
      <c r="AX416" s="761" t="s">
        <v>111</v>
      </c>
      <c r="AY416" s="763" t="s">
        <v>205</v>
      </c>
    </row>
    <row r="417" spans="1:51" s="767" customFormat="1" ht="11.25">
      <c r="A417" s="860"/>
      <c r="B417" s="861"/>
      <c r="C417" s="860"/>
      <c r="D417" s="857" t="s">
        <v>527</v>
      </c>
      <c r="E417" s="862" t="s">
        <v>144</v>
      </c>
      <c r="F417" s="863" t="s">
        <v>969</v>
      </c>
      <c r="G417" s="860"/>
      <c r="H417" s="864">
        <v>4</v>
      </c>
      <c r="J417" s="860"/>
      <c r="L417" s="768"/>
      <c r="M417" s="770"/>
      <c r="N417" s="771"/>
      <c r="O417" s="771"/>
      <c r="P417" s="771"/>
      <c r="Q417" s="771"/>
      <c r="R417" s="771"/>
      <c r="S417" s="771"/>
      <c r="T417" s="772"/>
      <c r="AT417" s="769" t="s">
        <v>527</v>
      </c>
      <c r="AU417" s="769" t="s">
        <v>138</v>
      </c>
      <c r="AV417" s="767" t="s">
        <v>138</v>
      </c>
      <c r="AW417" s="767" t="s">
        <v>529</v>
      </c>
      <c r="AX417" s="767" t="s">
        <v>111</v>
      </c>
      <c r="AY417" s="769" t="s">
        <v>205</v>
      </c>
    </row>
    <row r="418" spans="1:51" s="767" customFormat="1" ht="11.25">
      <c r="A418" s="860"/>
      <c r="B418" s="861"/>
      <c r="C418" s="860"/>
      <c r="D418" s="857" t="s">
        <v>527</v>
      </c>
      <c r="E418" s="862" t="s">
        <v>144</v>
      </c>
      <c r="F418" s="863" t="s">
        <v>970</v>
      </c>
      <c r="G418" s="860"/>
      <c r="H418" s="864">
        <v>4</v>
      </c>
      <c r="J418" s="860"/>
      <c r="L418" s="768"/>
      <c r="M418" s="770"/>
      <c r="N418" s="771"/>
      <c r="O418" s="771"/>
      <c r="P418" s="771"/>
      <c r="Q418" s="771"/>
      <c r="R418" s="771"/>
      <c r="S418" s="771"/>
      <c r="T418" s="772"/>
      <c r="AT418" s="769" t="s">
        <v>527</v>
      </c>
      <c r="AU418" s="769" t="s">
        <v>138</v>
      </c>
      <c r="AV418" s="767" t="s">
        <v>138</v>
      </c>
      <c r="AW418" s="767" t="s">
        <v>529</v>
      </c>
      <c r="AX418" s="767" t="s">
        <v>111</v>
      </c>
      <c r="AY418" s="769" t="s">
        <v>205</v>
      </c>
    </row>
    <row r="419" spans="1:51" s="767" customFormat="1" ht="11.25">
      <c r="A419" s="860"/>
      <c r="B419" s="861"/>
      <c r="C419" s="860"/>
      <c r="D419" s="857" t="s">
        <v>527</v>
      </c>
      <c r="E419" s="862" t="s">
        <v>144</v>
      </c>
      <c r="F419" s="863" t="s">
        <v>971</v>
      </c>
      <c r="G419" s="860"/>
      <c r="H419" s="864">
        <v>4</v>
      </c>
      <c r="J419" s="860"/>
      <c r="L419" s="768"/>
      <c r="M419" s="770"/>
      <c r="N419" s="771"/>
      <c r="O419" s="771"/>
      <c r="P419" s="771"/>
      <c r="Q419" s="771"/>
      <c r="R419" s="771"/>
      <c r="S419" s="771"/>
      <c r="T419" s="772"/>
      <c r="AT419" s="769" t="s">
        <v>527</v>
      </c>
      <c r="AU419" s="769" t="s">
        <v>138</v>
      </c>
      <c r="AV419" s="767" t="s">
        <v>138</v>
      </c>
      <c r="AW419" s="767" t="s">
        <v>529</v>
      </c>
      <c r="AX419" s="767" t="s">
        <v>111</v>
      </c>
      <c r="AY419" s="769" t="s">
        <v>205</v>
      </c>
    </row>
    <row r="420" spans="1:51" s="773" customFormat="1" ht="11.25">
      <c r="A420" s="865"/>
      <c r="B420" s="866"/>
      <c r="C420" s="865"/>
      <c r="D420" s="857" t="s">
        <v>527</v>
      </c>
      <c r="E420" s="867" t="s">
        <v>144</v>
      </c>
      <c r="F420" s="868" t="s">
        <v>566</v>
      </c>
      <c r="G420" s="865"/>
      <c r="H420" s="869">
        <v>12</v>
      </c>
      <c r="J420" s="865"/>
      <c r="L420" s="774"/>
      <c r="M420" s="776"/>
      <c r="N420" s="777"/>
      <c r="O420" s="777"/>
      <c r="P420" s="777"/>
      <c r="Q420" s="777"/>
      <c r="R420" s="777"/>
      <c r="S420" s="777"/>
      <c r="T420" s="778"/>
      <c r="AT420" s="775" t="s">
        <v>527</v>
      </c>
      <c r="AU420" s="775" t="s">
        <v>138</v>
      </c>
      <c r="AV420" s="773" t="s">
        <v>211</v>
      </c>
      <c r="AW420" s="773" t="s">
        <v>529</v>
      </c>
      <c r="AX420" s="773" t="s">
        <v>119</v>
      </c>
      <c r="AY420" s="775" t="s">
        <v>205</v>
      </c>
    </row>
    <row r="421" spans="1:63" s="746" customFormat="1" ht="12.75">
      <c r="A421" s="845"/>
      <c r="B421" s="846"/>
      <c r="C421" s="845"/>
      <c r="D421" s="847" t="s">
        <v>110</v>
      </c>
      <c r="E421" s="849" t="s">
        <v>972</v>
      </c>
      <c r="F421" s="849" t="s">
        <v>973</v>
      </c>
      <c r="G421" s="845"/>
      <c r="H421" s="845"/>
      <c r="J421" s="878">
        <f>BK421</f>
        <v>0</v>
      </c>
      <c r="L421" s="747"/>
      <c r="M421" s="749"/>
      <c r="N421" s="750"/>
      <c r="O421" s="750"/>
      <c r="P421" s="751">
        <f>SUM(P422:P426)</f>
        <v>1.8221</v>
      </c>
      <c r="Q421" s="750"/>
      <c r="R421" s="751">
        <f>SUM(R422:R426)</f>
        <v>0.006118</v>
      </c>
      <c r="S421" s="750"/>
      <c r="T421" s="752">
        <f>SUM(T422:T426)</f>
        <v>0</v>
      </c>
      <c r="AR421" s="748" t="s">
        <v>138</v>
      </c>
      <c r="AT421" s="753" t="s">
        <v>110</v>
      </c>
      <c r="AU421" s="753" t="s">
        <v>119</v>
      </c>
      <c r="AY421" s="748" t="s">
        <v>205</v>
      </c>
      <c r="BK421" s="754">
        <f>SUM(BK422:BK426)</f>
        <v>0</v>
      </c>
    </row>
    <row r="422" spans="1:65" s="725" customFormat="1" ht="24">
      <c r="A422" s="791"/>
      <c r="B422" s="792"/>
      <c r="C422" s="850" t="s">
        <v>434</v>
      </c>
      <c r="D422" s="850" t="s">
        <v>208</v>
      </c>
      <c r="E422" s="851" t="s">
        <v>974</v>
      </c>
      <c r="F422" s="852" t="s">
        <v>975</v>
      </c>
      <c r="G422" s="853" t="s">
        <v>238</v>
      </c>
      <c r="H422" s="854">
        <v>13.3</v>
      </c>
      <c r="I422" s="142">
        <v>0</v>
      </c>
      <c r="J422" s="879">
        <f>ROUND(I422*H422,2)</f>
        <v>0</v>
      </c>
      <c r="K422" s="143"/>
      <c r="L422" s="141"/>
      <c r="M422" s="755" t="s">
        <v>144</v>
      </c>
      <c r="N422" s="756" t="s">
        <v>158</v>
      </c>
      <c r="O422" s="757">
        <v>0.033</v>
      </c>
      <c r="P422" s="757">
        <f>O422*H422</f>
        <v>0.43890000000000007</v>
      </c>
      <c r="Q422" s="757">
        <v>0.0002</v>
      </c>
      <c r="R422" s="757">
        <f>Q422*H422</f>
        <v>0.0026600000000000005</v>
      </c>
      <c r="S422" s="757">
        <v>0</v>
      </c>
      <c r="T422" s="758">
        <f>S422*H422</f>
        <v>0</v>
      </c>
      <c r="U422" s="723"/>
      <c r="V422" s="723"/>
      <c r="W422" s="723"/>
      <c r="X422" s="723"/>
      <c r="Y422" s="723"/>
      <c r="Z422" s="723"/>
      <c r="AA422" s="723"/>
      <c r="AB422" s="723"/>
      <c r="AC422" s="723"/>
      <c r="AD422" s="723"/>
      <c r="AE422" s="723"/>
      <c r="AR422" s="759" t="s">
        <v>244</v>
      </c>
      <c r="AT422" s="759" t="s">
        <v>208</v>
      </c>
      <c r="AU422" s="759" t="s">
        <v>138</v>
      </c>
      <c r="AY422" s="720" t="s">
        <v>205</v>
      </c>
      <c r="BE422" s="760">
        <f>IF(N422="základní",J422,0)</f>
        <v>0</v>
      </c>
      <c r="BF422" s="760">
        <f>IF(N422="snížená",J422,0)</f>
        <v>0</v>
      </c>
      <c r="BG422" s="760">
        <f>IF(N422="zákl. přenesená",J422,0)</f>
        <v>0</v>
      </c>
      <c r="BH422" s="760">
        <f>IF(N422="sníž. přenesená",J422,0)</f>
        <v>0</v>
      </c>
      <c r="BI422" s="760">
        <f>IF(N422="nulová",J422,0)</f>
        <v>0</v>
      </c>
      <c r="BJ422" s="720" t="s">
        <v>119</v>
      </c>
      <c r="BK422" s="760">
        <f>ROUND(I422*H422,2)</f>
        <v>0</v>
      </c>
      <c r="BL422" s="720" t="s">
        <v>244</v>
      </c>
      <c r="BM422" s="759" t="s">
        <v>976</v>
      </c>
    </row>
    <row r="423" spans="1:51" s="767" customFormat="1" ht="11.25">
      <c r="A423" s="860"/>
      <c r="B423" s="861"/>
      <c r="C423" s="860"/>
      <c r="D423" s="857" t="s">
        <v>527</v>
      </c>
      <c r="E423" s="862" t="s">
        <v>144</v>
      </c>
      <c r="F423" s="863" t="s">
        <v>977</v>
      </c>
      <c r="G423" s="860"/>
      <c r="H423" s="864">
        <v>9.5</v>
      </c>
      <c r="J423" s="860"/>
      <c r="L423" s="768"/>
      <c r="M423" s="770"/>
      <c r="N423" s="771"/>
      <c r="O423" s="771"/>
      <c r="P423" s="771"/>
      <c r="Q423" s="771"/>
      <c r="R423" s="771"/>
      <c r="S423" s="771"/>
      <c r="T423" s="772"/>
      <c r="AT423" s="769" t="s">
        <v>527</v>
      </c>
      <c r="AU423" s="769" t="s">
        <v>138</v>
      </c>
      <c r="AV423" s="767" t="s">
        <v>138</v>
      </c>
      <c r="AW423" s="767" t="s">
        <v>529</v>
      </c>
      <c r="AX423" s="767" t="s">
        <v>111</v>
      </c>
      <c r="AY423" s="769" t="s">
        <v>205</v>
      </c>
    </row>
    <row r="424" spans="1:51" s="767" customFormat="1" ht="11.25">
      <c r="A424" s="860"/>
      <c r="B424" s="861"/>
      <c r="C424" s="860"/>
      <c r="D424" s="857" t="s">
        <v>527</v>
      </c>
      <c r="E424" s="862" t="s">
        <v>144</v>
      </c>
      <c r="F424" s="863" t="s">
        <v>978</v>
      </c>
      <c r="G424" s="860"/>
      <c r="H424" s="864">
        <v>3.8</v>
      </c>
      <c r="J424" s="860"/>
      <c r="L424" s="768"/>
      <c r="M424" s="770"/>
      <c r="N424" s="771"/>
      <c r="O424" s="771"/>
      <c r="P424" s="771"/>
      <c r="Q424" s="771"/>
      <c r="R424" s="771"/>
      <c r="S424" s="771"/>
      <c r="T424" s="772"/>
      <c r="AT424" s="769" t="s">
        <v>527</v>
      </c>
      <c r="AU424" s="769" t="s">
        <v>138</v>
      </c>
      <c r="AV424" s="767" t="s">
        <v>138</v>
      </c>
      <c r="AW424" s="767" t="s">
        <v>529</v>
      </c>
      <c r="AX424" s="767" t="s">
        <v>111</v>
      </c>
      <c r="AY424" s="769" t="s">
        <v>205</v>
      </c>
    </row>
    <row r="425" spans="1:51" s="773" customFormat="1" ht="11.25">
      <c r="A425" s="865"/>
      <c r="B425" s="866"/>
      <c r="C425" s="865"/>
      <c r="D425" s="857" t="s">
        <v>527</v>
      </c>
      <c r="E425" s="867" t="s">
        <v>144</v>
      </c>
      <c r="F425" s="868" t="s">
        <v>566</v>
      </c>
      <c r="G425" s="865"/>
      <c r="H425" s="869">
        <v>13.3</v>
      </c>
      <c r="J425" s="865"/>
      <c r="L425" s="774"/>
      <c r="M425" s="776"/>
      <c r="N425" s="777"/>
      <c r="O425" s="777"/>
      <c r="P425" s="777"/>
      <c r="Q425" s="777"/>
      <c r="R425" s="777"/>
      <c r="S425" s="777"/>
      <c r="T425" s="778"/>
      <c r="AT425" s="775" t="s">
        <v>527</v>
      </c>
      <c r="AU425" s="775" t="s">
        <v>138</v>
      </c>
      <c r="AV425" s="773" t="s">
        <v>211</v>
      </c>
      <c r="AW425" s="773" t="s">
        <v>529</v>
      </c>
      <c r="AX425" s="773" t="s">
        <v>119</v>
      </c>
      <c r="AY425" s="775" t="s">
        <v>205</v>
      </c>
    </row>
    <row r="426" spans="1:65" s="725" customFormat="1" ht="24">
      <c r="A426" s="791"/>
      <c r="B426" s="792"/>
      <c r="C426" s="850" t="s">
        <v>437</v>
      </c>
      <c r="D426" s="850" t="s">
        <v>208</v>
      </c>
      <c r="E426" s="851" t="s">
        <v>979</v>
      </c>
      <c r="F426" s="852" t="s">
        <v>980</v>
      </c>
      <c r="G426" s="853" t="s">
        <v>238</v>
      </c>
      <c r="H426" s="854">
        <v>13.3</v>
      </c>
      <c r="I426" s="142">
        <v>0</v>
      </c>
      <c r="J426" s="879">
        <f>ROUND(I426*H426,2)</f>
        <v>0</v>
      </c>
      <c r="K426" s="143"/>
      <c r="L426" s="141"/>
      <c r="M426" s="755" t="s">
        <v>144</v>
      </c>
      <c r="N426" s="756" t="s">
        <v>158</v>
      </c>
      <c r="O426" s="757">
        <v>0.104</v>
      </c>
      <c r="P426" s="757">
        <f>O426*H426</f>
        <v>1.3832</v>
      </c>
      <c r="Q426" s="757">
        <v>0.00026</v>
      </c>
      <c r="R426" s="757">
        <f>Q426*H426</f>
        <v>0.0034579999999999997</v>
      </c>
      <c r="S426" s="757">
        <v>0</v>
      </c>
      <c r="T426" s="758">
        <f>S426*H426</f>
        <v>0</v>
      </c>
      <c r="U426" s="723"/>
      <c r="V426" s="723"/>
      <c r="W426" s="723"/>
      <c r="X426" s="723"/>
      <c r="Y426" s="723"/>
      <c r="Z426" s="723"/>
      <c r="AA426" s="723"/>
      <c r="AB426" s="723"/>
      <c r="AC426" s="723"/>
      <c r="AD426" s="723"/>
      <c r="AE426" s="723"/>
      <c r="AR426" s="759" t="s">
        <v>244</v>
      </c>
      <c r="AT426" s="759" t="s">
        <v>208</v>
      </c>
      <c r="AU426" s="759" t="s">
        <v>138</v>
      </c>
      <c r="AY426" s="720" t="s">
        <v>205</v>
      </c>
      <c r="BE426" s="760">
        <f>IF(N426="základní",J426,0)</f>
        <v>0</v>
      </c>
      <c r="BF426" s="760">
        <f>IF(N426="snížená",J426,0)</f>
        <v>0</v>
      </c>
      <c r="BG426" s="760">
        <f>IF(N426="zákl. přenesená",J426,0)</f>
        <v>0</v>
      </c>
      <c r="BH426" s="760">
        <f>IF(N426="sníž. přenesená",J426,0)</f>
        <v>0</v>
      </c>
      <c r="BI426" s="760">
        <f>IF(N426="nulová",J426,0)</f>
        <v>0</v>
      </c>
      <c r="BJ426" s="720" t="s">
        <v>119</v>
      </c>
      <c r="BK426" s="760">
        <f>ROUND(I426*H426,2)</f>
        <v>0</v>
      </c>
      <c r="BL426" s="720" t="s">
        <v>244</v>
      </c>
      <c r="BM426" s="759" t="s">
        <v>981</v>
      </c>
    </row>
    <row r="427" spans="1:63" s="746" customFormat="1" ht="15">
      <c r="A427" s="845"/>
      <c r="B427" s="846"/>
      <c r="C427" s="845"/>
      <c r="D427" s="847" t="s">
        <v>110</v>
      </c>
      <c r="E427" s="848" t="s">
        <v>982</v>
      </c>
      <c r="F427" s="848" t="s">
        <v>983</v>
      </c>
      <c r="G427" s="845"/>
      <c r="H427" s="845"/>
      <c r="J427" s="877">
        <f>BK427</f>
        <v>0</v>
      </c>
      <c r="L427" s="747"/>
      <c r="M427" s="749"/>
      <c r="N427" s="750"/>
      <c r="O427" s="750"/>
      <c r="P427" s="751">
        <f>SUM(P428:P435)</f>
        <v>34</v>
      </c>
      <c r="Q427" s="750"/>
      <c r="R427" s="751">
        <f>SUM(R428:R435)</f>
        <v>0</v>
      </c>
      <c r="S427" s="750"/>
      <c r="T427" s="752">
        <f>SUM(T428:T435)</f>
        <v>0</v>
      </c>
      <c r="AR427" s="748" t="s">
        <v>211</v>
      </c>
      <c r="AT427" s="753" t="s">
        <v>110</v>
      </c>
      <c r="AU427" s="753" t="s">
        <v>111</v>
      </c>
      <c r="AY427" s="748" t="s">
        <v>205</v>
      </c>
      <c r="BK427" s="754">
        <f>SUM(BK428:BK435)</f>
        <v>0</v>
      </c>
    </row>
    <row r="428" spans="1:65" s="725" customFormat="1" ht="12.75">
      <c r="A428" s="791"/>
      <c r="B428" s="792"/>
      <c r="C428" s="850" t="s">
        <v>440</v>
      </c>
      <c r="D428" s="850" t="s">
        <v>208</v>
      </c>
      <c r="E428" s="851" t="s">
        <v>984</v>
      </c>
      <c r="F428" s="852" t="s">
        <v>985</v>
      </c>
      <c r="G428" s="853" t="s">
        <v>986</v>
      </c>
      <c r="H428" s="854">
        <v>24</v>
      </c>
      <c r="I428" s="142">
        <v>0</v>
      </c>
      <c r="J428" s="879">
        <f>ROUND(I428*H428,2)</f>
        <v>0</v>
      </c>
      <c r="K428" s="143"/>
      <c r="L428" s="141"/>
      <c r="M428" s="755" t="s">
        <v>144</v>
      </c>
      <c r="N428" s="756" t="s">
        <v>158</v>
      </c>
      <c r="O428" s="757">
        <v>1</v>
      </c>
      <c r="P428" s="757">
        <f>O428*H428</f>
        <v>24</v>
      </c>
      <c r="Q428" s="757">
        <v>0</v>
      </c>
      <c r="R428" s="757">
        <f>Q428*H428</f>
        <v>0</v>
      </c>
      <c r="S428" s="757">
        <v>0</v>
      </c>
      <c r="T428" s="758">
        <f>S428*H428</f>
        <v>0</v>
      </c>
      <c r="U428" s="723"/>
      <c r="V428" s="723"/>
      <c r="W428" s="723"/>
      <c r="X428" s="723"/>
      <c r="Y428" s="723"/>
      <c r="Z428" s="723"/>
      <c r="AA428" s="723"/>
      <c r="AB428" s="723"/>
      <c r="AC428" s="723"/>
      <c r="AD428" s="723"/>
      <c r="AE428" s="723"/>
      <c r="AR428" s="759" t="s">
        <v>987</v>
      </c>
      <c r="AT428" s="759" t="s">
        <v>208</v>
      </c>
      <c r="AU428" s="759" t="s">
        <v>119</v>
      </c>
      <c r="AY428" s="720" t="s">
        <v>205</v>
      </c>
      <c r="BE428" s="760">
        <f>IF(N428="základní",J428,0)</f>
        <v>0</v>
      </c>
      <c r="BF428" s="760">
        <f>IF(N428="snížená",J428,0)</f>
        <v>0</v>
      </c>
      <c r="BG428" s="760">
        <f>IF(N428="zákl. přenesená",J428,0)</f>
        <v>0</v>
      </c>
      <c r="BH428" s="760">
        <f>IF(N428="sníž. přenesená",J428,0)</f>
        <v>0</v>
      </c>
      <c r="BI428" s="760">
        <f>IF(N428="nulová",J428,0)</f>
        <v>0</v>
      </c>
      <c r="BJ428" s="720" t="s">
        <v>119</v>
      </c>
      <c r="BK428" s="760">
        <f>ROUND(I428*H428,2)</f>
        <v>0</v>
      </c>
      <c r="BL428" s="720" t="s">
        <v>987</v>
      </c>
      <c r="BM428" s="759" t="s">
        <v>988</v>
      </c>
    </row>
    <row r="429" spans="1:51" s="761" customFormat="1" ht="11.25">
      <c r="A429" s="855"/>
      <c r="B429" s="856"/>
      <c r="C429" s="855"/>
      <c r="D429" s="857" t="s">
        <v>527</v>
      </c>
      <c r="E429" s="858" t="s">
        <v>144</v>
      </c>
      <c r="F429" s="859" t="s">
        <v>629</v>
      </c>
      <c r="G429" s="855"/>
      <c r="H429" s="858" t="s">
        <v>144</v>
      </c>
      <c r="J429" s="855"/>
      <c r="L429" s="762"/>
      <c r="M429" s="764"/>
      <c r="N429" s="765"/>
      <c r="O429" s="765"/>
      <c r="P429" s="765"/>
      <c r="Q429" s="765"/>
      <c r="R429" s="765"/>
      <c r="S429" s="765"/>
      <c r="T429" s="766"/>
      <c r="AT429" s="763" t="s">
        <v>527</v>
      </c>
      <c r="AU429" s="763" t="s">
        <v>119</v>
      </c>
      <c r="AV429" s="761" t="s">
        <v>119</v>
      </c>
      <c r="AW429" s="761" t="s">
        <v>529</v>
      </c>
      <c r="AX429" s="761" t="s">
        <v>111</v>
      </c>
      <c r="AY429" s="763" t="s">
        <v>205</v>
      </c>
    </row>
    <row r="430" spans="1:51" s="761" customFormat="1" ht="11.25">
      <c r="A430" s="855"/>
      <c r="B430" s="856"/>
      <c r="C430" s="855"/>
      <c r="D430" s="857" t="s">
        <v>527</v>
      </c>
      <c r="E430" s="858" t="s">
        <v>144</v>
      </c>
      <c r="F430" s="859" t="s">
        <v>989</v>
      </c>
      <c r="G430" s="855"/>
      <c r="H430" s="858" t="s">
        <v>144</v>
      </c>
      <c r="J430" s="855"/>
      <c r="L430" s="762"/>
      <c r="M430" s="764"/>
      <c r="N430" s="765"/>
      <c r="O430" s="765"/>
      <c r="P430" s="765"/>
      <c r="Q430" s="765"/>
      <c r="R430" s="765"/>
      <c r="S430" s="765"/>
      <c r="T430" s="766"/>
      <c r="AT430" s="763" t="s">
        <v>527</v>
      </c>
      <c r="AU430" s="763" t="s">
        <v>119</v>
      </c>
      <c r="AV430" s="761" t="s">
        <v>119</v>
      </c>
      <c r="AW430" s="761" t="s">
        <v>529</v>
      </c>
      <c r="AX430" s="761" t="s">
        <v>111</v>
      </c>
      <c r="AY430" s="763" t="s">
        <v>205</v>
      </c>
    </row>
    <row r="431" spans="1:51" s="761" customFormat="1" ht="11.25">
      <c r="A431" s="855"/>
      <c r="B431" s="856"/>
      <c r="C431" s="855"/>
      <c r="D431" s="857" t="s">
        <v>527</v>
      </c>
      <c r="E431" s="858" t="s">
        <v>144</v>
      </c>
      <c r="F431" s="859" t="s">
        <v>990</v>
      </c>
      <c r="G431" s="855"/>
      <c r="H431" s="858" t="s">
        <v>144</v>
      </c>
      <c r="J431" s="855"/>
      <c r="L431" s="762"/>
      <c r="M431" s="764"/>
      <c r="N431" s="765"/>
      <c r="O431" s="765"/>
      <c r="P431" s="765"/>
      <c r="Q431" s="765"/>
      <c r="R431" s="765"/>
      <c r="S431" s="765"/>
      <c r="T431" s="766"/>
      <c r="AT431" s="763" t="s">
        <v>527</v>
      </c>
      <c r="AU431" s="763" t="s">
        <v>119</v>
      </c>
      <c r="AV431" s="761" t="s">
        <v>119</v>
      </c>
      <c r="AW431" s="761" t="s">
        <v>529</v>
      </c>
      <c r="AX431" s="761" t="s">
        <v>111</v>
      </c>
      <c r="AY431" s="763" t="s">
        <v>205</v>
      </c>
    </row>
    <row r="432" spans="1:51" s="767" customFormat="1" ht="11.25">
      <c r="A432" s="860"/>
      <c r="B432" s="861"/>
      <c r="C432" s="860"/>
      <c r="D432" s="857" t="s">
        <v>527</v>
      </c>
      <c r="E432" s="862" t="s">
        <v>144</v>
      </c>
      <c r="F432" s="863" t="s">
        <v>631</v>
      </c>
      <c r="G432" s="860"/>
      <c r="H432" s="864">
        <v>24</v>
      </c>
      <c r="J432" s="860"/>
      <c r="L432" s="768"/>
      <c r="M432" s="770"/>
      <c r="N432" s="771"/>
      <c r="O432" s="771"/>
      <c r="P432" s="771"/>
      <c r="Q432" s="771"/>
      <c r="R432" s="771"/>
      <c r="S432" s="771"/>
      <c r="T432" s="772"/>
      <c r="AT432" s="769" t="s">
        <v>527</v>
      </c>
      <c r="AU432" s="769" t="s">
        <v>119</v>
      </c>
      <c r="AV432" s="767" t="s">
        <v>138</v>
      </c>
      <c r="AW432" s="767" t="s">
        <v>529</v>
      </c>
      <c r="AX432" s="767" t="s">
        <v>119</v>
      </c>
      <c r="AY432" s="769" t="s">
        <v>205</v>
      </c>
    </row>
    <row r="433" spans="1:65" s="725" customFormat="1" ht="12.75">
      <c r="A433" s="791"/>
      <c r="B433" s="792"/>
      <c r="C433" s="850" t="s">
        <v>991</v>
      </c>
      <c r="D433" s="850" t="s">
        <v>208</v>
      </c>
      <c r="E433" s="851" t="s">
        <v>992</v>
      </c>
      <c r="F433" s="852" t="s">
        <v>993</v>
      </c>
      <c r="G433" s="853" t="s">
        <v>986</v>
      </c>
      <c r="H433" s="854">
        <v>10</v>
      </c>
      <c r="I433" s="142">
        <v>0</v>
      </c>
      <c r="J433" s="879">
        <f>ROUND(I433*H433,2)</f>
        <v>0</v>
      </c>
      <c r="K433" s="143"/>
      <c r="L433" s="141"/>
      <c r="M433" s="755" t="s">
        <v>144</v>
      </c>
      <c r="N433" s="756" t="s">
        <v>158</v>
      </c>
      <c r="O433" s="757">
        <v>1</v>
      </c>
      <c r="P433" s="757">
        <f>O433*H433</f>
        <v>10</v>
      </c>
      <c r="Q433" s="757">
        <v>0</v>
      </c>
      <c r="R433" s="757">
        <f>Q433*H433</f>
        <v>0</v>
      </c>
      <c r="S433" s="757">
        <v>0</v>
      </c>
      <c r="T433" s="758">
        <f>S433*H433</f>
        <v>0</v>
      </c>
      <c r="U433" s="723"/>
      <c r="V433" s="723"/>
      <c r="W433" s="723"/>
      <c r="X433" s="723"/>
      <c r="Y433" s="723"/>
      <c r="Z433" s="723"/>
      <c r="AA433" s="723"/>
      <c r="AB433" s="723"/>
      <c r="AC433" s="723"/>
      <c r="AD433" s="723"/>
      <c r="AE433" s="723"/>
      <c r="AR433" s="759" t="s">
        <v>987</v>
      </c>
      <c r="AT433" s="759" t="s">
        <v>208</v>
      </c>
      <c r="AU433" s="759" t="s">
        <v>119</v>
      </c>
      <c r="AY433" s="720" t="s">
        <v>205</v>
      </c>
      <c r="BE433" s="760">
        <f>IF(N433="základní",J433,0)</f>
        <v>0</v>
      </c>
      <c r="BF433" s="760">
        <f>IF(N433="snížená",J433,0)</f>
        <v>0</v>
      </c>
      <c r="BG433" s="760">
        <f>IF(N433="zákl. přenesená",J433,0)</f>
        <v>0</v>
      </c>
      <c r="BH433" s="760">
        <f>IF(N433="sníž. přenesená",J433,0)</f>
        <v>0</v>
      </c>
      <c r="BI433" s="760">
        <f>IF(N433="nulová",J433,0)</f>
        <v>0</v>
      </c>
      <c r="BJ433" s="720" t="s">
        <v>119</v>
      </c>
      <c r="BK433" s="760">
        <f>ROUND(I433*H433,2)</f>
        <v>0</v>
      </c>
      <c r="BL433" s="720" t="s">
        <v>987</v>
      </c>
      <c r="BM433" s="759" t="s">
        <v>994</v>
      </c>
    </row>
    <row r="434" spans="1:51" s="761" customFormat="1" ht="11.25">
      <c r="A434" s="855"/>
      <c r="B434" s="856"/>
      <c r="C434" s="855"/>
      <c r="D434" s="857" t="s">
        <v>527</v>
      </c>
      <c r="E434" s="858" t="s">
        <v>144</v>
      </c>
      <c r="F434" s="859" t="s">
        <v>629</v>
      </c>
      <c r="G434" s="855"/>
      <c r="H434" s="858" t="s">
        <v>144</v>
      </c>
      <c r="J434" s="855"/>
      <c r="L434" s="762"/>
      <c r="M434" s="764"/>
      <c r="N434" s="765"/>
      <c r="O434" s="765"/>
      <c r="P434" s="765"/>
      <c r="Q434" s="765"/>
      <c r="R434" s="765"/>
      <c r="S434" s="765"/>
      <c r="T434" s="766"/>
      <c r="AT434" s="763" t="s">
        <v>527</v>
      </c>
      <c r="AU434" s="763" t="s">
        <v>119</v>
      </c>
      <c r="AV434" s="761" t="s">
        <v>119</v>
      </c>
      <c r="AW434" s="761" t="s">
        <v>529</v>
      </c>
      <c r="AX434" s="761" t="s">
        <v>111</v>
      </c>
      <c r="AY434" s="763" t="s">
        <v>205</v>
      </c>
    </row>
    <row r="435" spans="1:51" s="767" customFormat="1" ht="11.25">
      <c r="A435" s="860"/>
      <c r="B435" s="861"/>
      <c r="C435" s="860"/>
      <c r="D435" s="857" t="s">
        <v>527</v>
      </c>
      <c r="E435" s="862" t="s">
        <v>144</v>
      </c>
      <c r="F435" s="863" t="s">
        <v>567</v>
      </c>
      <c r="G435" s="860"/>
      <c r="H435" s="864">
        <v>10</v>
      </c>
      <c r="J435" s="860"/>
      <c r="L435" s="768"/>
      <c r="M435" s="770"/>
      <c r="N435" s="771"/>
      <c r="O435" s="771"/>
      <c r="P435" s="771"/>
      <c r="Q435" s="771"/>
      <c r="R435" s="771"/>
      <c r="S435" s="771"/>
      <c r="T435" s="772"/>
      <c r="AT435" s="769" t="s">
        <v>527</v>
      </c>
      <c r="AU435" s="769" t="s">
        <v>119</v>
      </c>
      <c r="AV435" s="767" t="s">
        <v>138</v>
      </c>
      <c r="AW435" s="767" t="s">
        <v>529</v>
      </c>
      <c r="AX435" s="767" t="s">
        <v>119</v>
      </c>
      <c r="AY435" s="769" t="s">
        <v>205</v>
      </c>
    </row>
    <row r="436" spans="1:63" s="746" customFormat="1" ht="15">
      <c r="A436" s="845"/>
      <c r="B436" s="846"/>
      <c r="C436" s="845"/>
      <c r="D436" s="847" t="s">
        <v>110</v>
      </c>
      <c r="E436" s="848" t="s">
        <v>995</v>
      </c>
      <c r="F436" s="848" t="s">
        <v>996</v>
      </c>
      <c r="G436" s="845"/>
      <c r="H436" s="845"/>
      <c r="J436" s="877">
        <f>BK436</f>
        <v>0</v>
      </c>
      <c r="L436" s="747"/>
      <c r="M436" s="749"/>
      <c r="N436" s="750"/>
      <c r="O436" s="750"/>
      <c r="P436" s="751">
        <f>SUM(P437:P451)</f>
        <v>4</v>
      </c>
      <c r="Q436" s="750"/>
      <c r="R436" s="751">
        <f>SUM(R437:R451)</f>
        <v>0</v>
      </c>
      <c r="S436" s="750"/>
      <c r="T436" s="752">
        <f>SUM(T437:T451)</f>
        <v>0</v>
      </c>
      <c r="AR436" s="748" t="s">
        <v>211</v>
      </c>
      <c r="AT436" s="753" t="s">
        <v>110</v>
      </c>
      <c r="AU436" s="753" t="s">
        <v>111</v>
      </c>
      <c r="AY436" s="748" t="s">
        <v>205</v>
      </c>
      <c r="BK436" s="754">
        <f>SUM(BK437:BK451)</f>
        <v>0</v>
      </c>
    </row>
    <row r="437" spans="1:65" s="725" customFormat="1" ht="12.75">
      <c r="A437" s="791"/>
      <c r="B437" s="792"/>
      <c r="C437" s="850" t="s">
        <v>997</v>
      </c>
      <c r="D437" s="850" t="s">
        <v>208</v>
      </c>
      <c r="E437" s="851" t="s">
        <v>998</v>
      </c>
      <c r="F437" s="852" t="s">
        <v>999</v>
      </c>
      <c r="G437" s="853" t="s">
        <v>1000</v>
      </c>
      <c r="H437" s="854">
        <v>1</v>
      </c>
      <c r="I437" s="142">
        <v>0</v>
      </c>
      <c r="J437" s="879">
        <f>ROUND(I437*H437,2)</f>
        <v>0</v>
      </c>
      <c r="K437" s="143"/>
      <c r="L437" s="141"/>
      <c r="M437" s="755" t="s">
        <v>144</v>
      </c>
      <c r="N437" s="756" t="s">
        <v>158</v>
      </c>
      <c r="O437" s="757">
        <v>1</v>
      </c>
      <c r="P437" s="757">
        <f>O437*H437</f>
        <v>1</v>
      </c>
      <c r="Q437" s="757">
        <v>0</v>
      </c>
      <c r="R437" s="757">
        <f>Q437*H437</f>
        <v>0</v>
      </c>
      <c r="S437" s="757">
        <v>0</v>
      </c>
      <c r="T437" s="758">
        <f>S437*H437</f>
        <v>0</v>
      </c>
      <c r="U437" s="723"/>
      <c r="V437" s="723"/>
      <c r="W437" s="723"/>
      <c r="X437" s="723"/>
      <c r="Y437" s="723"/>
      <c r="Z437" s="723"/>
      <c r="AA437" s="723"/>
      <c r="AB437" s="723"/>
      <c r="AC437" s="723"/>
      <c r="AD437" s="723"/>
      <c r="AE437" s="723"/>
      <c r="AR437" s="759" t="s">
        <v>987</v>
      </c>
      <c r="AT437" s="759" t="s">
        <v>208</v>
      </c>
      <c r="AU437" s="759" t="s">
        <v>119</v>
      </c>
      <c r="AY437" s="720" t="s">
        <v>205</v>
      </c>
      <c r="BE437" s="760">
        <f>IF(N437="základní",J437,0)</f>
        <v>0</v>
      </c>
      <c r="BF437" s="760">
        <f>IF(N437="snížená",J437,0)</f>
        <v>0</v>
      </c>
      <c r="BG437" s="760">
        <f>IF(N437="zákl. přenesená",J437,0)</f>
        <v>0</v>
      </c>
      <c r="BH437" s="760">
        <f>IF(N437="sníž. přenesená",J437,0)</f>
        <v>0</v>
      </c>
      <c r="BI437" s="760">
        <f>IF(N437="nulová",J437,0)</f>
        <v>0</v>
      </c>
      <c r="BJ437" s="720" t="s">
        <v>119</v>
      </c>
      <c r="BK437" s="760">
        <f>ROUND(I437*H437,2)</f>
        <v>0</v>
      </c>
      <c r="BL437" s="720" t="s">
        <v>987</v>
      </c>
      <c r="BM437" s="759" t="s">
        <v>1001</v>
      </c>
    </row>
    <row r="438" spans="1:51" s="761" customFormat="1" ht="11.25">
      <c r="A438" s="855"/>
      <c r="B438" s="856"/>
      <c r="C438" s="855"/>
      <c r="D438" s="857" t="s">
        <v>527</v>
      </c>
      <c r="E438" s="858" t="s">
        <v>144</v>
      </c>
      <c r="F438" s="859" t="s">
        <v>629</v>
      </c>
      <c r="G438" s="855"/>
      <c r="H438" s="858" t="s">
        <v>144</v>
      </c>
      <c r="J438" s="855"/>
      <c r="L438" s="762"/>
      <c r="M438" s="764"/>
      <c r="N438" s="765"/>
      <c r="O438" s="765"/>
      <c r="P438" s="765"/>
      <c r="Q438" s="765"/>
      <c r="R438" s="765"/>
      <c r="S438" s="765"/>
      <c r="T438" s="766"/>
      <c r="AT438" s="763" t="s">
        <v>527</v>
      </c>
      <c r="AU438" s="763" t="s">
        <v>119</v>
      </c>
      <c r="AV438" s="761" t="s">
        <v>119</v>
      </c>
      <c r="AW438" s="761" t="s">
        <v>529</v>
      </c>
      <c r="AX438" s="761" t="s">
        <v>111</v>
      </c>
      <c r="AY438" s="763" t="s">
        <v>205</v>
      </c>
    </row>
    <row r="439" spans="1:51" s="767" customFormat="1" ht="11.25">
      <c r="A439" s="860"/>
      <c r="B439" s="861"/>
      <c r="C439" s="860"/>
      <c r="D439" s="857" t="s">
        <v>527</v>
      </c>
      <c r="E439" s="862" t="s">
        <v>144</v>
      </c>
      <c r="F439" s="863" t="s">
        <v>119</v>
      </c>
      <c r="G439" s="860"/>
      <c r="H439" s="864">
        <v>1</v>
      </c>
      <c r="J439" s="860"/>
      <c r="L439" s="768"/>
      <c r="M439" s="770"/>
      <c r="N439" s="771"/>
      <c r="O439" s="771"/>
      <c r="P439" s="771"/>
      <c r="Q439" s="771"/>
      <c r="R439" s="771"/>
      <c r="S439" s="771"/>
      <c r="T439" s="772"/>
      <c r="AT439" s="769" t="s">
        <v>527</v>
      </c>
      <c r="AU439" s="769" t="s">
        <v>119</v>
      </c>
      <c r="AV439" s="767" t="s">
        <v>138</v>
      </c>
      <c r="AW439" s="767" t="s">
        <v>529</v>
      </c>
      <c r="AX439" s="767" t="s">
        <v>119</v>
      </c>
      <c r="AY439" s="769" t="s">
        <v>205</v>
      </c>
    </row>
    <row r="440" spans="1:65" s="725" customFormat="1" ht="12.75">
      <c r="A440" s="791"/>
      <c r="B440" s="792"/>
      <c r="C440" s="850" t="s">
        <v>1002</v>
      </c>
      <c r="D440" s="850" t="s">
        <v>208</v>
      </c>
      <c r="E440" s="851" t="s">
        <v>1003</v>
      </c>
      <c r="F440" s="852" t="s">
        <v>1004</v>
      </c>
      <c r="G440" s="853" t="s">
        <v>1000</v>
      </c>
      <c r="H440" s="854">
        <v>1</v>
      </c>
      <c r="I440" s="142">
        <v>0</v>
      </c>
      <c r="J440" s="879">
        <f>ROUND(I440*H440,2)</f>
        <v>0</v>
      </c>
      <c r="K440" s="143"/>
      <c r="L440" s="141"/>
      <c r="M440" s="755" t="s">
        <v>144</v>
      </c>
      <c r="N440" s="756" t="s">
        <v>158</v>
      </c>
      <c r="O440" s="757">
        <v>1</v>
      </c>
      <c r="P440" s="757">
        <f>O440*H440</f>
        <v>1</v>
      </c>
      <c r="Q440" s="757">
        <v>0</v>
      </c>
      <c r="R440" s="757">
        <f>Q440*H440</f>
        <v>0</v>
      </c>
      <c r="S440" s="757">
        <v>0</v>
      </c>
      <c r="T440" s="758">
        <f>S440*H440</f>
        <v>0</v>
      </c>
      <c r="U440" s="723"/>
      <c r="V440" s="723"/>
      <c r="W440" s="723"/>
      <c r="X440" s="723"/>
      <c r="Y440" s="723"/>
      <c r="Z440" s="723"/>
      <c r="AA440" s="723"/>
      <c r="AB440" s="723"/>
      <c r="AC440" s="723"/>
      <c r="AD440" s="723"/>
      <c r="AE440" s="723"/>
      <c r="AR440" s="759" t="s">
        <v>987</v>
      </c>
      <c r="AT440" s="759" t="s">
        <v>208</v>
      </c>
      <c r="AU440" s="759" t="s">
        <v>119</v>
      </c>
      <c r="AY440" s="720" t="s">
        <v>205</v>
      </c>
      <c r="BE440" s="760">
        <f>IF(N440="základní",J440,0)</f>
        <v>0</v>
      </c>
      <c r="BF440" s="760">
        <f>IF(N440="snížená",J440,0)</f>
        <v>0</v>
      </c>
      <c r="BG440" s="760">
        <f>IF(N440="zákl. přenesená",J440,0)</f>
        <v>0</v>
      </c>
      <c r="BH440" s="760">
        <f>IF(N440="sníž. přenesená",J440,0)</f>
        <v>0</v>
      </c>
      <c r="BI440" s="760">
        <f>IF(N440="nulová",J440,0)</f>
        <v>0</v>
      </c>
      <c r="BJ440" s="720" t="s">
        <v>119</v>
      </c>
      <c r="BK440" s="760">
        <f>ROUND(I440*H440,2)</f>
        <v>0</v>
      </c>
      <c r="BL440" s="720" t="s">
        <v>987</v>
      </c>
      <c r="BM440" s="759" t="s">
        <v>1005</v>
      </c>
    </row>
    <row r="441" spans="1:51" s="761" customFormat="1" ht="11.25">
      <c r="A441" s="855"/>
      <c r="B441" s="856"/>
      <c r="C441" s="855"/>
      <c r="D441" s="857" t="s">
        <v>527</v>
      </c>
      <c r="E441" s="858" t="s">
        <v>144</v>
      </c>
      <c r="F441" s="859" t="s">
        <v>629</v>
      </c>
      <c r="G441" s="855"/>
      <c r="H441" s="858" t="s">
        <v>144</v>
      </c>
      <c r="J441" s="855"/>
      <c r="L441" s="762"/>
      <c r="M441" s="764"/>
      <c r="N441" s="765"/>
      <c r="O441" s="765"/>
      <c r="P441" s="765"/>
      <c r="Q441" s="765"/>
      <c r="R441" s="765"/>
      <c r="S441" s="765"/>
      <c r="T441" s="766"/>
      <c r="AT441" s="763" t="s">
        <v>527</v>
      </c>
      <c r="AU441" s="763" t="s">
        <v>119</v>
      </c>
      <c r="AV441" s="761" t="s">
        <v>119</v>
      </c>
      <c r="AW441" s="761" t="s">
        <v>529</v>
      </c>
      <c r="AX441" s="761" t="s">
        <v>111</v>
      </c>
      <c r="AY441" s="763" t="s">
        <v>205</v>
      </c>
    </row>
    <row r="442" spans="1:51" s="767" customFormat="1" ht="11.25">
      <c r="A442" s="860"/>
      <c r="B442" s="861"/>
      <c r="C442" s="860"/>
      <c r="D442" s="857" t="s">
        <v>527</v>
      </c>
      <c r="E442" s="862" t="s">
        <v>144</v>
      </c>
      <c r="F442" s="863" t="s">
        <v>119</v>
      </c>
      <c r="G442" s="860"/>
      <c r="H442" s="864">
        <v>1</v>
      </c>
      <c r="J442" s="860"/>
      <c r="L442" s="768"/>
      <c r="M442" s="770"/>
      <c r="N442" s="771"/>
      <c r="O442" s="771"/>
      <c r="P442" s="771"/>
      <c r="Q442" s="771"/>
      <c r="R442" s="771"/>
      <c r="S442" s="771"/>
      <c r="T442" s="772"/>
      <c r="AT442" s="769" t="s">
        <v>527</v>
      </c>
      <c r="AU442" s="769" t="s">
        <v>119</v>
      </c>
      <c r="AV442" s="767" t="s">
        <v>138</v>
      </c>
      <c r="AW442" s="767" t="s">
        <v>529</v>
      </c>
      <c r="AX442" s="767" t="s">
        <v>119</v>
      </c>
      <c r="AY442" s="769" t="s">
        <v>205</v>
      </c>
    </row>
    <row r="443" spans="1:51" s="761" customFormat="1" ht="11.25">
      <c r="A443" s="855"/>
      <c r="B443" s="856"/>
      <c r="C443" s="855"/>
      <c r="D443" s="857" t="s">
        <v>527</v>
      </c>
      <c r="E443" s="858" t="s">
        <v>144</v>
      </c>
      <c r="F443" s="859" t="s">
        <v>1006</v>
      </c>
      <c r="G443" s="855"/>
      <c r="H443" s="858" t="s">
        <v>144</v>
      </c>
      <c r="J443" s="855"/>
      <c r="L443" s="762"/>
      <c r="M443" s="764"/>
      <c r="N443" s="765"/>
      <c r="O443" s="765"/>
      <c r="P443" s="765"/>
      <c r="Q443" s="765"/>
      <c r="R443" s="765"/>
      <c r="S443" s="765"/>
      <c r="T443" s="766"/>
      <c r="AT443" s="763" t="s">
        <v>527</v>
      </c>
      <c r="AU443" s="763" t="s">
        <v>119</v>
      </c>
      <c r="AV443" s="761" t="s">
        <v>119</v>
      </c>
      <c r="AW443" s="761" t="s">
        <v>529</v>
      </c>
      <c r="AX443" s="761" t="s">
        <v>111</v>
      </c>
      <c r="AY443" s="763" t="s">
        <v>205</v>
      </c>
    </row>
    <row r="444" spans="1:51" s="761" customFormat="1" ht="11.25">
      <c r="A444" s="855"/>
      <c r="B444" s="856"/>
      <c r="C444" s="855"/>
      <c r="D444" s="857" t="s">
        <v>527</v>
      </c>
      <c r="E444" s="858" t="s">
        <v>144</v>
      </c>
      <c r="F444" s="859" t="s">
        <v>1007</v>
      </c>
      <c r="G444" s="855"/>
      <c r="H444" s="858" t="s">
        <v>144</v>
      </c>
      <c r="J444" s="855"/>
      <c r="L444" s="762"/>
      <c r="M444" s="764"/>
      <c r="N444" s="765"/>
      <c r="O444" s="765"/>
      <c r="P444" s="765"/>
      <c r="Q444" s="765"/>
      <c r="R444" s="765"/>
      <c r="S444" s="765"/>
      <c r="T444" s="766"/>
      <c r="AT444" s="763" t="s">
        <v>527</v>
      </c>
      <c r="AU444" s="763" t="s">
        <v>119</v>
      </c>
      <c r="AV444" s="761" t="s">
        <v>119</v>
      </c>
      <c r="AW444" s="761" t="s">
        <v>529</v>
      </c>
      <c r="AX444" s="761" t="s">
        <v>111</v>
      </c>
      <c r="AY444" s="763" t="s">
        <v>205</v>
      </c>
    </row>
    <row r="445" spans="1:51" s="761" customFormat="1" ht="11.25">
      <c r="A445" s="855"/>
      <c r="B445" s="856"/>
      <c r="C445" s="855"/>
      <c r="D445" s="857" t="s">
        <v>527</v>
      </c>
      <c r="E445" s="858" t="s">
        <v>144</v>
      </c>
      <c r="F445" s="859" t="s">
        <v>1008</v>
      </c>
      <c r="G445" s="855"/>
      <c r="H445" s="858" t="s">
        <v>144</v>
      </c>
      <c r="J445" s="855"/>
      <c r="L445" s="762"/>
      <c r="M445" s="764"/>
      <c r="N445" s="765"/>
      <c r="O445" s="765"/>
      <c r="P445" s="765"/>
      <c r="Q445" s="765"/>
      <c r="R445" s="765"/>
      <c r="S445" s="765"/>
      <c r="T445" s="766"/>
      <c r="AT445" s="763" t="s">
        <v>527</v>
      </c>
      <c r="AU445" s="763" t="s">
        <v>119</v>
      </c>
      <c r="AV445" s="761" t="s">
        <v>119</v>
      </c>
      <c r="AW445" s="761" t="s">
        <v>529</v>
      </c>
      <c r="AX445" s="761" t="s">
        <v>111</v>
      </c>
      <c r="AY445" s="763" t="s">
        <v>205</v>
      </c>
    </row>
    <row r="446" spans="1:65" s="725" customFormat="1" ht="12.75">
      <c r="A446" s="791"/>
      <c r="B446" s="792"/>
      <c r="C446" s="850" t="s">
        <v>455</v>
      </c>
      <c r="D446" s="850" t="s">
        <v>208</v>
      </c>
      <c r="E446" s="851" t="s">
        <v>1009</v>
      </c>
      <c r="F446" s="852" t="s">
        <v>1010</v>
      </c>
      <c r="G446" s="853" t="s">
        <v>1000</v>
      </c>
      <c r="H446" s="854">
        <v>1</v>
      </c>
      <c r="I446" s="142">
        <v>0</v>
      </c>
      <c r="J446" s="879">
        <f>ROUND(I446*H446,2)</f>
        <v>0</v>
      </c>
      <c r="K446" s="143"/>
      <c r="L446" s="141"/>
      <c r="M446" s="755" t="s">
        <v>144</v>
      </c>
      <c r="N446" s="756" t="s">
        <v>158</v>
      </c>
      <c r="O446" s="757">
        <v>1</v>
      </c>
      <c r="P446" s="757">
        <f>O446*H446</f>
        <v>1</v>
      </c>
      <c r="Q446" s="757">
        <v>0</v>
      </c>
      <c r="R446" s="757">
        <f>Q446*H446</f>
        <v>0</v>
      </c>
      <c r="S446" s="757">
        <v>0</v>
      </c>
      <c r="T446" s="758">
        <f>S446*H446</f>
        <v>0</v>
      </c>
      <c r="U446" s="723"/>
      <c r="V446" s="723"/>
      <c r="W446" s="723"/>
      <c r="X446" s="723"/>
      <c r="Y446" s="723"/>
      <c r="Z446" s="723"/>
      <c r="AA446" s="723"/>
      <c r="AB446" s="723"/>
      <c r="AC446" s="723"/>
      <c r="AD446" s="723"/>
      <c r="AE446" s="723"/>
      <c r="AR446" s="759" t="s">
        <v>987</v>
      </c>
      <c r="AT446" s="759" t="s">
        <v>208</v>
      </c>
      <c r="AU446" s="759" t="s">
        <v>119</v>
      </c>
      <c r="AY446" s="720" t="s">
        <v>205</v>
      </c>
      <c r="BE446" s="760">
        <f>IF(N446="základní",J446,0)</f>
        <v>0</v>
      </c>
      <c r="BF446" s="760">
        <f>IF(N446="snížená",J446,0)</f>
        <v>0</v>
      </c>
      <c r="BG446" s="760">
        <f>IF(N446="zákl. přenesená",J446,0)</f>
        <v>0</v>
      </c>
      <c r="BH446" s="760">
        <f>IF(N446="sníž. přenesená",J446,0)</f>
        <v>0</v>
      </c>
      <c r="BI446" s="760">
        <f>IF(N446="nulová",J446,0)</f>
        <v>0</v>
      </c>
      <c r="BJ446" s="720" t="s">
        <v>119</v>
      </c>
      <c r="BK446" s="760">
        <f>ROUND(I446*H446,2)</f>
        <v>0</v>
      </c>
      <c r="BL446" s="720" t="s">
        <v>987</v>
      </c>
      <c r="BM446" s="759" t="s">
        <v>1011</v>
      </c>
    </row>
    <row r="447" spans="1:51" s="761" customFormat="1" ht="11.25">
      <c r="A447" s="855"/>
      <c r="B447" s="856"/>
      <c r="C447" s="855"/>
      <c r="D447" s="857" t="s">
        <v>527</v>
      </c>
      <c r="E447" s="858" t="s">
        <v>144</v>
      </c>
      <c r="F447" s="859" t="s">
        <v>629</v>
      </c>
      <c r="G447" s="855"/>
      <c r="H447" s="858" t="s">
        <v>144</v>
      </c>
      <c r="J447" s="855"/>
      <c r="L447" s="762"/>
      <c r="M447" s="764"/>
      <c r="N447" s="765"/>
      <c r="O447" s="765"/>
      <c r="P447" s="765"/>
      <c r="Q447" s="765"/>
      <c r="R447" s="765"/>
      <c r="S447" s="765"/>
      <c r="T447" s="766"/>
      <c r="AT447" s="763" t="s">
        <v>527</v>
      </c>
      <c r="AU447" s="763" t="s">
        <v>119</v>
      </c>
      <c r="AV447" s="761" t="s">
        <v>119</v>
      </c>
      <c r="AW447" s="761" t="s">
        <v>529</v>
      </c>
      <c r="AX447" s="761" t="s">
        <v>111</v>
      </c>
      <c r="AY447" s="763" t="s">
        <v>205</v>
      </c>
    </row>
    <row r="448" spans="1:51" s="767" customFormat="1" ht="11.25">
      <c r="A448" s="860"/>
      <c r="B448" s="861"/>
      <c r="C448" s="860"/>
      <c r="D448" s="857" t="s">
        <v>527</v>
      </c>
      <c r="E448" s="862" t="s">
        <v>144</v>
      </c>
      <c r="F448" s="863" t="s">
        <v>119</v>
      </c>
      <c r="G448" s="860"/>
      <c r="H448" s="864">
        <v>1</v>
      </c>
      <c r="J448" s="860"/>
      <c r="L448" s="768"/>
      <c r="M448" s="770"/>
      <c r="N448" s="771"/>
      <c r="O448" s="771"/>
      <c r="P448" s="771"/>
      <c r="Q448" s="771"/>
      <c r="R448" s="771"/>
      <c r="S448" s="771"/>
      <c r="T448" s="772"/>
      <c r="AT448" s="769" t="s">
        <v>527</v>
      </c>
      <c r="AU448" s="769" t="s">
        <v>119</v>
      </c>
      <c r="AV448" s="767" t="s">
        <v>138</v>
      </c>
      <c r="AW448" s="767" t="s">
        <v>529</v>
      </c>
      <c r="AX448" s="767" t="s">
        <v>119</v>
      </c>
      <c r="AY448" s="769" t="s">
        <v>205</v>
      </c>
    </row>
    <row r="449" spans="1:65" s="725" customFormat="1" ht="14.45" customHeight="1">
      <c r="A449" s="791"/>
      <c r="B449" s="792"/>
      <c r="C449" s="850" t="s">
        <v>458</v>
      </c>
      <c r="D449" s="850" t="s">
        <v>208</v>
      </c>
      <c r="E449" s="851" t="s">
        <v>1012</v>
      </c>
      <c r="F449" s="852" t="s">
        <v>1013</v>
      </c>
      <c r="G449" s="853" t="s">
        <v>1000</v>
      </c>
      <c r="H449" s="854">
        <v>1</v>
      </c>
      <c r="I449" s="142">
        <v>0</v>
      </c>
      <c r="J449" s="879">
        <f>ROUND(I449*H449,2)</f>
        <v>0</v>
      </c>
      <c r="K449" s="143"/>
      <c r="L449" s="141"/>
      <c r="M449" s="755" t="s">
        <v>144</v>
      </c>
      <c r="N449" s="756" t="s">
        <v>158</v>
      </c>
      <c r="O449" s="757">
        <v>1</v>
      </c>
      <c r="P449" s="757">
        <f>O449*H449</f>
        <v>1</v>
      </c>
      <c r="Q449" s="757">
        <v>0</v>
      </c>
      <c r="R449" s="757">
        <f>Q449*H449</f>
        <v>0</v>
      </c>
      <c r="S449" s="757">
        <v>0</v>
      </c>
      <c r="T449" s="758">
        <f>S449*H449</f>
        <v>0</v>
      </c>
      <c r="U449" s="723"/>
      <c r="V449" s="723"/>
      <c r="W449" s="723"/>
      <c r="X449" s="723"/>
      <c r="Y449" s="723"/>
      <c r="Z449" s="723"/>
      <c r="AA449" s="723"/>
      <c r="AB449" s="723"/>
      <c r="AC449" s="723"/>
      <c r="AD449" s="723"/>
      <c r="AE449" s="723"/>
      <c r="AR449" s="759" t="s">
        <v>987</v>
      </c>
      <c r="AT449" s="759" t="s">
        <v>208</v>
      </c>
      <c r="AU449" s="759" t="s">
        <v>119</v>
      </c>
      <c r="AY449" s="720" t="s">
        <v>205</v>
      </c>
      <c r="BE449" s="760">
        <f>IF(N449="základní",J449,0)</f>
        <v>0</v>
      </c>
      <c r="BF449" s="760">
        <f>IF(N449="snížená",J449,0)</f>
        <v>0</v>
      </c>
      <c r="BG449" s="760">
        <f>IF(N449="zákl. přenesená",J449,0)</f>
        <v>0</v>
      </c>
      <c r="BH449" s="760">
        <f>IF(N449="sníž. přenesená",J449,0)</f>
        <v>0</v>
      </c>
      <c r="BI449" s="760">
        <f>IF(N449="nulová",J449,0)</f>
        <v>0</v>
      </c>
      <c r="BJ449" s="720" t="s">
        <v>119</v>
      </c>
      <c r="BK449" s="760">
        <f>ROUND(I449*H449,2)</f>
        <v>0</v>
      </c>
      <c r="BL449" s="720" t="s">
        <v>987</v>
      </c>
      <c r="BM449" s="759" t="s">
        <v>1014</v>
      </c>
    </row>
    <row r="450" spans="1:51" s="761" customFormat="1" ht="11.25">
      <c r="A450" s="855"/>
      <c r="B450" s="856"/>
      <c r="C450" s="855"/>
      <c r="D450" s="857" t="s">
        <v>527</v>
      </c>
      <c r="E450" s="858" t="s">
        <v>144</v>
      </c>
      <c r="F450" s="859" t="s">
        <v>629</v>
      </c>
      <c r="G450" s="855"/>
      <c r="H450" s="858" t="s">
        <v>144</v>
      </c>
      <c r="J450" s="855"/>
      <c r="L450" s="762"/>
      <c r="M450" s="764"/>
      <c r="N450" s="765"/>
      <c r="O450" s="765"/>
      <c r="P450" s="765"/>
      <c r="Q450" s="765"/>
      <c r="R450" s="765"/>
      <c r="S450" s="765"/>
      <c r="T450" s="766"/>
      <c r="AT450" s="763" t="s">
        <v>527</v>
      </c>
      <c r="AU450" s="763" t="s">
        <v>119</v>
      </c>
      <c r="AV450" s="761" t="s">
        <v>119</v>
      </c>
      <c r="AW450" s="761" t="s">
        <v>529</v>
      </c>
      <c r="AX450" s="761" t="s">
        <v>111</v>
      </c>
      <c r="AY450" s="763" t="s">
        <v>205</v>
      </c>
    </row>
    <row r="451" spans="1:51" s="767" customFormat="1" ht="11.25">
      <c r="A451" s="860"/>
      <c r="B451" s="861"/>
      <c r="C451" s="860"/>
      <c r="D451" s="857" t="s">
        <v>527</v>
      </c>
      <c r="E451" s="862" t="s">
        <v>144</v>
      </c>
      <c r="F451" s="863" t="s">
        <v>119</v>
      </c>
      <c r="G451" s="860"/>
      <c r="H451" s="864">
        <v>1</v>
      </c>
      <c r="J451" s="860"/>
      <c r="L451" s="768"/>
      <c r="M451" s="782"/>
      <c r="N451" s="783"/>
      <c r="O451" s="783"/>
      <c r="P451" s="783"/>
      <c r="Q451" s="783"/>
      <c r="R451" s="783"/>
      <c r="S451" s="783"/>
      <c r="T451" s="784"/>
      <c r="AT451" s="769" t="s">
        <v>527</v>
      </c>
      <c r="AU451" s="769" t="s">
        <v>119</v>
      </c>
      <c r="AV451" s="767" t="s">
        <v>138</v>
      </c>
      <c r="AW451" s="767" t="s">
        <v>529</v>
      </c>
      <c r="AX451" s="767" t="s">
        <v>119</v>
      </c>
      <c r="AY451" s="769" t="s">
        <v>205</v>
      </c>
    </row>
    <row r="452" spans="1:31" s="725" customFormat="1" ht="6.95" customHeight="1">
      <c r="A452" s="791"/>
      <c r="B452" s="822"/>
      <c r="C452" s="823"/>
      <c r="D452" s="823"/>
      <c r="E452" s="823"/>
      <c r="F452" s="823"/>
      <c r="G452" s="823"/>
      <c r="H452" s="823"/>
      <c r="I452" s="729"/>
      <c r="J452" s="823"/>
      <c r="K452" s="729"/>
      <c r="L452" s="141"/>
      <c r="M452" s="723"/>
      <c r="O452" s="723"/>
      <c r="P452" s="723"/>
      <c r="Q452" s="723"/>
      <c r="R452" s="723"/>
      <c r="S452" s="723"/>
      <c r="T452" s="723"/>
      <c r="U452" s="723"/>
      <c r="V452" s="723"/>
      <c r="W452" s="723"/>
      <c r="X452" s="723"/>
      <c r="Y452" s="723"/>
      <c r="Z452" s="723"/>
      <c r="AA452" s="723"/>
      <c r="AB452" s="723"/>
      <c r="AC452" s="723"/>
      <c r="AD452" s="723"/>
      <c r="AE452" s="723"/>
    </row>
  </sheetData>
  <sheetProtection password="CC71" sheet="1" objects="1" scenarios="1"/>
  <mergeCells count="12">
    <mergeCell ref="E127:H127"/>
    <mergeCell ref="L2:V2"/>
    <mergeCell ref="E7:H7"/>
    <mergeCell ref="E9:H9"/>
    <mergeCell ref="E11:H11"/>
    <mergeCell ref="E20:H20"/>
    <mergeCell ref="E29:H29"/>
    <mergeCell ref="E85:H85"/>
    <mergeCell ref="E87:H87"/>
    <mergeCell ref="E89:H89"/>
    <mergeCell ref="E123:H123"/>
    <mergeCell ref="E125:H125"/>
  </mergeCells>
  <printOptions/>
  <pageMargins left="0.7" right="0.7" top="0.787401575" bottom="0.787401575" header="0.3" footer="0.3"/>
  <pageSetup fitToHeight="0" fitToWidth="1" horizontalDpi="600" verticalDpi="600" orientation="portrait" paperSize="9" scale="16" r:id="rId1"/>
  <headerFooter>
    <oddFooter>&amp;RStránka &amp;P z &amp;N</oddFooter>
  </headerFooter>
  <rowBreaks count="1" manualBreakCount="1">
    <brk id="11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view="pageLayout" zoomScale="115" zoomScaleSheetLayoutView="100" zoomScalePageLayoutView="115" workbookViewId="0" topLeftCell="A119">
      <selection activeCell="C131" sqref="C131"/>
    </sheetView>
  </sheetViews>
  <sheetFormatPr defaultColWidth="0" defaultRowHeight="12.75"/>
  <cols>
    <col min="1" max="1" width="8.75390625" style="915" customWidth="1"/>
    <col min="2" max="2" width="9.75390625" style="916" customWidth="1"/>
    <col min="3" max="3" width="48.875" style="886" customWidth="1"/>
    <col min="4" max="4" width="5.75390625" style="886" customWidth="1"/>
    <col min="5" max="5" width="7.75390625" style="886" customWidth="1"/>
    <col min="6" max="7" width="12.75390625" style="917" customWidth="1"/>
    <col min="8" max="8" width="8.75390625" style="918" customWidth="1"/>
    <col min="9" max="9" width="10.75390625" style="933" customWidth="1"/>
    <col min="10" max="16384" width="0" style="886" hidden="1" customWidth="1"/>
  </cols>
  <sheetData>
    <row r="1" spans="1:9" ht="12.75">
      <c r="A1" s="881" t="s">
        <v>1235</v>
      </c>
      <c r="B1" s="881" t="s">
        <v>1236</v>
      </c>
      <c r="C1" s="882" t="s">
        <v>1237</v>
      </c>
      <c r="D1" s="883" t="s">
        <v>1238</v>
      </c>
      <c r="E1" s="883" t="s">
        <v>1239</v>
      </c>
      <c r="F1" s="1525" t="s">
        <v>1240</v>
      </c>
      <c r="G1" s="1525" t="s">
        <v>1241</v>
      </c>
      <c r="H1" s="884" t="s">
        <v>1242</v>
      </c>
      <c r="I1" s="885"/>
    </row>
    <row r="2" spans="1:9" ht="12.75">
      <c r="A2" s="887"/>
      <c r="B2" s="888" t="s">
        <v>1243</v>
      </c>
      <c r="C2" s="889"/>
      <c r="D2" s="889"/>
      <c r="E2" s="889"/>
      <c r="F2" s="1526"/>
      <c r="G2" s="1526"/>
      <c r="H2" s="890" t="s">
        <v>1238</v>
      </c>
      <c r="I2" s="891" t="s">
        <v>1244</v>
      </c>
    </row>
    <row r="3" spans="1:9" ht="42.75" customHeight="1">
      <c r="A3" s="1528" t="s">
        <v>1245</v>
      </c>
      <c r="B3" s="1528"/>
      <c r="C3" s="1528"/>
      <c r="D3" s="1528"/>
      <c r="E3" s="1528"/>
      <c r="F3" s="937"/>
      <c r="G3" s="937"/>
      <c r="H3" s="937"/>
      <c r="I3" s="938"/>
    </row>
    <row r="4" spans="1:9" ht="30.75" customHeight="1">
      <c r="A4" s="1529" t="s">
        <v>1246</v>
      </c>
      <c r="B4" s="1529"/>
      <c r="C4" s="1529"/>
      <c r="D4" s="1529"/>
      <c r="E4" s="1529"/>
      <c r="F4" s="939"/>
      <c r="G4" s="939"/>
      <c r="H4" s="939"/>
      <c r="I4" s="940"/>
    </row>
    <row r="5" spans="1:9" s="894" customFormat="1" ht="12.75" customHeight="1">
      <c r="A5" s="941"/>
      <c r="B5" s="942"/>
      <c r="C5" s="943" t="s">
        <v>1247</v>
      </c>
      <c r="D5" s="943"/>
      <c r="E5" s="943"/>
      <c r="F5" s="906"/>
      <c r="G5" s="906"/>
      <c r="H5" s="906"/>
      <c r="I5" s="907"/>
    </row>
    <row r="6" spans="1:9" s="897" customFormat="1" ht="63.75" customHeight="1">
      <c r="A6" s="944" t="s">
        <v>1033</v>
      </c>
      <c r="B6" s="945" t="s">
        <v>1248</v>
      </c>
      <c r="C6" s="946" t="s">
        <v>1249</v>
      </c>
      <c r="D6" s="947" t="s">
        <v>1035</v>
      </c>
      <c r="E6" s="948">
        <v>1</v>
      </c>
      <c r="F6" s="898">
        <v>0</v>
      </c>
      <c r="G6" s="1181">
        <f>E6*F6</f>
        <v>0</v>
      </c>
      <c r="H6" s="1192"/>
      <c r="I6" s="1193"/>
    </row>
    <row r="7" spans="1:9" s="900" customFormat="1" ht="12.75">
      <c r="A7" s="949" t="s">
        <v>1036</v>
      </c>
      <c r="B7" s="945"/>
      <c r="C7" s="950" t="s">
        <v>1250</v>
      </c>
      <c r="D7" s="951"/>
      <c r="E7" s="948"/>
      <c r="F7" s="898"/>
      <c r="G7" s="1181"/>
      <c r="H7" s="1192"/>
      <c r="I7" s="1193"/>
    </row>
    <row r="8" spans="1:9" s="900" customFormat="1" ht="12.75">
      <c r="A8" s="944" t="s">
        <v>1038</v>
      </c>
      <c r="B8" s="945"/>
      <c r="C8" s="952" t="s">
        <v>1251</v>
      </c>
      <c r="D8" s="952" t="s">
        <v>1035</v>
      </c>
      <c r="E8" s="952">
        <v>2</v>
      </c>
      <c r="F8" s="898">
        <v>0</v>
      </c>
      <c r="G8" s="1181">
        <f aca="true" t="shared" si="0" ref="G8:G12">E8*F8</f>
        <v>0</v>
      </c>
      <c r="H8" s="1192"/>
      <c r="I8" s="1193"/>
    </row>
    <row r="9" spans="1:9" s="900" customFormat="1" ht="12.75">
      <c r="A9" s="944" t="s">
        <v>1252</v>
      </c>
      <c r="B9" s="945"/>
      <c r="C9" s="952" t="s">
        <v>1253</v>
      </c>
      <c r="D9" s="952" t="s">
        <v>1035</v>
      </c>
      <c r="E9" s="952">
        <v>2</v>
      </c>
      <c r="F9" s="898">
        <v>0</v>
      </c>
      <c r="G9" s="1181">
        <f t="shared" si="0"/>
        <v>0</v>
      </c>
      <c r="H9" s="1192"/>
      <c r="I9" s="1193"/>
    </row>
    <row r="10" spans="1:9" s="900" customFormat="1" ht="12.75">
      <c r="A10" s="944" t="s">
        <v>1254</v>
      </c>
      <c r="B10" s="945"/>
      <c r="C10" s="952" t="s">
        <v>1255</v>
      </c>
      <c r="D10" s="952" t="s">
        <v>1035</v>
      </c>
      <c r="E10" s="952">
        <v>2</v>
      </c>
      <c r="F10" s="898">
        <v>0</v>
      </c>
      <c r="G10" s="1181">
        <f t="shared" si="0"/>
        <v>0</v>
      </c>
      <c r="H10" s="1192"/>
      <c r="I10" s="1193"/>
    </row>
    <row r="11" spans="1:9" s="900" customFormat="1" ht="12.75">
      <c r="A11" s="944" t="s">
        <v>1256</v>
      </c>
      <c r="B11" s="945"/>
      <c r="C11" s="952" t="s">
        <v>1257</v>
      </c>
      <c r="D11" s="952" t="s">
        <v>1035</v>
      </c>
      <c r="E11" s="952">
        <v>8</v>
      </c>
      <c r="F11" s="898">
        <v>0</v>
      </c>
      <c r="G11" s="1181">
        <f t="shared" si="0"/>
        <v>0</v>
      </c>
      <c r="H11" s="1192"/>
      <c r="I11" s="1193"/>
    </row>
    <row r="12" spans="1:9" s="900" customFormat="1" ht="12.75">
      <c r="A12" s="944" t="s">
        <v>1258</v>
      </c>
      <c r="B12" s="945"/>
      <c r="C12" s="951" t="s">
        <v>1259</v>
      </c>
      <c r="D12" s="947" t="s">
        <v>1035</v>
      </c>
      <c r="E12" s="948">
        <v>2</v>
      </c>
      <c r="F12" s="898">
        <v>0</v>
      </c>
      <c r="G12" s="1181">
        <f t="shared" si="0"/>
        <v>0</v>
      </c>
      <c r="H12" s="1192"/>
      <c r="I12" s="1193"/>
    </row>
    <row r="13" spans="1:9" s="900" customFormat="1" ht="12.75">
      <c r="A13" s="949" t="s">
        <v>1260</v>
      </c>
      <c r="B13" s="945"/>
      <c r="C13" s="950" t="s">
        <v>1250</v>
      </c>
      <c r="D13" s="951"/>
      <c r="E13" s="948"/>
      <c r="F13" s="898"/>
      <c r="G13" s="1181"/>
      <c r="H13" s="1192"/>
      <c r="I13" s="1193"/>
    </row>
    <row r="14" spans="1:9" s="900" customFormat="1" ht="25.5">
      <c r="A14" s="944" t="s">
        <v>1261</v>
      </c>
      <c r="B14" s="945"/>
      <c r="C14" s="953" t="s">
        <v>1262</v>
      </c>
      <c r="D14" s="947" t="s">
        <v>1035</v>
      </c>
      <c r="E14" s="948">
        <v>10</v>
      </c>
      <c r="F14" s="898">
        <v>0</v>
      </c>
      <c r="G14" s="1181">
        <f aca="true" t="shared" si="1" ref="G14:G19">E14*F14</f>
        <v>0</v>
      </c>
      <c r="H14" s="1192"/>
      <c r="I14" s="1193"/>
    </row>
    <row r="15" spans="1:9" s="900" customFormat="1" ht="25.5">
      <c r="A15" s="944" t="s">
        <v>1263</v>
      </c>
      <c r="B15" s="945"/>
      <c r="C15" s="953" t="s">
        <v>1264</v>
      </c>
      <c r="D15" s="947" t="s">
        <v>1035</v>
      </c>
      <c r="E15" s="948">
        <v>2</v>
      </c>
      <c r="F15" s="898">
        <v>0</v>
      </c>
      <c r="G15" s="1181">
        <f t="shared" si="1"/>
        <v>0</v>
      </c>
      <c r="H15" s="1192"/>
      <c r="I15" s="1193"/>
    </row>
    <row r="16" spans="1:9" s="900" customFormat="1" ht="25.5">
      <c r="A16" s="944" t="s">
        <v>1265</v>
      </c>
      <c r="B16" s="945"/>
      <c r="C16" s="953" t="s">
        <v>1266</v>
      </c>
      <c r="D16" s="947" t="s">
        <v>1035</v>
      </c>
      <c r="E16" s="948">
        <v>3</v>
      </c>
      <c r="F16" s="898">
        <v>0</v>
      </c>
      <c r="G16" s="1181">
        <f t="shared" si="1"/>
        <v>0</v>
      </c>
      <c r="H16" s="1192"/>
      <c r="I16" s="1193"/>
    </row>
    <row r="17" spans="1:9" s="900" customFormat="1" ht="25.5">
      <c r="A17" s="944" t="s">
        <v>1267</v>
      </c>
      <c r="B17" s="945"/>
      <c r="C17" s="953" t="s">
        <v>1268</v>
      </c>
      <c r="D17" s="947" t="s">
        <v>1035</v>
      </c>
      <c r="E17" s="948">
        <v>1</v>
      </c>
      <c r="F17" s="898">
        <v>0</v>
      </c>
      <c r="G17" s="1181">
        <f t="shared" si="1"/>
        <v>0</v>
      </c>
      <c r="H17" s="1192"/>
      <c r="I17" s="1193"/>
    </row>
    <row r="18" spans="1:9" s="900" customFormat="1" ht="25.5">
      <c r="A18" s="944" t="s">
        <v>1269</v>
      </c>
      <c r="B18" s="945"/>
      <c r="C18" s="953" t="s">
        <v>1270</v>
      </c>
      <c r="D18" s="947" t="s">
        <v>1035</v>
      </c>
      <c r="E18" s="948">
        <v>2</v>
      </c>
      <c r="F18" s="898">
        <v>0</v>
      </c>
      <c r="G18" s="1181">
        <f t="shared" si="1"/>
        <v>0</v>
      </c>
      <c r="H18" s="1192"/>
      <c r="I18" s="1193"/>
    </row>
    <row r="19" spans="1:9" s="900" customFormat="1" ht="25.5">
      <c r="A19" s="944" t="s">
        <v>1271</v>
      </c>
      <c r="B19" s="945"/>
      <c r="C19" s="953" t="s">
        <v>1272</v>
      </c>
      <c r="D19" s="947" t="s">
        <v>1035</v>
      </c>
      <c r="E19" s="948">
        <v>3</v>
      </c>
      <c r="F19" s="898">
        <v>0</v>
      </c>
      <c r="G19" s="1181">
        <f t="shared" si="1"/>
        <v>0</v>
      </c>
      <c r="H19" s="1192"/>
      <c r="I19" s="1193"/>
    </row>
    <row r="20" spans="1:9" s="900" customFormat="1" ht="12.75">
      <c r="A20" s="949" t="s">
        <v>1273</v>
      </c>
      <c r="B20" s="945"/>
      <c r="C20" s="950" t="s">
        <v>1250</v>
      </c>
      <c r="D20" s="951"/>
      <c r="E20" s="948"/>
      <c r="F20" s="898"/>
      <c r="G20" s="1181"/>
      <c r="H20" s="1192"/>
      <c r="I20" s="1193"/>
    </row>
    <row r="21" spans="1:9" s="901" customFormat="1" ht="25.5">
      <c r="A21" s="944" t="s">
        <v>1274</v>
      </c>
      <c r="B21" s="945"/>
      <c r="C21" s="954" t="s">
        <v>1275</v>
      </c>
      <c r="D21" s="946" t="s">
        <v>1000</v>
      </c>
      <c r="E21" s="146">
        <v>6</v>
      </c>
      <c r="F21" s="898">
        <v>0</v>
      </c>
      <c r="G21" s="1213">
        <f>E21*F21</f>
        <v>0</v>
      </c>
      <c r="H21" s="1182"/>
      <c r="I21" s="1183"/>
    </row>
    <row r="22" spans="1:9" s="901" customFormat="1" ht="25.5">
      <c r="A22" s="944" t="s">
        <v>1276</v>
      </c>
      <c r="B22" s="945"/>
      <c r="C22" s="954" t="s">
        <v>1277</v>
      </c>
      <c r="D22" s="946" t="s">
        <v>1000</v>
      </c>
      <c r="E22" s="146">
        <v>2</v>
      </c>
      <c r="F22" s="898">
        <v>0</v>
      </c>
      <c r="G22" s="1213">
        <f>E22*F22</f>
        <v>0</v>
      </c>
      <c r="H22" s="1182"/>
      <c r="I22" s="1183"/>
    </row>
    <row r="23" spans="1:9" s="900" customFormat="1" ht="12.75">
      <c r="A23" s="949" t="s">
        <v>1278</v>
      </c>
      <c r="B23" s="945"/>
      <c r="C23" s="950" t="s">
        <v>1250</v>
      </c>
      <c r="D23" s="951"/>
      <c r="E23" s="948"/>
      <c r="F23" s="898"/>
      <c r="G23" s="1181"/>
      <c r="H23" s="1192"/>
      <c r="I23" s="1193"/>
    </row>
    <row r="24" spans="1:9" s="900" customFormat="1" ht="12.75">
      <c r="A24" s="944" t="s">
        <v>1279</v>
      </c>
      <c r="B24" s="945"/>
      <c r="C24" s="955" t="s">
        <v>1280</v>
      </c>
      <c r="D24" s="947" t="s">
        <v>1000</v>
      </c>
      <c r="E24" s="948">
        <v>1</v>
      </c>
      <c r="F24" s="898">
        <f>SUM(G6:G23)*0.15</f>
        <v>0</v>
      </c>
      <c r="G24" s="1181">
        <f>E24*F24</f>
        <v>0</v>
      </c>
      <c r="H24" s="1192"/>
      <c r="I24" s="1193"/>
    </row>
    <row r="25" spans="1:9" s="900" customFormat="1" ht="12.75">
      <c r="A25" s="944"/>
      <c r="B25" s="945"/>
      <c r="C25" s="953"/>
      <c r="D25" s="947"/>
      <c r="E25" s="948"/>
      <c r="F25" s="898"/>
      <c r="G25" s="1181"/>
      <c r="H25" s="1192"/>
      <c r="I25" s="1193"/>
    </row>
    <row r="26" spans="1:9" s="900" customFormat="1" ht="12.75">
      <c r="A26" s="944"/>
      <c r="B26" s="945"/>
      <c r="C26" s="956" t="s">
        <v>1281</v>
      </c>
      <c r="D26" s="957"/>
      <c r="E26" s="958"/>
      <c r="F26" s="903"/>
      <c r="G26" s="1207">
        <f>SUM(G6:G25)</f>
        <v>0</v>
      </c>
      <c r="H26" s="1194"/>
      <c r="I26" s="1195"/>
    </row>
    <row r="27" spans="1:9" s="900" customFormat="1" ht="12.75">
      <c r="A27" s="944"/>
      <c r="B27" s="945"/>
      <c r="C27" s="959"/>
      <c r="D27" s="951"/>
      <c r="E27" s="960"/>
      <c r="F27" s="898"/>
      <c r="G27" s="1208"/>
      <c r="H27" s="1209"/>
      <c r="I27" s="1193"/>
    </row>
    <row r="28" spans="1:9" s="900" customFormat="1" ht="12.75">
      <c r="A28" s="944"/>
      <c r="B28" s="945"/>
      <c r="C28" s="959"/>
      <c r="D28" s="951"/>
      <c r="E28" s="960"/>
      <c r="F28" s="898"/>
      <c r="G28" s="1208"/>
      <c r="H28" s="1209"/>
      <c r="I28" s="1193"/>
    </row>
    <row r="29" spans="1:9" s="900" customFormat="1" ht="12.75">
      <c r="A29" s="944"/>
      <c r="B29" s="945"/>
      <c r="C29" s="961" t="s">
        <v>1282</v>
      </c>
      <c r="D29" s="954"/>
      <c r="E29" s="962"/>
      <c r="F29" s="898"/>
      <c r="G29" s="1181"/>
      <c r="H29" s="1192"/>
      <c r="I29" s="1193"/>
    </row>
    <row r="30" spans="1:9" s="901" customFormat="1" ht="25.5">
      <c r="A30" s="944" t="s">
        <v>1283</v>
      </c>
      <c r="B30" s="945"/>
      <c r="C30" s="953" t="s">
        <v>1284</v>
      </c>
      <c r="D30" s="946" t="s">
        <v>1285</v>
      </c>
      <c r="E30" s="962">
        <v>28</v>
      </c>
      <c r="F30" s="898">
        <v>0</v>
      </c>
      <c r="G30" s="1213">
        <f>E30*F30</f>
        <v>0</v>
      </c>
      <c r="H30" s="1182"/>
      <c r="I30" s="1183"/>
    </row>
    <row r="31" spans="1:9" s="901" customFormat="1" ht="25.5">
      <c r="A31" s="944" t="s">
        <v>1286</v>
      </c>
      <c r="B31" s="945"/>
      <c r="C31" s="953" t="s">
        <v>1287</v>
      </c>
      <c r="D31" s="946" t="s">
        <v>1285</v>
      </c>
      <c r="E31" s="962">
        <v>22</v>
      </c>
      <c r="F31" s="898">
        <v>0</v>
      </c>
      <c r="G31" s="1213">
        <f>E31*F31</f>
        <v>0</v>
      </c>
      <c r="H31" s="1182"/>
      <c r="I31" s="1183"/>
    </row>
    <row r="32" spans="1:9" s="900" customFormat="1" ht="12.75">
      <c r="A32" s="949" t="s">
        <v>1288</v>
      </c>
      <c r="B32" s="945"/>
      <c r="C32" s="950" t="s">
        <v>1250</v>
      </c>
      <c r="D32" s="951"/>
      <c r="E32" s="948"/>
      <c r="F32" s="898"/>
      <c r="G32" s="1181"/>
      <c r="H32" s="1192"/>
      <c r="I32" s="1193"/>
    </row>
    <row r="33" spans="1:9" s="900" customFormat="1" ht="12.75">
      <c r="A33" s="944"/>
      <c r="B33" s="945"/>
      <c r="C33" s="955"/>
      <c r="D33" s="947"/>
      <c r="E33" s="948"/>
      <c r="F33" s="898"/>
      <c r="G33" s="1181"/>
      <c r="H33" s="1192"/>
      <c r="I33" s="1193"/>
    </row>
    <row r="34" spans="1:9" s="900" customFormat="1" ht="12.75">
      <c r="A34" s="944"/>
      <c r="B34" s="945"/>
      <c r="C34" s="956" t="s">
        <v>1289</v>
      </c>
      <c r="D34" s="957"/>
      <c r="E34" s="958"/>
      <c r="F34" s="903"/>
      <c r="G34" s="1207">
        <f>SUM(G30:G33)</f>
        <v>0</v>
      </c>
      <c r="H34" s="1194"/>
      <c r="I34" s="1195"/>
    </row>
    <row r="35" spans="1:9" s="900" customFormat="1" ht="12.75">
      <c r="A35" s="944"/>
      <c r="B35" s="945"/>
      <c r="C35" s="959"/>
      <c r="D35" s="951"/>
      <c r="E35" s="960"/>
      <c r="F35" s="898"/>
      <c r="G35" s="1208"/>
      <c r="H35" s="1209"/>
      <c r="I35" s="1193"/>
    </row>
    <row r="36" spans="1:9" s="900" customFormat="1" ht="12.75">
      <c r="A36" s="944"/>
      <c r="B36" s="945"/>
      <c r="C36" s="959"/>
      <c r="D36" s="951"/>
      <c r="E36" s="960"/>
      <c r="F36" s="898"/>
      <c r="G36" s="1208"/>
      <c r="H36" s="1209"/>
      <c r="I36" s="1193"/>
    </row>
    <row r="37" spans="1:9" s="900" customFormat="1" ht="12.75">
      <c r="A37" s="944"/>
      <c r="B37" s="945"/>
      <c r="C37" s="955"/>
      <c r="D37" s="947"/>
      <c r="E37" s="948"/>
      <c r="F37" s="898"/>
      <c r="G37" s="1181"/>
      <c r="H37" s="1192"/>
      <c r="I37" s="1193"/>
    </row>
    <row r="38" spans="1:9" s="900" customFormat="1" ht="12.75">
      <c r="A38" s="944"/>
      <c r="B38" s="945"/>
      <c r="C38" s="961" t="s">
        <v>1290</v>
      </c>
      <c r="D38" s="954"/>
      <c r="E38" s="962"/>
      <c r="F38" s="898"/>
      <c r="G38" s="1181"/>
      <c r="H38" s="1192"/>
      <c r="I38" s="1193"/>
    </row>
    <row r="39" spans="1:9" s="900" customFormat="1" ht="25.5">
      <c r="A39" s="944" t="s">
        <v>1291</v>
      </c>
      <c r="B39" s="945"/>
      <c r="C39" s="947" t="s">
        <v>1292</v>
      </c>
      <c r="D39" s="947" t="s">
        <v>1285</v>
      </c>
      <c r="E39" s="948">
        <v>4</v>
      </c>
      <c r="F39" s="898">
        <v>0</v>
      </c>
      <c r="G39" s="1181">
        <f aca="true" t="shared" si="2" ref="G39">E39*F39</f>
        <v>0</v>
      </c>
      <c r="H39" s="1192"/>
      <c r="I39" s="1193"/>
    </row>
    <row r="40" spans="1:9" s="901" customFormat="1" ht="25.5">
      <c r="A40" s="944" t="s">
        <v>1293</v>
      </c>
      <c r="B40" s="945"/>
      <c r="C40" s="946" t="s">
        <v>1294</v>
      </c>
      <c r="D40" s="946" t="s">
        <v>1285</v>
      </c>
      <c r="E40" s="146">
        <v>6</v>
      </c>
      <c r="F40" s="898">
        <v>0</v>
      </c>
      <c r="G40" s="1213">
        <f>E40*F40</f>
        <v>0</v>
      </c>
      <c r="H40" s="1182"/>
      <c r="I40" s="1183"/>
    </row>
    <row r="41" spans="1:9" s="900" customFormat="1" ht="25.5">
      <c r="A41" s="944" t="s">
        <v>1295</v>
      </c>
      <c r="B41" s="945"/>
      <c r="C41" s="947" t="s">
        <v>1296</v>
      </c>
      <c r="D41" s="947" t="s">
        <v>1285</v>
      </c>
      <c r="E41" s="948">
        <v>38</v>
      </c>
      <c r="F41" s="898">
        <v>0</v>
      </c>
      <c r="G41" s="1181">
        <f aca="true" t="shared" si="3" ref="G41:G43">E41*F41</f>
        <v>0</v>
      </c>
      <c r="H41" s="1192"/>
      <c r="I41" s="1193"/>
    </row>
    <row r="42" spans="1:9" s="901" customFormat="1" ht="25.5">
      <c r="A42" s="944" t="s">
        <v>1297</v>
      </c>
      <c r="B42" s="945"/>
      <c r="C42" s="946" t="s">
        <v>1298</v>
      </c>
      <c r="D42" s="946" t="s">
        <v>1285</v>
      </c>
      <c r="E42" s="146">
        <v>2</v>
      </c>
      <c r="F42" s="898">
        <v>0</v>
      </c>
      <c r="G42" s="1213">
        <f t="shared" si="3"/>
        <v>0</v>
      </c>
      <c r="H42" s="1182"/>
      <c r="I42" s="1183"/>
    </row>
    <row r="43" spans="1:9" s="901" customFormat="1" ht="25.5">
      <c r="A43" s="944" t="s">
        <v>1299</v>
      </c>
      <c r="B43" s="945"/>
      <c r="C43" s="946" t="s">
        <v>1300</v>
      </c>
      <c r="D43" s="946" t="s">
        <v>1285</v>
      </c>
      <c r="E43" s="146">
        <v>2</v>
      </c>
      <c r="F43" s="898">
        <v>0</v>
      </c>
      <c r="G43" s="1213">
        <f t="shared" si="3"/>
        <v>0</v>
      </c>
      <c r="H43" s="1182"/>
      <c r="I43" s="1183"/>
    </row>
    <row r="44" spans="1:9" s="900" customFormat="1" ht="12.75">
      <c r="A44" s="949" t="s">
        <v>1301</v>
      </c>
      <c r="B44" s="945"/>
      <c r="C44" s="950" t="s">
        <v>1250</v>
      </c>
      <c r="D44" s="951"/>
      <c r="E44" s="948"/>
      <c r="F44" s="898"/>
      <c r="G44" s="1181"/>
      <c r="H44" s="1192"/>
      <c r="I44" s="1193"/>
    </row>
    <row r="45" spans="1:9" ht="12.75">
      <c r="A45" s="963"/>
      <c r="B45" s="964"/>
      <c r="C45" s="965"/>
      <c r="D45" s="965"/>
      <c r="E45" s="965"/>
      <c r="G45" s="1196"/>
      <c r="H45" s="1197"/>
      <c r="I45" s="1198"/>
    </row>
    <row r="46" spans="1:9" s="900" customFormat="1" ht="12.75">
      <c r="A46" s="944"/>
      <c r="B46" s="945"/>
      <c r="C46" s="956" t="s">
        <v>1302</v>
      </c>
      <c r="D46" s="957"/>
      <c r="E46" s="958"/>
      <c r="F46" s="903"/>
      <c r="G46" s="1207">
        <f>SUM(G39:G45)</f>
        <v>0</v>
      </c>
      <c r="H46" s="1194"/>
      <c r="I46" s="1195"/>
    </row>
    <row r="47" spans="1:9" s="900" customFormat="1" ht="12.75">
      <c r="A47" s="944"/>
      <c r="B47" s="945"/>
      <c r="C47" s="959"/>
      <c r="D47" s="951"/>
      <c r="E47" s="960"/>
      <c r="F47" s="898"/>
      <c r="G47" s="1208"/>
      <c r="H47" s="1209"/>
      <c r="I47" s="1193"/>
    </row>
    <row r="48" spans="1:9" s="894" customFormat="1" ht="12.75" customHeight="1">
      <c r="A48" s="941"/>
      <c r="B48" s="942"/>
      <c r="C48" s="1524" t="s">
        <v>1303</v>
      </c>
      <c r="D48" s="1524"/>
      <c r="E48" s="1524"/>
      <c r="F48" s="906"/>
      <c r="G48" s="1199">
        <f>G26+G34+G46</f>
        <v>0</v>
      </c>
      <c r="H48" s="943"/>
      <c r="I48" s="1200"/>
    </row>
    <row r="49" spans="1:9" s="900" customFormat="1" ht="12.75">
      <c r="A49" s="944"/>
      <c r="B49" s="945"/>
      <c r="C49" s="959"/>
      <c r="D49" s="951"/>
      <c r="E49" s="960"/>
      <c r="F49" s="898"/>
      <c r="G49" s="1208"/>
      <c r="H49" s="1209"/>
      <c r="I49" s="1210"/>
    </row>
    <row r="50" spans="1:9" s="900" customFormat="1" ht="12.75">
      <c r="A50" s="895"/>
      <c r="B50" s="896"/>
      <c r="C50" s="904"/>
      <c r="D50" s="899"/>
      <c r="E50" s="905"/>
      <c r="F50" s="898"/>
      <c r="G50" s="1208"/>
      <c r="H50" s="1209"/>
      <c r="I50" s="1210"/>
    </row>
    <row r="51" spans="1:9" s="894" customFormat="1" ht="12.75" customHeight="1">
      <c r="A51" s="892"/>
      <c r="B51" s="893"/>
      <c r="C51" s="906" t="s">
        <v>1304</v>
      </c>
      <c r="D51" s="906"/>
      <c r="E51" s="906"/>
      <c r="F51" s="906"/>
      <c r="G51" s="906"/>
      <c r="H51" s="906"/>
      <c r="I51" s="907"/>
    </row>
    <row r="52" spans="1:9" s="952" customFormat="1" ht="25.5">
      <c r="A52" s="944" t="s">
        <v>1044</v>
      </c>
      <c r="B52" s="945"/>
      <c r="C52" s="947" t="s">
        <v>1305</v>
      </c>
      <c r="D52" s="952" t="s">
        <v>1035</v>
      </c>
      <c r="E52" s="952">
        <v>1</v>
      </c>
      <c r="F52" s="898">
        <v>0</v>
      </c>
      <c r="G52" s="1181">
        <f>E52*F52</f>
        <v>0</v>
      </c>
      <c r="H52" s="1192"/>
      <c r="I52" s="1193"/>
    </row>
    <row r="53" spans="1:9" s="952" customFormat="1" ht="12.75">
      <c r="A53" s="944" t="s">
        <v>1046</v>
      </c>
      <c r="B53" s="945"/>
      <c r="C53" s="952" t="s">
        <v>1306</v>
      </c>
      <c r="D53" s="952" t="s">
        <v>1035</v>
      </c>
      <c r="E53" s="952">
        <v>2</v>
      </c>
      <c r="F53" s="898">
        <v>0</v>
      </c>
      <c r="G53" s="1181">
        <f>E53*F53</f>
        <v>0</v>
      </c>
      <c r="H53" s="1192"/>
      <c r="I53" s="1193"/>
    </row>
    <row r="54" spans="1:9" s="952" customFormat="1" ht="12.75">
      <c r="A54" s="944" t="s">
        <v>1048</v>
      </c>
      <c r="B54" s="945"/>
      <c r="C54" s="952" t="s">
        <v>1307</v>
      </c>
      <c r="D54" s="952" t="s">
        <v>1035</v>
      </c>
      <c r="E54" s="952">
        <v>1</v>
      </c>
      <c r="F54" s="898">
        <v>0</v>
      </c>
      <c r="G54" s="1181">
        <f>E54*F54</f>
        <v>0</v>
      </c>
      <c r="H54" s="1192"/>
      <c r="I54" s="1193"/>
    </row>
    <row r="55" spans="1:9" s="952" customFormat="1" ht="12.75">
      <c r="A55" s="944" t="s">
        <v>1050</v>
      </c>
      <c r="B55" s="945"/>
      <c r="C55" s="951" t="s">
        <v>1308</v>
      </c>
      <c r="D55" s="947" t="s">
        <v>1035</v>
      </c>
      <c r="E55" s="948">
        <v>1</v>
      </c>
      <c r="F55" s="898">
        <v>0</v>
      </c>
      <c r="G55" s="1181">
        <f aca="true" t="shared" si="4" ref="G55">E55*F55</f>
        <v>0</v>
      </c>
      <c r="H55" s="1192"/>
      <c r="I55" s="1193"/>
    </row>
    <row r="56" spans="1:9" s="952" customFormat="1" ht="12.75">
      <c r="A56" s="949" t="s">
        <v>1052</v>
      </c>
      <c r="B56" s="945"/>
      <c r="C56" s="950" t="s">
        <v>1250</v>
      </c>
      <c r="D56" s="951"/>
      <c r="E56" s="948"/>
      <c r="F56" s="898"/>
      <c r="G56" s="1181"/>
      <c r="H56" s="1192"/>
      <c r="I56" s="1193"/>
    </row>
    <row r="57" spans="1:9" s="952" customFormat="1" ht="25.5">
      <c r="A57" s="944" t="s">
        <v>1054</v>
      </c>
      <c r="B57" s="945"/>
      <c r="C57" s="953" t="s">
        <v>1309</v>
      </c>
      <c r="D57" s="947" t="s">
        <v>1035</v>
      </c>
      <c r="E57" s="948">
        <v>4</v>
      </c>
      <c r="F57" s="898">
        <v>0</v>
      </c>
      <c r="G57" s="1181">
        <f>E57*F57</f>
        <v>0</v>
      </c>
      <c r="H57" s="1192"/>
      <c r="I57" s="1193"/>
    </row>
    <row r="58" spans="1:9" s="952" customFormat="1" ht="25.5">
      <c r="A58" s="944" t="s">
        <v>1056</v>
      </c>
      <c r="B58" s="945"/>
      <c r="C58" s="951" t="s">
        <v>1310</v>
      </c>
      <c r="D58" s="952" t="s">
        <v>1035</v>
      </c>
      <c r="E58" s="952">
        <v>1</v>
      </c>
      <c r="F58" s="898">
        <v>0</v>
      </c>
      <c r="G58" s="1181">
        <f aca="true" t="shared" si="5" ref="G58:G59">E58*F58</f>
        <v>0</v>
      </c>
      <c r="H58" s="1192"/>
      <c r="I58" s="1193"/>
    </row>
    <row r="59" spans="1:9" s="952" customFormat="1" ht="12.75">
      <c r="A59" s="944" t="s">
        <v>1058</v>
      </c>
      <c r="B59" s="945"/>
      <c r="C59" s="953" t="s">
        <v>1311</v>
      </c>
      <c r="D59" s="947" t="s">
        <v>1035</v>
      </c>
      <c r="E59" s="948">
        <v>1</v>
      </c>
      <c r="F59" s="898">
        <v>0</v>
      </c>
      <c r="G59" s="1181">
        <f t="shared" si="5"/>
        <v>0</v>
      </c>
      <c r="H59" s="1192"/>
      <c r="I59" s="1193"/>
    </row>
    <row r="60" spans="1:9" s="952" customFormat="1" ht="12.75">
      <c r="A60" s="949" t="s">
        <v>1060</v>
      </c>
      <c r="B60" s="945"/>
      <c r="C60" s="950" t="s">
        <v>1250</v>
      </c>
      <c r="D60" s="951"/>
      <c r="E60" s="948"/>
      <c r="F60" s="898"/>
      <c r="G60" s="1181"/>
      <c r="H60" s="1192"/>
      <c r="I60" s="1193"/>
    </row>
    <row r="61" spans="1:9" s="952" customFormat="1" ht="12.75">
      <c r="A61" s="944" t="s">
        <v>1062</v>
      </c>
      <c r="B61" s="945"/>
      <c r="C61" s="955" t="s">
        <v>1312</v>
      </c>
      <c r="D61" s="947" t="s">
        <v>1000</v>
      </c>
      <c r="E61" s="948">
        <v>1</v>
      </c>
      <c r="F61" s="898">
        <f>SUM(G52:G60)*0.2</f>
        <v>0</v>
      </c>
      <c r="G61" s="1181">
        <f>E61*F61</f>
        <v>0</v>
      </c>
      <c r="H61" s="1192"/>
      <c r="I61" s="1193"/>
    </row>
    <row r="62" spans="1:9" s="952" customFormat="1" ht="12.75">
      <c r="A62" s="944"/>
      <c r="B62" s="945"/>
      <c r="C62" s="953"/>
      <c r="D62" s="947"/>
      <c r="E62" s="948"/>
      <c r="F62" s="898"/>
      <c r="G62" s="1181"/>
      <c r="H62" s="1192"/>
      <c r="I62" s="1193"/>
    </row>
    <row r="63" spans="1:9" s="952" customFormat="1" ht="12.75">
      <c r="A63" s="944"/>
      <c r="B63" s="945"/>
      <c r="C63" s="956" t="s">
        <v>1313</v>
      </c>
      <c r="D63" s="957"/>
      <c r="E63" s="958"/>
      <c r="F63" s="903"/>
      <c r="G63" s="1207">
        <f>SUM(G52:G62)</f>
        <v>0</v>
      </c>
      <c r="H63" s="1194"/>
      <c r="I63" s="1195"/>
    </row>
    <row r="64" spans="1:9" s="952" customFormat="1" ht="12.75">
      <c r="A64" s="944"/>
      <c r="B64" s="945"/>
      <c r="C64" s="959"/>
      <c r="D64" s="951"/>
      <c r="E64" s="960"/>
      <c r="F64" s="898"/>
      <c r="G64" s="1208"/>
      <c r="H64" s="1209"/>
      <c r="I64" s="1193"/>
    </row>
    <row r="65" spans="1:9" s="952" customFormat="1" ht="12.75">
      <c r="A65" s="944"/>
      <c r="B65" s="945"/>
      <c r="C65" s="959"/>
      <c r="D65" s="951"/>
      <c r="E65" s="960"/>
      <c r="F65" s="898"/>
      <c r="G65" s="1208"/>
      <c r="H65" s="1209"/>
      <c r="I65" s="1193"/>
    </row>
    <row r="66" spans="1:9" s="952" customFormat="1" ht="12.75">
      <c r="A66" s="944"/>
      <c r="B66" s="945"/>
      <c r="C66" s="955"/>
      <c r="D66" s="947"/>
      <c r="E66" s="948"/>
      <c r="F66" s="898"/>
      <c r="G66" s="1181"/>
      <c r="H66" s="1192"/>
      <c r="I66" s="1193"/>
    </row>
    <row r="67" spans="1:9" s="952" customFormat="1" ht="12.75">
      <c r="A67" s="944"/>
      <c r="B67" s="945"/>
      <c r="C67" s="961" t="s">
        <v>1290</v>
      </c>
      <c r="D67" s="954"/>
      <c r="E67" s="962"/>
      <c r="F67" s="898"/>
      <c r="G67" s="1181"/>
      <c r="H67" s="1192"/>
      <c r="I67" s="1193"/>
    </row>
    <row r="68" spans="1:9" s="952" customFormat="1" ht="25.5">
      <c r="A68" s="944" t="s">
        <v>1064</v>
      </c>
      <c r="B68" s="945"/>
      <c r="C68" s="947" t="s">
        <v>1314</v>
      </c>
      <c r="D68" s="947" t="s">
        <v>1285</v>
      </c>
      <c r="E68" s="948">
        <v>12</v>
      </c>
      <c r="F68" s="898">
        <v>0</v>
      </c>
      <c r="G68" s="1181">
        <f aca="true" t="shared" si="6" ref="G68">E68*F68</f>
        <v>0</v>
      </c>
      <c r="H68" s="1192"/>
      <c r="I68" s="1193"/>
    </row>
    <row r="69" spans="1:9" s="952" customFormat="1" ht="12.75">
      <c r="A69" s="949" t="s">
        <v>1066</v>
      </c>
      <c r="B69" s="945"/>
      <c r="C69" s="950" t="s">
        <v>1250</v>
      </c>
      <c r="D69" s="951"/>
      <c r="E69" s="948"/>
      <c r="F69" s="898"/>
      <c r="G69" s="1181"/>
      <c r="H69" s="1192"/>
      <c r="I69" s="1193"/>
    </row>
    <row r="70" spans="1:9" s="965" customFormat="1" ht="12.75">
      <c r="A70" s="963"/>
      <c r="B70" s="964"/>
      <c r="F70" s="917"/>
      <c r="G70" s="1196"/>
      <c r="H70" s="1197"/>
      <c r="I70" s="1198"/>
    </row>
    <row r="71" spans="1:9" s="952" customFormat="1" ht="12.75">
      <c r="A71" s="944"/>
      <c r="B71" s="945"/>
      <c r="C71" s="956" t="s">
        <v>1315</v>
      </c>
      <c r="D71" s="957"/>
      <c r="E71" s="958"/>
      <c r="F71" s="903"/>
      <c r="G71" s="1207">
        <f>SUM(G68:G70)</f>
        <v>0</v>
      </c>
      <c r="H71" s="1194"/>
      <c r="I71" s="1195"/>
    </row>
    <row r="72" spans="1:9" s="952" customFormat="1" ht="12.75">
      <c r="A72" s="944"/>
      <c r="B72" s="945"/>
      <c r="C72" s="959"/>
      <c r="D72" s="951"/>
      <c r="E72" s="960"/>
      <c r="F72" s="898"/>
      <c r="G72" s="1208"/>
      <c r="H72" s="1209"/>
      <c r="I72" s="1193"/>
    </row>
    <row r="73" spans="1:9" s="1212" customFormat="1" ht="12.75" customHeight="1">
      <c r="A73" s="941"/>
      <c r="B73" s="942"/>
      <c r="C73" s="943" t="s">
        <v>1316</v>
      </c>
      <c r="D73" s="943"/>
      <c r="E73" s="943"/>
      <c r="F73" s="906"/>
      <c r="G73" s="1199">
        <f>G63+G71</f>
        <v>0</v>
      </c>
      <c r="H73" s="943"/>
      <c r="I73" s="1200"/>
    </row>
    <row r="74" spans="1:9" s="952" customFormat="1" ht="12.75">
      <c r="A74" s="944"/>
      <c r="B74" s="945"/>
      <c r="C74" s="959"/>
      <c r="D74" s="951"/>
      <c r="E74" s="960"/>
      <c r="F74" s="898"/>
      <c r="G74" s="1208"/>
      <c r="H74" s="1209"/>
      <c r="I74" s="1210"/>
    </row>
    <row r="76" spans="1:9" s="894" customFormat="1" ht="12.75" customHeight="1">
      <c r="A76" s="892"/>
      <c r="B76" s="893"/>
      <c r="C76" s="906" t="s">
        <v>1317</v>
      </c>
      <c r="D76" s="906"/>
      <c r="E76" s="906"/>
      <c r="F76" s="906"/>
      <c r="G76" s="906"/>
      <c r="H76" s="906"/>
      <c r="I76" s="907"/>
    </row>
    <row r="77" spans="1:9" s="902" customFormat="1" ht="12.75">
      <c r="A77" s="908"/>
      <c r="B77" s="909"/>
      <c r="C77" s="910"/>
      <c r="D77" s="911"/>
      <c r="E77" s="911"/>
      <c r="F77" s="912"/>
      <c r="G77" s="912"/>
      <c r="H77" s="913"/>
      <c r="I77" s="914"/>
    </row>
    <row r="78" spans="1:9" s="900" customFormat="1" ht="25.5">
      <c r="A78" s="944" t="s">
        <v>1095</v>
      </c>
      <c r="B78" s="945"/>
      <c r="C78" s="951" t="s">
        <v>2487</v>
      </c>
      <c r="D78" s="946" t="s">
        <v>1035</v>
      </c>
      <c r="E78" s="946">
        <v>1</v>
      </c>
      <c r="F78" s="898">
        <v>0</v>
      </c>
      <c r="G78" s="1181">
        <f aca="true" t="shared" si="7" ref="G78:G85">E78*F78</f>
        <v>0</v>
      </c>
      <c r="H78" s="1192"/>
      <c r="I78" s="1193"/>
    </row>
    <row r="79" spans="1:9" s="900" customFormat="1" ht="12.75">
      <c r="A79" s="944" t="s">
        <v>1097</v>
      </c>
      <c r="B79" s="945"/>
      <c r="C79" s="951" t="s">
        <v>2488</v>
      </c>
      <c r="D79" s="966" t="s">
        <v>1035</v>
      </c>
      <c r="E79" s="966">
        <v>2</v>
      </c>
      <c r="F79" s="898">
        <v>0</v>
      </c>
      <c r="G79" s="1181">
        <f t="shared" si="7"/>
        <v>0</v>
      </c>
      <c r="H79" s="1192"/>
      <c r="I79" s="1193"/>
    </row>
    <row r="80" spans="1:9" s="900" customFormat="1" ht="12.75">
      <c r="A80" s="944" t="s">
        <v>1099</v>
      </c>
      <c r="B80" s="945"/>
      <c r="C80" s="951" t="s">
        <v>2489</v>
      </c>
      <c r="D80" s="966" t="s">
        <v>1035</v>
      </c>
      <c r="E80" s="966">
        <v>1</v>
      </c>
      <c r="F80" s="898">
        <v>0</v>
      </c>
      <c r="G80" s="1181">
        <f t="shared" si="7"/>
        <v>0</v>
      </c>
      <c r="H80" s="1192"/>
      <c r="I80" s="1193"/>
    </row>
    <row r="81" spans="1:9" s="900" customFormat="1" ht="12.75">
      <c r="A81" s="944" t="s">
        <v>1101</v>
      </c>
      <c r="B81" s="945"/>
      <c r="C81" s="967" t="s">
        <v>2490</v>
      </c>
      <c r="D81" s="947" t="s">
        <v>1035</v>
      </c>
      <c r="E81" s="948">
        <v>1</v>
      </c>
      <c r="F81" s="898">
        <v>0</v>
      </c>
      <c r="G81" s="1181">
        <f t="shared" si="7"/>
        <v>0</v>
      </c>
      <c r="H81" s="1192"/>
      <c r="I81" s="1193"/>
    </row>
    <row r="82" spans="1:9" s="900" customFormat="1" ht="12.75">
      <c r="A82" s="949" t="s">
        <v>1103</v>
      </c>
      <c r="B82" s="945"/>
      <c r="C82" s="950" t="s">
        <v>1250</v>
      </c>
      <c r="D82" s="951"/>
      <c r="E82" s="948"/>
      <c r="F82" s="898"/>
      <c r="G82" s="1181"/>
      <c r="H82" s="1192"/>
      <c r="I82" s="1193"/>
    </row>
    <row r="83" spans="1:9" s="900" customFormat="1" ht="25.5">
      <c r="A83" s="944" t="s">
        <v>1105</v>
      </c>
      <c r="B83" s="945"/>
      <c r="C83" s="953" t="s">
        <v>1309</v>
      </c>
      <c r="D83" s="947" t="s">
        <v>1035</v>
      </c>
      <c r="E83" s="948">
        <v>1</v>
      </c>
      <c r="F83" s="898">
        <v>0</v>
      </c>
      <c r="G83" s="1181">
        <f>E83*F83</f>
        <v>0</v>
      </c>
      <c r="H83" s="1192"/>
      <c r="I83" s="1193"/>
    </row>
    <row r="84" spans="1:9" s="900" customFormat="1" ht="25.5">
      <c r="A84" s="944" t="s">
        <v>1107</v>
      </c>
      <c r="B84" s="945"/>
      <c r="C84" s="953" t="s">
        <v>1318</v>
      </c>
      <c r="D84" s="947" t="s">
        <v>1035</v>
      </c>
      <c r="E84" s="948">
        <v>3</v>
      </c>
      <c r="F84" s="898">
        <v>0</v>
      </c>
      <c r="G84" s="1181">
        <f t="shared" si="7"/>
        <v>0</v>
      </c>
      <c r="H84" s="1192"/>
      <c r="I84" s="1193"/>
    </row>
    <row r="85" spans="1:9" s="900" customFormat="1" ht="12.75">
      <c r="A85" s="944" t="s">
        <v>1109</v>
      </c>
      <c r="B85" s="945"/>
      <c r="C85" s="953" t="s">
        <v>1311</v>
      </c>
      <c r="D85" s="947" t="s">
        <v>1035</v>
      </c>
      <c r="E85" s="948">
        <v>3</v>
      </c>
      <c r="F85" s="898">
        <v>0</v>
      </c>
      <c r="G85" s="1181">
        <f t="shared" si="7"/>
        <v>0</v>
      </c>
      <c r="H85" s="1192"/>
      <c r="I85" s="1193"/>
    </row>
    <row r="86" spans="1:9" s="900" customFormat="1" ht="12.75">
      <c r="A86" s="949" t="s">
        <v>1111</v>
      </c>
      <c r="B86" s="945"/>
      <c r="C86" s="950" t="s">
        <v>1250</v>
      </c>
      <c r="D86" s="951"/>
      <c r="E86" s="948"/>
      <c r="F86" s="898"/>
      <c r="G86" s="1181"/>
      <c r="H86" s="1192"/>
      <c r="I86" s="1193"/>
    </row>
    <row r="87" spans="1:9" s="900" customFormat="1" ht="12.75">
      <c r="A87" s="944" t="s">
        <v>1319</v>
      </c>
      <c r="B87" s="945"/>
      <c r="C87" s="955" t="s">
        <v>1320</v>
      </c>
      <c r="D87" s="947" t="s">
        <v>1000</v>
      </c>
      <c r="E87" s="952">
        <v>1</v>
      </c>
      <c r="F87" s="898">
        <f>SUM(G78:G86)*0.25</f>
        <v>0</v>
      </c>
      <c r="G87" s="1181">
        <f>E87*F87</f>
        <v>0</v>
      </c>
      <c r="H87" s="1192"/>
      <c r="I87" s="1193"/>
    </row>
    <row r="88" spans="1:9" s="900" customFormat="1" ht="12.75">
      <c r="A88" s="952"/>
      <c r="B88" s="945"/>
      <c r="C88" s="955"/>
      <c r="D88" s="947"/>
      <c r="E88" s="948"/>
      <c r="F88" s="898"/>
      <c r="G88" s="1181"/>
      <c r="H88" s="1192"/>
      <c r="I88" s="1193"/>
    </row>
    <row r="89" spans="1:9" s="900" customFormat="1" ht="12.75">
      <c r="A89" s="944"/>
      <c r="B89" s="945"/>
      <c r="C89" s="956" t="s">
        <v>1321</v>
      </c>
      <c r="D89" s="957"/>
      <c r="E89" s="958"/>
      <c r="F89" s="903"/>
      <c r="G89" s="1207">
        <f>SUM(G78:G88)</f>
        <v>0</v>
      </c>
      <c r="H89" s="1194"/>
      <c r="I89" s="1195"/>
    </row>
    <row r="90" spans="1:9" s="900" customFormat="1" ht="12.75">
      <c r="A90" s="944"/>
      <c r="B90" s="945"/>
      <c r="C90" s="959"/>
      <c r="D90" s="951"/>
      <c r="E90" s="960"/>
      <c r="F90" s="898"/>
      <c r="G90" s="1208"/>
      <c r="H90" s="1209"/>
      <c r="I90" s="1193"/>
    </row>
    <row r="91" spans="1:9" s="900" customFormat="1" ht="12.75">
      <c r="A91" s="944"/>
      <c r="B91" s="945"/>
      <c r="C91" s="955"/>
      <c r="D91" s="947"/>
      <c r="E91" s="948"/>
      <c r="F91" s="898"/>
      <c r="G91" s="1181"/>
      <c r="H91" s="1192"/>
      <c r="I91" s="1193"/>
    </row>
    <row r="92" spans="1:9" s="900" customFormat="1" ht="12.75">
      <c r="A92" s="944"/>
      <c r="B92" s="945"/>
      <c r="C92" s="961" t="s">
        <v>1290</v>
      </c>
      <c r="D92" s="954"/>
      <c r="E92" s="962"/>
      <c r="F92" s="898"/>
      <c r="G92" s="1181"/>
      <c r="H92" s="1192"/>
      <c r="I92" s="1193"/>
    </row>
    <row r="93" spans="1:9" s="900" customFormat="1" ht="25.5">
      <c r="A93" s="944" t="s">
        <v>1322</v>
      </c>
      <c r="B93" s="945"/>
      <c r="C93" s="947" t="s">
        <v>1296</v>
      </c>
      <c r="D93" s="947" t="s">
        <v>1285</v>
      </c>
      <c r="E93" s="948">
        <v>16</v>
      </c>
      <c r="F93" s="898">
        <v>0</v>
      </c>
      <c r="G93" s="1181">
        <f>E93*F93</f>
        <v>0</v>
      </c>
      <c r="H93" s="1192"/>
      <c r="I93" s="1193"/>
    </row>
    <row r="94" spans="1:9" s="900" customFormat="1" ht="12.75">
      <c r="A94" s="949" t="s">
        <v>1323</v>
      </c>
      <c r="B94" s="945"/>
      <c r="C94" s="950" t="s">
        <v>1250</v>
      </c>
      <c r="D94" s="951"/>
      <c r="E94" s="948"/>
      <c r="F94" s="898"/>
      <c r="G94" s="1181"/>
      <c r="H94" s="1192"/>
      <c r="I94" s="1193"/>
    </row>
    <row r="95" spans="1:9" s="900" customFormat="1" ht="12.75">
      <c r="A95" s="944"/>
      <c r="B95" s="945"/>
      <c r="C95" s="955"/>
      <c r="D95" s="947"/>
      <c r="E95" s="948"/>
      <c r="F95" s="898"/>
      <c r="G95" s="1181"/>
      <c r="H95" s="1192"/>
      <c r="I95" s="1193"/>
    </row>
    <row r="96" spans="1:9" s="900" customFormat="1" ht="12.75">
      <c r="A96" s="944"/>
      <c r="B96" s="945"/>
      <c r="C96" s="956" t="s">
        <v>1324</v>
      </c>
      <c r="D96" s="957"/>
      <c r="E96" s="958"/>
      <c r="F96" s="903"/>
      <c r="G96" s="1207">
        <f>SUM(G93:G95)</f>
        <v>0</v>
      </c>
      <c r="H96" s="1194"/>
      <c r="I96" s="1195"/>
    </row>
    <row r="97" spans="1:9" s="900" customFormat="1" ht="12.75">
      <c r="A97" s="944"/>
      <c r="B97" s="945"/>
      <c r="C97" s="959"/>
      <c r="D97" s="951"/>
      <c r="E97" s="960"/>
      <c r="F97" s="898"/>
      <c r="G97" s="1208"/>
      <c r="H97" s="1209"/>
      <c r="I97" s="1193"/>
    </row>
    <row r="98" spans="1:9" s="900" customFormat="1" ht="12.75">
      <c r="A98" s="944"/>
      <c r="B98" s="945"/>
      <c r="C98" s="959"/>
      <c r="D98" s="951"/>
      <c r="E98" s="960"/>
      <c r="F98" s="898"/>
      <c r="G98" s="1208"/>
      <c r="H98" s="1209"/>
      <c r="I98" s="1210"/>
    </row>
    <row r="99" spans="1:9" s="894" customFormat="1" ht="12.75" customHeight="1">
      <c r="A99" s="941"/>
      <c r="B99" s="942"/>
      <c r="C99" s="943" t="s">
        <v>1325</v>
      </c>
      <c r="D99" s="943"/>
      <c r="E99" s="943"/>
      <c r="F99" s="906"/>
      <c r="G99" s="1199">
        <f>G89+G96</f>
        <v>0</v>
      </c>
      <c r="H99" s="943"/>
      <c r="I99" s="1200"/>
    </row>
    <row r="100" spans="1:9" ht="12.75">
      <c r="A100" s="963"/>
      <c r="B100" s="964"/>
      <c r="C100" s="965"/>
      <c r="D100" s="965"/>
      <c r="E100" s="965"/>
      <c r="G100" s="1196"/>
      <c r="H100" s="1197"/>
      <c r="I100" s="1198"/>
    </row>
    <row r="101" spans="7:9" ht="12.75">
      <c r="G101" s="1196"/>
      <c r="H101" s="1197"/>
      <c r="I101" s="1211"/>
    </row>
    <row r="102" spans="1:9" s="921" customFormat="1" ht="12.75" customHeight="1">
      <c r="A102" s="919"/>
      <c r="B102" s="920"/>
      <c r="C102" s="1527" t="s">
        <v>1326</v>
      </c>
      <c r="D102" s="1527"/>
      <c r="E102" s="1527"/>
      <c r="F102" s="1527"/>
      <c r="G102" s="1527"/>
      <c r="H102" s="1527"/>
      <c r="I102" s="1527"/>
    </row>
    <row r="103" spans="1:9" s="900" customFormat="1" ht="79.5" customHeight="1">
      <c r="A103" s="944" t="s">
        <v>1327</v>
      </c>
      <c r="B103" s="945" t="s">
        <v>1328</v>
      </c>
      <c r="C103" s="946" t="s">
        <v>1329</v>
      </c>
      <c r="D103" s="947" t="s">
        <v>1000</v>
      </c>
      <c r="E103" s="948">
        <v>1</v>
      </c>
      <c r="F103" s="898">
        <v>0</v>
      </c>
      <c r="G103" s="1181">
        <f aca="true" t="shared" si="8" ref="G103">E103*F103</f>
        <v>0</v>
      </c>
      <c r="H103" s="1192"/>
      <c r="I103" s="1193"/>
    </row>
    <row r="104" spans="1:9" s="900" customFormat="1" ht="16.5" customHeight="1">
      <c r="A104" s="944" t="s">
        <v>1330</v>
      </c>
      <c r="B104" s="945"/>
      <c r="C104" s="946" t="s">
        <v>1331</v>
      </c>
      <c r="D104" s="947" t="s">
        <v>1000</v>
      </c>
      <c r="E104" s="948">
        <v>1</v>
      </c>
      <c r="F104" s="898">
        <v>0</v>
      </c>
      <c r="G104" s="1181">
        <f>E104*F104</f>
        <v>0</v>
      </c>
      <c r="H104" s="1192"/>
      <c r="I104" s="1193"/>
    </row>
    <row r="105" spans="1:9" s="900" customFormat="1" ht="26.25" customHeight="1">
      <c r="A105" s="944" t="s">
        <v>1332</v>
      </c>
      <c r="B105" s="945"/>
      <c r="C105" s="946" t="s">
        <v>1333</v>
      </c>
      <c r="D105" s="947" t="s">
        <v>1000</v>
      </c>
      <c r="E105" s="948">
        <v>1</v>
      </c>
      <c r="F105" s="898">
        <v>0</v>
      </c>
      <c r="G105" s="1181">
        <f aca="true" t="shared" si="9" ref="G105">E105*F105</f>
        <v>0</v>
      </c>
      <c r="H105" s="1192"/>
      <c r="I105" s="1193"/>
    </row>
    <row r="106" spans="1:9" s="900" customFormat="1" ht="12.75" customHeight="1">
      <c r="A106" s="944"/>
      <c r="B106" s="945"/>
      <c r="C106" s="952"/>
      <c r="D106" s="947"/>
      <c r="E106" s="948"/>
      <c r="F106" s="898"/>
      <c r="G106" s="1181"/>
      <c r="H106" s="1192"/>
      <c r="I106" s="1193"/>
    </row>
    <row r="107" spans="1:9" ht="12.75">
      <c r="A107" s="968"/>
      <c r="B107" s="969"/>
      <c r="C107" s="970" t="s">
        <v>1334</v>
      </c>
      <c r="D107" s="971"/>
      <c r="E107" s="971"/>
      <c r="F107" s="922"/>
      <c r="G107" s="1184">
        <f>SUM(G103:G105)</f>
        <v>0</v>
      </c>
      <c r="H107" s="1185"/>
      <c r="I107" s="1186"/>
    </row>
    <row r="108" spans="1:9" ht="12.75">
      <c r="A108" s="968"/>
      <c r="B108" s="969"/>
      <c r="C108" s="972"/>
      <c r="D108" s="973"/>
      <c r="E108" s="973"/>
      <c r="F108" s="924"/>
      <c r="G108" s="1187"/>
      <c r="H108" s="1188"/>
      <c r="I108" s="1201"/>
    </row>
    <row r="109" spans="1:9" ht="12.75">
      <c r="A109" s="968"/>
      <c r="B109" s="969"/>
      <c r="C109" s="972"/>
      <c r="D109" s="973"/>
      <c r="E109" s="973"/>
      <c r="F109" s="924"/>
      <c r="G109" s="1187"/>
      <c r="H109" s="1188"/>
      <c r="I109" s="1201"/>
    </row>
    <row r="110" spans="1:9" ht="12.75">
      <c r="A110" s="968"/>
      <c r="B110" s="969"/>
      <c r="C110" s="972"/>
      <c r="D110" s="973"/>
      <c r="E110" s="973"/>
      <c r="F110" s="924"/>
      <c r="G110" s="1187"/>
      <c r="H110" s="1188"/>
      <c r="I110" s="1201"/>
    </row>
    <row r="111" spans="1:9" s="902" customFormat="1" ht="12.75">
      <c r="A111" s="974"/>
      <c r="B111" s="975"/>
      <c r="C111" s="976" t="s">
        <v>1335</v>
      </c>
      <c r="D111" s="977"/>
      <c r="E111" s="977"/>
      <c r="F111" s="926"/>
      <c r="G111" s="1178"/>
      <c r="H111" s="1179"/>
      <c r="I111" s="1180"/>
    </row>
    <row r="112" spans="1:9" s="902" customFormat="1" ht="25.5">
      <c r="A112" s="968"/>
      <c r="B112" s="945"/>
      <c r="C112" s="966" t="s">
        <v>1336</v>
      </c>
      <c r="D112" s="966" t="s">
        <v>1000</v>
      </c>
      <c r="E112" s="966">
        <v>10</v>
      </c>
      <c r="F112" s="928">
        <v>0</v>
      </c>
      <c r="G112" s="1181">
        <f>E112*F112</f>
        <v>0</v>
      </c>
      <c r="H112" s="1202"/>
      <c r="I112" s="1203"/>
    </row>
    <row r="113" spans="1:9" s="902" customFormat="1" ht="25.5">
      <c r="A113" s="968"/>
      <c r="B113" s="945"/>
      <c r="C113" s="966" t="s">
        <v>1337</v>
      </c>
      <c r="D113" s="966" t="s">
        <v>1000</v>
      </c>
      <c r="E113" s="966">
        <v>18</v>
      </c>
      <c r="F113" s="928">
        <v>0</v>
      </c>
      <c r="G113" s="1181">
        <f>E113*F113</f>
        <v>0</v>
      </c>
      <c r="H113" s="1202"/>
      <c r="I113" s="1203"/>
    </row>
    <row r="114" spans="1:9" s="902" customFormat="1" ht="12.75">
      <c r="A114" s="968"/>
      <c r="B114" s="945"/>
      <c r="C114" s="966"/>
      <c r="D114" s="966"/>
      <c r="E114" s="966"/>
      <c r="F114" s="928"/>
      <c r="G114" s="1204"/>
      <c r="H114" s="1202"/>
      <c r="I114" s="1203"/>
    </row>
    <row r="115" spans="1:9" s="931" customFormat="1" ht="12.75" customHeight="1">
      <c r="A115" s="978"/>
      <c r="B115" s="979"/>
      <c r="C115" s="971" t="s">
        <v>1338</v>
      </c>
      <c r="D115" s="971"/>
      <c r="E115" s="971"/>
      <c r="F115" s="922"/>
      <c r="G115" s="1184">
        <f>SUM(G112:G114)</f>
        <v>0</v>
      </c>
      <c r="H115" s="1205"/>
      <c r="I115" s="1186"/>
    </row>
    <row r="116" spans="1:9" ht="12.75">
      <c r="A116" s="980"/>
      <c r="B116" s="981"/>
      <c r="C116" s="982"/>
      <c r="D116" s="982"/>
      <c r="E116" s="982"/>
      <c r="F116" s="932"/>
      <c r="G116" s="1181"/>
      <c r="H116" s="1206"/>
      <c r="I116" s="1198"/>
    </row>
    <row r="117" spans="1:9" ht="12.75">
      <c r="A117" s="980"/>
      <c r="B117" s="981"/>
      <c r="C117" s="982"/>
      <c r="D117" s="982"/>
      <c r="E117" s="982"/>
      <c r="F117" s="932"/>
      <c r="G117" s="1181"/>
      <c r="H117" s="1206"/>
      <c r="I117" s="1198"/>
    </row>
    <row r="118" spans="1:9" ht="12.75">
      <c r="A118" s="980"/>
      <c r="B118" s="981"/>
      <c r="C118" s="982"/>
      <c r="D118" s="982"/>
      <c r="E118" s="982"/>
      <c r="F118" s="932"/>
      <c r="G118" s="1181"/>
      <c r="H118" s="1206"/>
      <c r="I118" s="1198"/>
    </row>
    <row r="119" spans="1:9" s="902" customFormat="1" ht="12.75">
      <c r="A119" s="974"/>
      <c r="B119" s="975"/>
      <c r="C119" s="976" t="s">
        <v>1339</v>
      </c>
      <c r="D119" s="977"/>
      <c r="E119" s="977"/>
      <c r="F119" s="926"/>
      <c r="G119" s="1178"/>
      <c r="H119" s="1179"/>
      <c r="I119" s="1180"/>
    </row>
    <row r="120" spans="1:9" s="902" customFormat="1" ht="12.75">
      <c r="A120" s="968"/>
      <c r="B120" s="945"/>
      <c r="C120" s="966" t="s">
        <v>1340</v>
      </c>
      <c r="D120" s="966" t="s">
        <v>950</v>
      </c>
      <c r="E120" s="966">
        <v>60</v>
      </c>
      <c r="F120" s="928">
        <v>0</v>
      </c>
      <c r="G120" s="1181">
        <f>E120*F120</f>
        <v>0</v>
      </c>
      <c r="H120" s="1202"/>
      <c r="I120" s="1203"/>
    </row>
    <row r="121" spans="1:9" s="902" customFormat="1" ht="12.75">
      <c r="A121" s="968"/>
      <c r="B121" s="945"/>
      <c r="C121" s="966" t="s">
        <v>1341</v>
      </c>
      <c r="D121" s="966" t="s">
        <v>950</v>
      </c>
      <c r="E121" s="966">
        <v>35</v>
      </c>
      <c r="F121" s="928">
        <v>0</v>
      </c>
      <c r="G121" s="1181">
        <f>E121*F121</f>
        <v>0</v>
      </c>
      <c r="H121" s="1202"/>
      <c r="I121" s="1203"/>
    </row>
    <row r="122" spans="1:9" s="902" customFormat="1" ht="12.75">
      <c r="A122" s="968"/>
      <c r="B122" s="945"/>
      <c r="C122" s="966"/>
      <c r="D122" s="966"/>
      <c r="E122" s="966"/>
      <c r="F122" s="928"/>
      <c r="G122" s="1181"/>
      <c r="H122" s="1202"/>
      <c r="I122" s="1203"/>
    </row>
    <row r="123" spans="1:9" s="931" customFormat="1" ht="12.75" customHeight="1">
      <c r="A123" s="978"/>
      <c r="B123" s="979"/>
      <c r="C123" s="971" t="s">
        <v>1342</v>
      </c>
      <c r="D123" s="971"/>
      <c r="E123" s="971"/>
      <c r="F123" s="922"/>
      <c r="G123" s="1184">
        <f>SUM(G120:G121)</f>
        <v>0</v>
      </c>
      <c r="H123" s="1205"/>
      <c r="I123" s="1186"/>
    </row>
    <row r="124" spans="1:9" s="931" customFormat="1" ht="12.75" customHeight="1">
      <c r="A124" s="978"/>
      <c r="B124" s="979"/>
      <c r="C124" s="973"/>
      <c r="D124" s="973"/>
      <c r="E124" s="973"/>
      <c r="F124" s="924"/>
      <c r="G124" s="1187"/>
      <c r="H124" s="1189"/>
      <c r="I124" s="1201"/>
    </row>
    <row r="125" spans="1:9" s="931" customFormat="1" ht="12.75" customHeight="1">
      <c r="A125" s="978"/>
      <c r="B125" s="979"/>
      <c r="C125" s="973"/>
      <c r="D125" s="973"/>
      <c r="E125" s="973"/>
      <c r="F125" s="924"/>
      <c r="G125" s="924"/>
      <c r="H125" s="934"/>
      <c r="I125" s="925"/>
    </row>
    <row r="126" spans="1:9" s="931" customFormat="1" ht="12.75">
      <c r="A126" s="929"/>
      <c r="B126" s="930"/>
      <c r="C126" s="923"/>
      <c r="D126" s="923"/>
      <c r="E126" s="923"/>
      <c r="F126" s="924"/>
      <c r="G126" s="924"/>
      <c r="H126" s="934"/>
      <c r="I126" s="925"/>
    </row>
    <row r="127" spans="1:9" s="902" customFormat="1" ht="12.75">
      <c r="A127" s="974"/>
      <c r="B127" s="975"/>
      <c r="C127" s="983" t="s">
        <v>1343</v>
      </c>
      <c r="D127" s="977"/>
      <c r="E127" s="977"/>
      <c r="F127" s="926"/>
      <c r="G127" s="1178"/>
      <c r="H127" s="1179"/>
      <c r="I127" s="1180"/>
    </row>
    <row r="128" spans="1:9" s="901" customFormat="1" ht="38.25">
      <c r="A128" s="984"/>
      <c r="B128" s="945"/>
      <c r="C128" s="946" t="s">
        <v>1344</v>
      </c>
      <c r="D128" s="946" t="s">
        <v>238</v>
      </c>
      <c r="E128" s="146">
        <v>22</v>
      </c>
      <c r="F128" s="928">
        <v>0</v>
      </c>
      <c r="G128" s="1181">
        <f>E128*F128</f>
        <v>0</v>
      </c>
      <c r="H128" s="1182"/>
      <c r="I128" s="1183"/>
    </row>
    <row r="129" spans="1:9" s="901" customFormat="1" ht="12.75">
      <c r="A129" s="984"/>
      <c r="B129" s="945"/>
      <c r="C129" s="946"/>
      <c r="D129" s="946"/>
      <c r="E129" s="146"/>
      <c r="F129" s="928"/>
      <c r="G129" s="1181"/>
      <c r="H129" s="1182"/>
      <c r="I129" s="1183"/>
    </row>
    <row r="130" spans="1:9" s="902" customFormat="1" ht="12.75">
      <c r="A130" s="968"/>
      <c r="B130" s="969"/>
      <c r="C130" s="970" t="s">
        <v>1345</v>
      </c>
      <c r="D130" s="971"/>
      <c r="E130" s="971"/>
      <c r="F130" s="922"/>
      <c r="G130" s="1184">
        <f>SUM(G128:G128)</f>
        <v>0</v>
      </c>
      <c r="H130" s="1185"/>
      <c r="I130" s="1186"/>
    </row>
    <row r="131" spans="1:9" s="902" customFormat="1" ht="12.75">
      <c r="A131" s="968"/>
      <c r="B131" s="969"/>
      <c r="C131" s="972"/>
      <c r="D131" s="973"/>
      <c r="E131" s="973"/>
      <c r="F131" s="924"/>
      <c r="G131" s="1187"/>
      <c r="H131" s="1188"/>
      <c r="I131" s="1189"/>
    </row>
    <row r="132" spans="1:9" s="902" customFormat="1" ht="12.75">
      <c r="A132" s="968"/>
      <c r="B132" s="969"/>
      <c r="C132" s="972"/>
      <c r="D132" s="973"/>
      <c r="E132" s="973"/>
      <c r="F132" s="924"/>
      <c r="G132" s="1187"/>
      <c r="H132" s="1188"/>
      <c r="I132" s="1189"/>
    </row>
    <row r="133" spans="1:9" s="902" customFormat="1" ht="12.75">
      <c r="A133" s="968"/>
      <c r="B133" s="969"/>
      <c r="C133" s="972"/>
      <c r="D133" s="973"/>
      <c r="E133" s="973"/>
      <c r="F133" s="924"/>
      <c r="G133" s="1187"/>
      <c r="H133" s="1188"/>
      <c r="I133" s="1189"/>
    </row>
    <row r="134" spans="1:9" s="902" customFormat="1" ht="12.75">
      <c r="A134" s="974"/>
      <c r="B134" s="975"/>
      <c r="C134" s="983" t="s">
        <v>1346</v>
      </c>
      <c r="D134" s="977"/>
      <c r="E134" s="977"/>
      <c r="F134" s="926"/>
      <c r="G134" s="1178"/>
      <c r="H134" s="1179"/>
      <c r="I134" s="1180"/>
    </row>
    <row r="135" spans="1:9" s="901" customFormat="1" ht="12.75">
      <c r="A135" s="984"/>
      <c r="B135" s="945"/>
      <c r="C135" s="946" t="s">
        <v>1347</v>
      </c>
      <c r="D135" s="946" t="s">
        <v>1000</v>
      </c>
      <c r="E135" s="146">
        <v>1</v>
      </c>
      <c r="F135" s="928">
        <v>0</v>
      </c>
      <c r="G135" s="1181">
        <f>E135*F135</f>
        <v>0</v>
      </c>
      <c r="H135" s="1182"/>
      <c r="I135" s="1183"/>
    </row>
    <row r="136" spans="1:9" s="901" customFormat="1" ht="12.75">
      <c r="A136" s="984"/>
      <c r="B136" s="945"/>
      <c r="C136" s="946"/>
      <c r="D136" s="946"/>
      <c r="E136" s="146"/>
      <c r="F136" s="928"/>
      <c r="G136" s="1181"/>
      <c r="H136" s="1182"/>
      <c r="I136" s="1183"/>
    </row>
    <row r="137" spans="1:9" s="902" customFormat="1" ht="12.75">
      <c r="A137" s="968"/>
      <c r="B137" s="969"/>
      <c r="C137" s="970" t="s">
        <v>1348</v>
      </c>
      <c r="D137" s="971"/>
      <c r="E137" s="971"/>
      <c r="F137" s="922"/>
      <c r="G137" s="1184">
        <f>SUM(G135:G135)</f>
        <v>0</v>
      </c>
      <c r="H137" s="1185"/>
      <c r="I137" s="1186"/>
    </row>
    <row r="138" spans="1:9" s="902" customFormat="1" ht="12.75">
      <c r="A138" s="968"/>
      <c r="B138" s="969"/>
      <c r="C138" s="972"/>
      <c r="D138" s="973"/>
      <c r="E138" s="973"/>
      <c r="F138" s="924"/>
      <c r="G138" s="1187"/>
      <c r="H138" s="1188"/>
      <c r="I138" s="1189"/>
    </row>
    <row r="139" spans="1:9" s="902" customFormat="1" ht="12.75">
      <c r="A139" s="968"/>
      <c r="B139" s="969"/>
      <c r="C139" s="972"/>
      <c r="D139" s="973"/>
      <c r="E139" s="973"/>
      <c r="F139" s="924"/>
      <c r="G139" s="1187"/>
      <c r="H139" s="1188"/>
      <c r="I139" s="1189"/>
    </row>
    <row r="140" spans="1:9" s="902" customFormat="1" ht="12.75">
      <c r="A140" s="968"/>
      <c r="B140" s="969"/>
      <c r="C140" s="972"/>
      <c r="D140" s="973"/>
      <c r="E140" s="973"/>
      <c r="F140" s="924"/>
      <c r="G140" s="1187"/>
      <c r="H140" s="1188"/>
      <c r="I140" s="1189"/>
    </row>
    <row r="141" spans="1:9" ht="12.75">
      <c r="A141" s="974"/>
      <c r="B141" s="985"/>
      <c r="C141" s="976" t="s">
        <v>996</v>
      </c>
      <c r="D141" s="986"/>
      <c r="E141" s="986"/>
      <c r="F141" s="927"/>
      <c r="G141" s="1178"/>
      <c r="H141" s="1190"/>
      <c r="I141" s="1191"/>
    </row>
    <row r="142" spans="1:9" s="900" customFormat="1" ht="12.75">
      <c r="A142" s="984"/>
      <c r="B142" s="987"/>
      <c r="C142" s="947" t="s">
        <v>1349</v>
      </c>
      <c r="D142" s="947" t="s">
        <v>986</v>
      </c>
      <c r="E142" s="947">
        <v>8</v>
      </c>
      <c r="F142" s="935">
        <v>0</v>
      </c>
      <c r="G142" s="1181">
        <f>F142*E142</f>
        <v>0</v>
      </c>
      <c r="H142" s="1192"/>
      <c r="I142" s="1193"/>
    </row>
    <row r="143" spans="1:9" s="900" customFormat="1" ht="12.75">
      <c r="A143" s="984"/>
      <c r="B143" s="987"/>
      <c r="C143" s="947"/>
      <c r="D143" s="947"/>
      <c r="E143" s="947"/>
      <c r="F143" s="935"/>
      <c r="G143" s="1181"/>
      <c r="H143" s="1192"/>
      <c r="I143" s="1193"/>
    </row>
    <row r="144" spans="1:9" s="900" customFormat="1" ht="12.75">
      <c r="A144" s="984"/>
      <c r="B144" s="987"/>
      <c r="C144" s="971" t="s">
        <v>1350</v>
      </c>
      <c r="D144" s="957"/>
      <c r="E144" s="957"/>
      <c r="F144" s="936"/>
      <c r="G144" s="1184">
        <f>SUM(G142:G142)</f>
        <v>0</v>
      </c>
      <c r="H144" s="1194"/>
      <c r="I144" s="1195"/>
    </row>
    <row r="145" spans="1:9" ht="12.75">
      <c r="A145" s="963"/>
      <c r="B145" s="964"/>
      <c r="C145" s="965"/>
      <c r="D145" s="965"/>
      <c r="E145" s="965"/>
      <c r="G145" s="1196"/>
      <c r="H145" s="1197"/>
      <c r="I145" s="1198"/>
    </row>
    <row r="146" spans="1:9" ht="12.75">
      <c r="A146" s="963"/>
      <c r="B146" s="964"/>
      <c r="C146" s="965"/>
      <c r="D146" s="965"/>
      <c r="E146" s="965"/>
      <c r="G146" s="1196"/>
      <c r="H146" s="1197"/>
      <c r="I146" s="1198"/>
    </row>
    <row r="147" spans="1:9" s="894" customFormat="1" ht="12.75" customHeight="1">
      <c r="A147" s="941"/>
      <c r="B147" s="942"/>
      <c r="C147" s="1524" t="s">
        <v>1351</v>
      </c>
      <c r="D147" s="1524"/>
      <c r="E147" s="1524"/>
      <c r="F147" s="906"/>
      <c r="G147" s="1199">
        <f>G48+G73+G99+G107+G115+G123+G130+G137+G144</f>
        <v>0</v>
      </c>
      <c r="H147" s="943"/>
      <c r="I147" s="1200"/>
    </row>
    <row r="148" spans="1:9" ht="12.75">
      <c r="A148" s="963"/>
      <c r="B148" s="964"/>
      <c r="C148" s="965"/>
      <c r="D148" s="965"/>
      <c r="E148" s="965"/>
      <c r="G148" s="1196"/>
      <c r="H148" s="1197"/>
      <c r="I148" s="1198"/>
    </row>
  </sheetData>
  <sheetProtection password="CC71" sheet="1" objects="1" scenarios="1"/>
  <mergeCells count="7">
    <mergeCell ref="C147:E147"/>
    <mergeCell ref="F1:F2"/>
    <mergeCell ref="G1:G2"/>
    <mergeCell ref="C48:E48"/>
    <mergeCell ref="C102:I102"/>
    <mergeCell ref="A3:E3"/>
    <mergeCell ref="A4:E4"/>
  </mergeCells>
  <printOptions/>
  <pageMargins left="0.7874015748031497" right="0.3937007874015748" top="0.984251968503937" bottom="0.984251968503937" header="0.5118110236220472" footer="0.5118110236220472"/>
  <pageSetup horizontalDpi="600" verticalDpi="600" orientation="landscape" paperSize="9" r:id="rId1"/>
  <headerFooter alignWithMargins="0">
    <oddHeader>&amp;LD.1.4.3 Vzduchotechnika</oddHeader>
    <oddFooter>&amp;RStránka &amp;P z &amp;N</oddFooter>
  </headerFooter>
  <rowBreaks count="11" manualBreakCount="11">
    <brk id="40" max="16383" man="1"/>
    <brk id="49" max="16383" man="1"/>
    <brk id="74" max="16383" man="1"/>
    <brk id="100" max="16383" man="1"/>
    <brk id="126" max="16383" man="1"/>
    <brk id="165" max="16383" man="1"/>
    <brk id="190" max="16383" man="1"/>
    <brk id="215" max="16383" man="1"/>
    <brk id="272" max="16383" man="1"/>
    <brk id="293" max="16383" man="1"/>
    <brk id="31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8"/>
  <sheetViews>
    <sheetView view="pageLayout" zoomScale="80" zoomScaleSheetLayoutView="100" zoomScalePageLayoutView="80" workbookViewId="0" topLeftCell="A1">
      <selection activeCell="G15" sqref="G15"/>
    </sheetView>
  </sheetViews>
  <sheetFormatPr defaultColWidth="9.00390625" defaultRowHeight="12.75"/>
  <cols>
    <col min="1" max="1" width="12.625" style="661" customWidth="1"/>
    <col min="2" max="2" width="61.125" style="662" customWidth="1"/>
    <col min="3" max="3" width="8.625" style="663" customWidth="1"/>
    <col min="4" max="4" width="11.00390625" style="664" customWidth="1"/>
    <col min="5" max="5" width="14.75390625" style="199" customWidth="1"/>
    <col min="6" max="6" width="20.75390625" style="690" customWidth="1"/>
    <col min="7" max="7" width="13.00390625" style="198" customWidth="1"/>
    <col min="8" max="8" width="17.875" style="628" customWidth="1"/>
    <col min="9" max="9" width="30.75390625" style="518" customWidth="1"/>
    <col min="10" max="10" width="5.00390625" style="518" customWidth="1"/>
    <col min="11" max="256" width="9.125" style="518" customWidth="1"/>
    <col min="257" max="257" width="12.625" style="518" customWidth="1"/>
    <col min="258" max="258" width="61.125" style="518" customWidth="1"/>
    <col min="259" max="259" width="8.625" style="518" customWidth="1"/>
    <col min="260" max="260" width="11.00390625" style="518" customWidth="1"/>
    <col min="261" max="261" width="14.75390625" style="518" customWidth="1"/>
    <col min="262" max="262" width="20.75390625" style="518" customWidth="1"/>
    <col min="263" max="263" width="13.00390625" style="518" customWidth="1"/>
    <col min="264" max="264" width="17.875" style="518" customWidth="1"/>
    <col min="265" max="265" width="30.75390625" style="518" customWidth="1"/>
    <col min="266" max="266" width="5.00390625" style="518" customWidth="1"/>
    <col min="267" max="512" width="9.125" style="518" customWidth="1"/>
    <col min="513" max="513" width="12.625" style="518" customWidth="1"/>
    <col min="514" max="514" width="61.125" style="518" customWidth="1"/>
    <col min="515" max="515" width="8.625" style="518" customWidth="1"/>
    <col min="516" max="516" width="11.00390625" style="518" customWidth="1"/>
    <col min="517" max="517" width="14.75390625" style="518" customWidth="1"/>
    <col min="518" max="518" width="20.75390625" style="518" customWidth="1"/>
    <col min="519" max="519" width="13.00390625" style="518" customWidth="1"/>
    <col min="520" max="520" width="17.875" style="518" customWidth="1"/>
    <col min="521" max="521" width="30.75390625" style="518" customWidth="1"/>
    <col min="522" max="522" width="5.00390625" style="518" customWidth="1"/>
    <col min="523" max="768" width="9.125" style="518" customWidth="1"/>
    <col min="769" max="769" width="12.625" style="518" customWidth="1"/>
    <col min="770" max="770" width="61.125" style="518" customWidth="1"/>
    <col min="771" max="771" width="8.625" style="518" customWidth="1"/>
    <col min="772" max="772" width="11.00390625" style="518" customWidth="1"/>
    <col min="773" max="773" width="14.75390625" style="518" customWidth="1"/>
    <col min="774" max="774" width="20.75390625" style="518" customWidth="1"/>
    <col min="775" max="775" width="13.00390625" style="518" customWidth="1"/>
    <col min="776" max="776" width="17.875" style="518" customWidth="1"/>
    <col min="777" max="777" width="30.75390625" style="518" customWidth="1"/>
    <col min="778" max="778" width="5.00390625" style="518" customWidth="1"/>
    <col min="779" max="1024" width="9.125" style="518" customWidth="1"/>
    <col min="1025" max="1025" width="12.625" style="518" customWidth="1"/>
    <col min="1026" max="1026" width="61.125" style="518" customWidth="1"/>
    <col min="1027" max="1027" width="8.625" style="518" customWidth="1"/>
    <col min="1028" max="1028" width="11.00390625" style="518" customWidth="1"/>
    <col min="1029" max="1029" width="14.75390625" style="518" customWidth="1"/>
    <col min="1030" max="1030" width="20.75390625" style="518" customWidth="1"/>
    <col min="1031" max="1031" width="13.00390625" style="518" customWidth="1"/>
    <col min="1032" max="1032" width="17.875" style="518" customWidth="1"/>
    <col min="1033" max="1033" width="30.75390625" style="518" customWidth="1"/>
    <col min="1034" max="1034" width="5.00390625" style="518" customWidth="1"/>
    <col min="1035" max="1280" width="9.125" style="518" customWidth="1"/>
    <col min="1281" max="1281" width="12.625" style="518" customWidth="1"/>
    <col min="1282" max="1282" width="61.125" style="518" customWidth="1"/>
    <col min="1283" max="1283" width="8.625" style="518" customWidth="1"/>
    <col min="1284" max="1284" width="11.00390625" style="518" customWidth="1"/>
    <col min="1285" max="1285" width="14.75390625" style="518" customWidth="1"/>
    <col min="1286" max="1286" width="20.75390625" style="518" customWidth="1"/>
    <col min="1287" max="1287" width="13.00390625" style="518" customWidth="1"/>
    <col min="1288" max="1288" width="17.875" style="518" customWidth="1"/>
    <col min="1289" max="1289" width="30.75390625" style="518" customWidth="1"/>
    <col min="1290" max="1290" width="5.00390625" style="518" customWidth="1"/>
    <col min="1291" max="1536" width="9.125" style="518" customWidth="1"/>
    <col min="1537" max="1537" width="12.625" style="518" customWidth="1"/>
    <col min="1538" max="1538" width="61.125" style="518" customWidth="1"/>
    <col min="1539" max="1539" width="8.625" style="518" customWidth="1"/>
    <col min="1540" max="1540" width="11.00390625" style="518" customWidth="1"/>
    <col min="1541" max="1541" width="14.75390625" style="518" customWidth="1"/>
    <col min="1542" max="1542" width="20.75390625" style="518" customWidth="1"/>
    <col min="1543" max="1543" width="13.00390625" style="518" customWidth="1"/>
    <col min="1544" max="1544" width="17.875" style="518" customWidth="1"/>
    <col min="1545" max="1545" width="30.75390625" style="518" customWidth="1"/>
    <col min="1546" max="1546" width="5.00390625" style="518" customWidth="1"/>
    <col min="1547" max="1792" width="9.125" style="518" customWidth="1"/>
    <col min="1793" max="1793" width="12.625" style="518" customWidth="1"/>
    <col min="1794" max="1794" width="61.125" style="518" customWidth="1"/>
    <col min="1795" max="1795" width="8.625" style="518" customWidth="1"/>
    <col min="1796" max="1796" width="11.00390625" style="518" customWidth="1"/>
    <col min="1797" max="1797" width="14.75390625" style="518" customWidth="1"/>
    <col min="1798" max="1798" width="20.75390625" style="518" customWidth="1"/>
    <col min="1799" max="1799" width="13.00390625" style="518" customWidth="1"/>
    <col min="1800" max="1800" width="17.875" style="518" customWidth="1"/>
    <col min="1801" max="1801" width="30.75390625" style="518" customWidth="1"/>
    <col min="1802" max="1802" width="5.00390625" style="518" customWidth="1"/>
    <col min="1803" max="2048" width="9.125" style="518" customWidth="1"/>
    <col min="2049" max="2049" width="12.625" style="518" customWidth="1"/>
    <col min="2050" max="2050" width="61.125" style="518" customWidth="1"/>
    <col min="2051" max="2051" width="8.625" style="518" customWidth="1"/>
    <col min="2052" max="2052" width="11.00390625" style="518" customWidth="1"/>
    <col min="2053" max="2053" width="14.75390625" style="518" customWidth="1"/>
    <col min="2054" max="2054" width="20.75390625" style="518" customWidth="1"/>
    <col min="2055" max="2055" width="13.00390625" style="518" customWidth="1"/>
    <col min="2056" max="2056" width="17.875" style="518" customWidth="1"/>
    <col min="2057" max="2057" width="30.75390625" style="518" customWidth="1"/>
    <col min="2058" max="2058" width="5.00390625" style="518" customWidth="1"/>
    <col min="2059" max="2304" width="9.125" style="518" customWidth="1"/>
    <col min="2305" max="2305" width="12.625" style="518" customWidth="1"/>
    <col min="2306" max="2306" width="61.125" style="518" customWidth="1"/>
    <col min="2307" max="2307" width="8.625" style="518" customWidth="1"/>
    <col min="2308" max="2308" width="11.00390625" style="518" customWidth="1"/>
    <col min="2309" max="2309" width="14.75390625" style="518" customWidth="1"/>
    <col min="2310" max="2310" width="20.75390625" style="518" customWidth="1"/>
    <col min="2311" max="2311" width="13.00390625" style="518" customWidth="1"/>
    <col min="2312" max="2312" width="17.875" style="518" customWidth="1"/>
    <col min="2313" max="2313" width="30.75390625" style="518" customWidth="1"/>
    <col min="2314" max="2314" width="5.00390625" style="518" customWidth="1"/>
    <col min="2315" max="2560" width="9.125" style="518" customWidth="1"/>
    <col min="2561" max="2561" width="12.625" style="518" customWidth="1"/>
    <col min="2562" max="2562" width="61.125" style="518" customWidth="1"/>
    <col min="2563" max="2563" width="8.625" style="518" customWidth="1"/>
    <col min="2564" max="2564" width="11.00390625" style="518" customWidth="1"/>
    <col min="2565" max="2565" width="14.75390625" style="518" customWidth="1"/>
    <col min="2566" max="2566" width="20.75390625" style="518" customWidth="1"/>
    <col min="2567" max="2567" width="13.00390625" style="518" customWidth="1"/>
    <col min="2568" max="2568" width="17.875" style="518" customWidth="1"/>
    <col min="2569" max="2569" width="30.75390625" style="518" customWidth="1"/>
    <col min="2570" max="2570" width="5.00390625" style="518" customWidth="1"/>
    <col min="2571" max="2816" width="9.125" style="518" customWidth="1"/>
    <col min="2817" max="2817" width="12.625" style="518" customWidth="1"/>
    <col min="2818" max="2818" width="61.125" style="518" customWidth="1"/>
    <col min="2819" max="2819" width="8.625" style="518" customWidth="1"/>
    <col min="2820" max="2820" width="11.00390625" style="518" customWidth="1"/>
    <col min="2821" max="2821" width="14.75390625" style="518" customWidth="1"/>
    <col min="2822" max="2822" width="20.75390625" style="518" customWidth="1"/>
    <col min="2823" max="2823" width="13.00390625" style="518" customWidth="1"/>
    <col min="2824" max="2824" width="17.875" style="518" customWidth="1"/>
    <col min="2825" max="2825" width="30.75390625" style="518" customWidth="1"/>
    <col min="2826" max="2826" width="5.00390625" style="518" customWidth="1"/>
    <col min="2827" max="3072" width="9.125" style="518" customWidth="1"/>
    <col min="3073" max="3073" width="12.625" style="518" customWidth="1"/>
    <col min="3074" max="3074" width="61.125" style="518" customWidth="1"/>
    <col min="3075" max="3075" width="8.625" style="518" customWidth="1"/>
    <col min="3076" max="3076" width="11.00390625" style="518" customWidth="1"/>
    <col min="3077" max="3077" width="14.75390625" style="518" customWidth="1"/>
    <col min="3078" max="3078" width="20.75390625" style="518" customWidth="1"/>
    <col min="3079" max="3079" width="13.00390625" style="518" customWidth="1"/>
    <col min="3080" max="3080" width="17.875" style="518" customWidth="1"/>
    <col min="3081" max="3081" width="30.75390625" style="518" customWidth="1"/>
    <col min="3082" max="3082" width="5.00390625" style="518" customWidth="1"/>
    <col min="3083" max="3328" width="9.125" style="518" customWidth="1"/>
    <col min="3329" max="3329" width="12.625" style="518" customWidth="1"/>
    <col min="3330" max="3330" width="61.125" style="518" customWidth="1"/>
    <col min="3331" max="3331" width="8.625" style="518" customWidth="1"/>
    <col min="3332" max="3332" width="11.00390625" style="518" customWidth="1"/>
    <col min="3333" max="3333" width="14.75390625" style="518" customWidth="1"/>
    <col min="3334" max="3334" width="20.75390625" style="518" customWidth="1"/>
    <col min="3335" max="3335" width="13.00390625" style="518" customWidth="1"/>
    <col min="3336" max="3336" width="17.875" style="518" customWidth="1"/>
    <col min="3337" max="3337" width="30.75390625" style="518" customWidth="1"/>
    <col min="3338" max="3338" width="5.00390625" style="518" customWidth="1"/>
    <col min="3339" max="3584" width="9.125" style="518" customWidth="1"/>
    <col min="3585" max="3585" width="12.625" style="518" customWidth="1"/>
    <col min="3586" max="3586" width="61.125" style="518" customWidth="1"/>
    <col min="3587" max="3587" width="8.625" style="518" customWidth="1"/>
    <col min="3588" max="3588" width="11.00390625" style="518" customWidth="1"/>
    <col min="3589" max="3589" width="14.75390625" style="518" customWidth="1"/>
    <col min="3590" max="3590" width="20.75390625" style="518" customWidth="1"/>
    <col min="3591" max="3591" width="13.00390625" style="518" customWidth="1"/>
    <col min="3592" max="3592" width="17.875" style="518" customWidth="1"/>
    <col min="3593" max="3593" width="30.75390625" style="518" customWidth="1"/>
    <col min="3594" max="3594" width="5.00390625" style="518" customWidth="1"/>
    <col min="3595" max="3840" width="9.125" style="518" customWidth="1"/>
    <col min="3841" max="3841" width="12.625" style="518" customWidth="1"/>
    <col min="3842" max="3842" width="61.125" style="518" customWidth="1"/>
    <col min="3843" max="3843" width="8.625" style="518" customWidth="1"/>
    <col min="3844" max="3844" width="11.00390625" style="518" customWidth="1"/>
    <col min="3845" max="3845" width="14.75390625" style="518" customWidth="1"/>
    <col min="3846" max="3846" width="20.75390625" style="518" customWidth="1"/>
    <col min="3847" max="3847" width="13.00390625" style="518" customWidth="1"/>
    <col min="3848" max="3848" width="17.875" style="518" customWidth="1"/>
    <col min="3849" max="3849" width="30.75390625" style="518" customWidth="1"/>
    <col min="3850" max="3850" width="5.00390625" style="518" customWidth="1"/>
    <col min="3851" max="4096" width="9.125" style="518" customWidth="1"/>
    <col min="4097" max="4097" width="12.625" style="518" customWidth="1"/>
    <col min="4098" max="4098" width="61.125" style="518" customWidth="1"/>
    <col min="4099" max="4099" width="8.625" style="518" customWidth="1"/>
    <col min="4100" max="4100" width="11.00390625" style="518" customWidth="1"/>
    <col min="4101" max="4101" width="14.75390625" style="518" customWidth="1"/>
    <col min="4102" max="4102" width="20.75390625" style="518" customWidth="1"/>
    <col min="4103" max="4103" width="13.00390625" style="518" customWidth="1"/>
    <col min="4104" max="4104" width="17.875" style="518" customWidth="1"/>
    <col min="4105" max="4105" width="30.75390625" style="518" customWidth="1"/>
    <col min="4106" max="4106" width="5.00390625" style="518" customWidth="1"/>
    <col min="4107" max="4352" width="9.125" style="518" customWidth="1"/>
    <col min="4353" max="4353" width="12.625" style="518" customWidth="1"/>
    <col min="4354" max="4354" width="61.125" style="518" customWidth="1"/>
    <col min="4355" max="4355" width="8.625" style="518" customWidth="1"/>
    <col min="4356" max="4356" width="11.00390625" style="518" customWidth="1"/>
    <col min="4357" max="4357" width="14.75390625" style="518" customWidth="1"/>
    <col min="4358" max="4358" width="20.75390625" style="518" customWidth="1"/>
    <col min="4359" max="4359" width="13.00390625" style="518" customWidth="1"/>
    <col min="4360" max="4360" width="17.875" style="518" customWidth="1"/>
    <col min="4361" max="4361" width="30.75390625" style="518" customWidth="1"/>
    <col min="4362" max="4362" width="5.00390625" style="518" customWidth="1"/>
    <col min="4363" max="4608" width="9.125" style="518" customWidth="1"/>
    <col min="4609" max="4609" width="12.625" style="518" customWidth="1"/>
    <col min="4610" max="4610" width="61.125" style="518" customWidth="1"/>
    <col min="4611" max="4611" width="8.625" style="518" customWidth="1"/>
    <col min="4612" max="4612" width="11.00390625" style="518" customWidth="1"/>
    <col min="4613" max="4613" width="14.75390625" style="518" customWidth="1"/>
    <col min="4614" max="4614" width="20.75390625" style="518" customWidth="1"/>
    <col min="4615" max="4615" width="13.00390625" style="518" customWidth="1"/>
    <col min="4616" max="4616" width="17.875" style="518" customWidth="1"/>
    <col min="4617" max="4617" width="30.75390625" style="518" customWidth="1"/>
    <col min="4618" max="4618" width="5.00390625" style="518" customWidth="1"/>
    <col min="4619" max="4864" width="9.125" style="518" customWidth="1"/>
    <col min="4865" max="4865" width="12.625" style="518" customWidth="1"/>
    <col min="4866" max="4866" width="61.125" style="518" customWidth="1"/>
    <col min="4867" max="4867" width="8.625" style="518" customWidth="1"/>
    <col min="4868" max="4868" width="11.00390625" style="518" customWidth="1"/>
    <col min="4869" max="4869" width="14.75390625" style="518" customWidth="1"/>
    <col min="4870" max="4870" width="20.75390625" style="518" customWidth="1"/>
    <col min="4871" max="4871" width="13.00390625" style="518" customWidth="1"/>
    <col min="4872" max="4872" width="17.875" style="518" customWidth="1"/>
    <col min="4873" max="4873" width="30.75390625" style="518" customWidth="1"/>
    <col min="4874" max="4874" width="5.00390625" style="518" customWidth="1"/>
    <col min="4875" max="5120" width="9.125" style="518" customWidth="1"/>
    <col min="5121" max="5121" width="12.625" style="518" customWidth="1"/>
    <col min="5122" max="5122" width="61.125" style="518" customWidth="1"/>
    <col min="5123" max="5123" width="8.625" style="518" customWidth="1"/>
    <col min="5124" max="5124" width="11.00390625" style="518" customWidth="1"/>
    <col min="5125" max="5125" width="14.75390625" style="518" customWidth="1"/>
    <col min="5126" max="5126" width="20.75390625" style="518" customWidth="1"/>
    <col min="5127" max="5127" width="13.00390625" style="518" customWidth="1"/>
    <col min="5128" max="5128" width="17.875" style="518" customWidth="1"/>
    <col min="5129" max="5129" width="30.75390625" style="518" customWidth="1"/>
    <col min="5130" max="5130" width="5.00390625" style="518" customWidth="1"/>
    <col min="5131" max="5376" width="9.125" style="518" customWidth="1"/>
    <col min="5377" max="5377" width="12.625" style="518" customWidth="1"/>
    <col min="5378" max="5378" width="61.125" style="518" customWidth="1"/>
    <col min="5379" max="5379" width="8.625" style="518" customWidth="1"/>
    <col min="5380" max="5380" width="11.00390625" style="518" customWidth="1"/>
    <col min="5381" max="5381" width="14.75390625" style="518" customWidth="1"/>
    <col min="5382" max="5382" width="20.75390625" style="518" customWidth="1"/>
    <col min="5383" max="5383" width="13.00390625" style="518" customWidth="1"/>
    <col min="5384" max="5384" width="17.875" style="518" customWidth="1"/>
    <col min="5385" max="5385" width="30.75390625" style="518" customWidth="1"/>
    <col min="5386" max="5386" width="5.00390625" style="518" customWidth="1"/>
    <col min="5387" max="5632" width="9.125" style="518" customWidth="1"/>
    <col min="5633" max="5633" width="12.625" style="518" customWidth="1"/>
    <col min="5634" max="5634" width="61.125" style="518" customWidth="1"/>
    <col min="5635" max="5635" width="8.625" style="518" customWidth="1"/>
    <col min="5636" max="5636" width="11.00390625" style="518" customWidth="1"/>
    <col min="5637" max="5637" width="14.75390625" style="518" customWidth="1"/>
    <col min="5638" max="5638" width="20.75390625" style="518" customWidth="1"/>
    <col min="5639" max="5639" width="13.00390625" style="518" customWidth="1"/>
    <col min="5640" max="5640" width="17.875" style="518" customWidth="1"/>
    <col min="5641" max="5641" width="30.75390625" style="518" customWidth="1"/>
    <col min="5642" max="5642" width="5.00390625" style="518" customWidth="1"/>
    <col min="5643" max="5888" width="9.125" style="518" customWidth="1"/>
    <col min="5889" max="5889" width="12.625" style="518" customWidth="1"/>
    <col min="5890" max="5890" width="61.125" style="518" customWidth="1"/>
    <col min="5891" max="5891" width="8.625" style="518" customWidth="1"/>
    <col min="5892" max="5892" width="11.00390625" style="518" customWidth="1"/>
    <col min="5893" max="5893" width="14.75390625" style="518" customWidth="1"/>
    <col min="5894" max="5894" width="20.75390625" style="518" customWidth="1"/>
    <col min="5895" max="5895" width="13.00390625" style="518" customWidth="1"/>
    <col min="5896" max="5896" width="17.875" style="518" customWidth="1"/>
    <col min="5897" max="5897" width="30.75390625" style="518" customWidth="1"/>
    <col min="5898" max="5898" width="5.00390625" style="518" customWidth="1"/>
    <col min="5899" max="6144" width="9.125" style="518" customWidth="1"/>
    <col min="6145" max="6145" width="12.625" style="518" customWidth="1"/>
    <col min="6146" max="6146" width="61.125" style="518" customWidth="1"/>
    <col min="6147" max="6147" width="8.625" style="518" customWidth="1"/>
    <col min="6148" max="6148" width="11.00390625" style="518" customWidth="1"/>
    <col min="6149" max="6149" width="14.75390625" style="518" customWidth="1"/>
    <col min="6150" max="6150" width="20.75390625" style="518" customWidth="1"/>
    <col min="6151" max="6151" width="13.00390625" style="518" customWidth="1"/>
    <col min="6152" max="6152" width="17.875" style="518" customWidth="1"/>
    <col min="6153" max="6153" width="30.75390625" style="518" customWidth="1"/>
    <col min="6154" max="6154" width="5.00390625" style="518" customWidth="1"/>
    <col min="6155" max="6400" width="9.125" style="518" customWidth="1"/>
    <col min="6401" max="6401" width="12.625" style="518" customWidth="1"/>
    <col min="6402" max="6402" width="61.125" style="518" customWidth="1"/>
    <col min="6403" max="6403" width="8.625" style="518" customWidth="1"/>
    <col min="6404" max="6404" width="11.00390625" style="518" customWidth="1"/>
    <col min="6405" max="6405" width="14.75390625" style="518" customWidth="1"/>
    <col min="6406" max="6406" width="20.75390625" style="518" customWidth="1"/>
    <col min="6407" max="6407" width="13.00390625" style="518" customWidth="1"/>
    <col min="6408" max="6408" width="17.875" style="518" customWidth="1"/>
    <col min="6409" max="6409" width="30.75390625" style="518" customWidth="1"/>
    <col min="6410" max="6410" width="5.00390625" style="518" customWidth="1"/>
    <col min="6411" max="6656" width="9.125" style="518" customWidth="1"/>
    <col min="6657" max="6657" width="12.625" style="518" customWidth="1"/>
    <col min="6658" max="6658" width="61.125" style="518" customWidth="1"/>
    <col min="6659" max="6659" width="8.625" style="518" customWidth="1"/>
    <col min="6660" max="6660" width="11.00390625" style="518" customWidth="1"/>
    <col min="6661" max="6661" width="14.75390625" style="518" customWidth="1"/>
    <col min="6662" max="6662" width="20.75390625" style="518" customWidth="1"/>
    <col min="6663" max="6663" width="13.00390625" style="518" customWidth="1"/>
    <col min="6664" max="6664" width="17.875" style="518" customWidth="1"/>
    <col min="6665" max="6665" width="30.75390625" style="518" customWidth="1"/>
    <col min="6666" max="6666" width="5.00390625" style="518" customWidth="1"/>
    <col min="6667" max="6912" width="9.125" style="518" customWidth="1"/>
    <col min="6913" max="6913" width="12.625" style="518" customWidth="1"/>
    <col min="6914" max="6914" width="61.125" style="518" customWidth="1"/>
    <col min="6915" max="6915" width="8.625" style="518" customWidth="1"/>
    <col min="6916" max="6916" width="11.00390625" style="518" customWidth="1"/>
    <col min="6917" max="6917" width="14.75390625" style="518" customWidth="1"/>
    <col min="6918" max="6918" width="20.75390625" style="518" customWidth="1"/>
    <col min="6919" max="6919" width="13.00390625" style="518" customWidth="1"/>
    <col min="6920" max="6920" width="17.875" style="518" customWidth="1"/>
    <col min="6921" max="6921" width="30.75390625" style="518" customWidth="1"/>
    <col min="6922" max="6922" width="5.00390625" style="518" customWidth="1"/>
    <col min="6923" max="7168" width="9.125" style="518" customWidth="1"/>
    <col min="7169" max="7169" width="12.625" style="518" customWidth="1"/>
    <col min="7170" max="7170" width="61.125" style="518" customWidth="1"/>
    <col min="7171" max="7171" width="8.625" style="518" customWidth="1"/>
    <col min="7172" max="7172" width="11.00390625" style="518" customWidth="1"/>
    <col min="7173" max="7173" width="14.75390625" style="518" customWidth="1"/>
    <col min="7174" max="7174" width="20.75390625" style="518" customWidth="1"/>
    <col min="7175" max="7175" width="13.00390625" style="518" customWidth="1"/>
    <col min="7176" max="7176" width="17.875" style="518" customWidth="1"/>
    <col min="7177" max="7177" width="30.75390625" style="518" customWidth="1"/>
    <col min="7178" max="7178" width="5.00390625" style="518" customWidth="1"/>
    <col min="7179" max="7424" width="9.125" style="518" customWidth="1"/>
    <col min="7425" max="7425" width="12.625" style="518" customWidth="1"/>
    <col min="7426" max="7426" width="61.125" style="518" customWidth="1"/>
    <col min="7427" max="7427" width="8.625" style="518" customWidth="1"/>
    <col min="7428" max="7428" width="11.00390625" style="518" customWidth="1"/>
    <col min="7429" max="7429" width="14.75390625" style="518" customWidth="1"/>
    <col min="7430" max="7430" width="20.75390625" style="518" customWidth="1"/>
    <col min="7431" max="7431" width="13.00390625" style="518" customWidth="1"/>
    <col min="7432" max="7432" width="17.875" style="518" customWidth="1"/>
    <col min="7433" max="7433" width="30.75390625" style="518" customWidth="1"/>
    <col min="7434" max="7434" width="5.00390625" style="518" customWidth="1"/>
    <col min="7435" max="7680" width="9.125" style="518" customWidth="1"/>
    <col min="7681" max="7681" width="12.625" style="518" customWidth="1"/>
    <col min="7682" max="7682" width="61.125" style="518" customWidth="1"/>
    <col min="7683" max="7683" width="8.625" style="518" customWidth="1"/>
    <col min="7684" max="7684" width="11.00390625" style="518" customWidth="1"/>
    <col min="7685" max="7685" width="14.75390625" style="518" customWidth="1"/>
    <col min="7686" max="7686" width="20.75390625" style="518" customWidth="1"/>
    <col min="7687" max="7687" width="13.00390625" style="518" customWidth="1"/>
    <col min="7688" max="7688" width="17.875" style="518" customWidth="1"/>
    <col min="7689" max="7689" width="30.75390625" style="518" customWidth="1"/>
    <col min="7690" max="7690" width="5.00390625" style="518" customWidth="1"/>
    <col min="7691" max="7936" width="9.125" style="518" customWidth="1"/>
    <col min="7937" max="7937" width="12.625" style="518" customWidth="1"/>
    <col min="7938" max="7938" width="61.125" style="518" customWidth="1"/>
    <col min="7939" max="7939" width="8.625" style="518" customWidth="1"/>
    <col min="7940" max="7940" width="11.00390625" style="518" customWidth="1"/>
    <col min="7941" max="7941" width="14.75390625" style="518" customWidth="1"/>
    <col min="7942" max="7942" width="20.75390625" style="518" customWidth="1"/>
    <col min="7943" max="7943" width="13.00390625" style="518" customWidth="1"/>
    <col min="7944" max="7944" width="17.875" style="518" customWidth="1"/>
    <col min="7945" max="7945" width="30.75390625" style="518" customWidth="1"/>
    <col min="7946" max="7946" width="5.00390625" style="518" customWidth="1"/>
    <col min="7947" max="8192" width="9.125" style="518" customWidth="1"/>
    <col min="8193" max="8193" width="12.625" style="518" customWidth="1"/>
    <col min="8194" max="8194" width="61.125" style="518" customWidth="1"/>
    <col min="8195" max="8195" width="8.625" style="518" customWidth="1"/>
    <col min="8196" max="8196" width="11.00390625" style="518" customWidth="1"/>
    <col min="8197" max="8197" width="14.75390625" style="518" customWidth="1"/>
    <col min="8198" max="8198" width="20.75390625" style="518" customWidth="1"/>
    <col min="8199" max="8199" width="13.00390625" style="518" customWidth="1"/>
    <col min="8200" max="8200" width="17.875" style="518" customWidth="1"/>
    <col min="8201" max="8201" width="30.75390625" style="518" customWidth="1"/>
    <col min="8202" max="8202" width="5.00390625" style="518" customWidth="1"/>
    <col min="8203" max="8448" width="9.125" style="518" customWidth="1"/>
    <col min="8449" max="8449" width="12.625" style="518" customWidth="1"/>
    <col min="8450" max="8450" width="61.125" style="518" customWidth="1"/>
    <col min="8451" max="8451" width="8.625" style="518" customWidth="1"/>
    <col min="8452" max="8452" width="11.00390625" style="518" customWidth="1"/>
    <col min="8453" max="8453" width="14.75390625" style="518" customWidth="1"/>
    <col min="8454" max="8454" width="20.75390625" style="518" customWidth="1"/>
    <col min="8455" max="8455" width="13.00390625" style="518" customWidth="1"/>
    <col min="8456" max="8456" width="17.875" style="518" customWidth="1"/>
    <col min="8457" max="8457" width="30.75390625" style="518" customWidth="1"/>
    <col min="8458" max="8458" width="5.00390625" style="518" customWidth="1"/>
    <col min="8459" max="8704" width="9.125" style="518" customWidth="1"/>
    <col min="8705" max="8705" width="12.625" style="518" customWidth="1"/>
    <col min="8706" max="8706" width="61.125" style="518" customWidth="1"/>
    <col min="8707" max="8707" width="8.625" style="518" customWidth="1"/>
    <col min="8708" max="8708" width="11.00390625" style="518" customWidth="1"/>
    <col min="8709" max="8709" width="14.75390625" style="518" customWidth="1"/>
    <col min="8710" max="8710" width="20.75390625" style="518" customWidth="1"/>
    <col min="8711" max="8711" width="13.00390625" style="518" customWidth="1"/>
    <col min="8712" max="8712" width="17.875" style="518" customWidth="1"/>
    <col min="8713" max="8713" width="30.75390625" style="518" customWidth="1"/>
    <col min="8714" max="8714" width="5.00390625" style="518" customWidth="1"/>
    <col min="8715" max="8960" width="9.125" style="518" customWidth="1"/>
    <col min="8961" max="8961" width="12.625" style="518" customWidth="1"/>
    <col min="8962" max="8962" width="61.125" style="518" customWidth="1"/>
    <col min="8963" max="8963" width="8.625" style="518" customWidth="1"/>
    <col min="8964" max="8964" width="11.00390625" style="518" customWidth="1"/>
    <col min="8965" max="8965" width="14.75390625" style="518" customWidth="1"/>
    <col min="8966" max="8966" width="20.75390625" style="518" customWidth="1"/>
    <col min="8967" max="8967" width="13.00390625" style="518" customWidth="1"/>
    <col min="8968" max="8968" width="17.875" style="518" customWidth="1"/>
    <col min="8969" max="8969" width="30.75390625" style="518" customWidth="1"/>
    <col min="8970" max="8970" width="5.00390625" style="518" customWidth="1"/>
    <col min="8971" max="9216" width="9.125" style="518" customWidth="1"/>
    <col min="9217" max="9217" width="12.625" style="518" customWidth="1"/>
    <col min="9218" max="9218" width="61.125" style="518" customWidth="1"/>
    <col min="9219" max="9219" width="8.625" style="518" customWidth="1"/>
    <col min="9220" max="9220" width="11.00390625" style="518" customWidth="1"/>
    <col min="9221" max="9221" width="14.75390625" style="518" customWidth="1"/>
    <col min="9222" max="9222" width="20.75390625" style="518" customWidth="1"/>
    <col min="9223" max="9223" width="13.00390625" style="518" customWidth="1"/>
    <col min="9224" max="9224" width="17.875" style="518" customWidth="1"/>
    <col min="9225" max="9225" width="30.75390625" style="518" customWidth="1"/>
    <col min="9226" max="9226" width="5.00390625" style="518" customWidth="1"/>
    <col min="9227" max="9472" width="9.125" style="518" customWidth="1"/>
    <col min="9473" max="9473" width="12.625" style="518" customWidth="1"/>
    <col min="9474" max="9474" width="61.125" style="518" customWidth="1"/>
    <col min="9475" max="9475" width="8.625" style="518" customWidth="1"/>
    <col min="9476" max="9476" width="11.00390625" style="518" customWidth="1"/>
    <col min="9477" max="9477" width="14.75390625" style="518" customWidth="1"/>
    <col min="9478" max="9478" width="20.75390625" style="518" customWidth="1"/>
    <col min="9479" max="9479" width="13.00390625" style="518" customWidth="1"/>
    <col min="9480" max="9480" width="17.875" style="518" customWidth="1"/>
    <col min="9481" max="9481" width="30.75390625" style="518" customWidth="1"/>
    <col min="9482" max="9482" width="5.00390625" style="518" customWidth="1"/>
    <col min="9483" max="9728" width="9.125" style="518" customWidth="1"/>
    <col min="9729" max="9729" width="12.625" style="518" customWidth="1"/>
    <col min="9730" max="9730" width="61.125" style="518" customWidth="1"/>
    <col min="9731" max="9731" width="8.625" style="518" customWidth="1"/>
    <col min="9732" max="9732" width="11.00390625" style="518" customWidth="1"/>
    <col min="9733" max="9733" width="14.75390625" style="518" customWidth="1"/>
    <col min="9734" max="9734" width="20.75390625" style="518" customWidth="1"/>
    <col min="9735" max="9735" width="13.00390625" style="518" customWidth="1"/>
    <col min="9736" max="9736" width="17.875" style="518" customWidth="1"/>
    <col min="9737" max="9737" width="30.75390625" style="518" customWidth="1"/>
    <col min="9738" max="9738" width="5.00390625" style="518" customWidth="1"/>
    <col min="9739" max="9984" width="9.125" style="518" customWidth="1"/>
    <col min="9985" max="9985" width="12.625" style="518" customWidth="1"/>
    <col min="9986" max="9986" width="61.125" style="518" customWidth="1"/>
    <col min="9987" max="9987" width="8.625" style="518" customWidth="1"/>
    <col min="9988" max="9988" width="11.00390625" style="518" customWidth="1"/>
    <col min="9989" max="9989" width="14.75390625" style="518" customWidth="1"/>
    <col min="9990" max="9990" width="20.75390625" style="518" customWidth="1"/>
    <col min="9991" max="9991" width="13.00390625" style="518" customWidth="1"/>
    <col min="9992" max="9992" width="17.875" style="518" customWidth="1"/>
    <col min="9993" max="9993" width="30.75390625" style="518" customWidth="1"/>
    <col min="9994" max="9994" width="5.00390625" style="518" customWidth="1"/>
    <col min="9995" max="10240" width="9.125" style="518" customWidth="1"/>
    <col min="10241" max="10241" width="12.625" style="518" customWidth="1"/>
    <col min="10242" max="10242" width="61.125" style="518" customWidth="1"/>
    <col min="10243" max="10243" width="8.625" style="518" customWidth="1"/>
    <col min="10244" max="10244" width="11.00390625" style="518" customWidth="1"/>
    <col min="10245" max="10245" width="14.75390625" style="518" customWidth="1"/>
    <col min="10246" max="10246" width="20.75390625" style="518" customWidth="1"/>
    <col min="10247" max="10247" width="13.00390625" style="518" customWidth="1"/>
    <col min="10248" max="10248" width="17.875" style="518" customWidth="1"/>
    <col min="10249" max="10249" width="30.75390625" style="518" customWidth="1"/>
    <col min="10250" max="10250" width="5.00390625" style="518" customWidth="1"/>
    <col min="10251" max="10496" width="9.125" style="518" customWidth="1"/>
    <col min="10497" max="10497" width="12.625" style="518" customWidth="1"/>
    <col min="10498" max="10498" width="61.125" style="518" customWidth="1"/>
    <col min="10499" max="10499" width="8.625" style="518" customWidth="1"/>
    <col min="10500" max="10500" width="11.00390625" style="518" customWidth="1"/>
    <col min="10501" max="10501" width="14.75390625" style="518" customWidth="1"/>
    <col min="10502" max="10502" width="20.75390625" style="518" customWidth="1"/>
    <col min="10503" max="10503" width="13.00390625" style="518" customWidth="1"/>
    <col min="10504" max="10504" width="17.875" style="518" customWidth="1"/>
    <col min="10505" max="10505" width="30.75390625" style="518" customWidth="1"/>
    <col min="10506" max="10506" width="5.00390625" style="518" customWidth="1"/>
    <col min="10507" max="10752" width="9.125" style="518" customWidth="1"/>
    <col min="10753" max="10753" width="12.625" style="518" customWidth="1"/>
    <col min="10754" max="10754" width="61.125" style="518" customWidth="1"/>
    <col min="10755" max="10755" width="8.625" style="518" customWidth="1"/>
    <col min="10756" max="10756" width="11.00390625" style="518" customWidth="1"/>
    <col min="10757" max="10757" width="14.75390625" style="518" customWidth="1"/>
    <col min="10758" max="10758" width="20.75390625" style="518" customWidth="1"/>
    <col min="10759" max="10759" width="13.00390625" style="518" customWidth="1"/>
    <col min="10760" max="10760" width="17.875" style="518" customWidth="1"/>
    <col min="10761" max="10761" width="30.75390625" style="518" customWidth="1"/>
    <col min="10762" max="10762" width="5.00390625" style="518" customWidth="1"/>
    <col min="10763" max="11008" width="9.125" style="518" customWidth="1"/>
    <col min="11009" max="11009" width="12.625" style="518" customWidth="1"/>
    <col min="11010" max="11010" width="61.125" style="518" customWidth="1"/>
    <col min="11011" max="11011" width="8.625" style="518" customWidth="1"/>
    <col min="11012" max="11012" width="11.00390625" style="518" customWidth="1"/>
    <col min="11013" max="11013" width="14.75390625" style="518" customWidth="1"/>
    <col min="11014" max="11014" width="20.75390625" style="518" customWidth="1"/>
    <col min="11015" max="11015" width="13.00390625" style="518" customWidth="1"/>
    <col min="11016" max="11016" width="17.875" style="518" customWidth="1"/>
    <col min="11017" max="11017" width="30.75390625" style="518" customWidth="1"/>
    <col min="11018" max="11018" width="5.00390625" style="518" customWidth="1"/>
    <col min="11019" max="11264" width="9.125" style="518" customWidth="1"/>
    <col min="11265" max="11265" width="12.625" style="518" customWidth="1"/>
    <col min="11266" max="11266" width="61.125" style="518" customWidth="1"/>
    <col min="11267" max="11267" width="8.625" style="518" customWidth="1"/>
    <col min="11268" max="11268" width="11.00390625" style="518" customWidth="1"/>
    <col min="11269" max="11269" width="14.75390625" style="518" customWidth="1"/>
    <col min="11270" max="11270" width="20.75390625" style="518" customWidth="1"/>
    <col min="11271" max="11271" width="13.00390625" style="518" customWidth="1"/>
    <col min="11272" max="11272" width="17.875" style="518" customWidth="1"/>
    <col min="11273" max="11273" width="30.75390625" style="518" customWidth="1"/>
    <col min="11274" max="11274" width="5.00390625" style="518" customWidth="1"/>
    <col min="11275" max="11520" width="9.125" style="518" customWidth="1"/>
    <col min="11521" max="11521" width="12.625" style="518" customWidth="1"/>
    <col min="11522" max="11522" width="61.125" style="518" customWidth="1"/>
    <col min="11523" max="11523" width="8.625" style="518" customWidth="1"/>
    <col min="11524" max="11524" width="11.00390625" style="518" customWidth="1"/>
    <col min="11525" max="11525" width="14.75390625" style="518" customWidth="1"/>
    <col min="11526" max="11526" width="20.75390625" style="518" customWidth="1"/>
    <col min="11527" max="11527" width="13.00390625" style="518" customWidth="1"/>
    <col min="11528" max="11528" width="17.875" style="518" customWidth="1"/>
    <col min="11529" max="11529" width="30.75390625" style="518" customWidth="1"/>
    <col min="11530" max="11530" width="5.00390625" style="518" customWidth="1"/>
    <col min="11531" max="11776" width="9.125" style="518" customWidth="1"/>
    <col min="11777" max="11777" width="12.625" style="518" customWidth="1"/>
    <col min="11778" max="11778" width="61.125" style="518" customWidth="1"/>
    <col min="11779" max="11779" width="8.625" style="518" customWidth="1"/>
    <col min="11780" max="11780" width="11.00390625" style="518" customWidth="1"/>
    <col min="11781" max="11781" width="14.75390625" style="518" customWidth="1"/>
    <col min="11782" max="11782" width="20.75390625" style="518" customWidth="1"/>
    <col min="11783" max="11783" width="13.00390625" style="518" customWidth="1"/>
    <col min="11784" max="11784" width="17.875" style="518" customWidth="1"/>
    <col min="11785" max="11785" width="30.75390625" style="518" customWidth="1"/>
    <col min="11786" max="11786" width="5.00390625" style="518" customWidth="1"/>
    <col min="11787" max="12032" width="9.125" style="518" customWidth="1"/>
    <col min="12033" max="12033" width="12.625" style="518" customWidth="1"/>
    <col min="12034" max="12034" width="61.125" style="518" customWidth="1"/>
    <col min="12035" max="12035" width="8.625" style="518" customWidth="1"/>
    <col min="12036" max="12036" width="11.00390625" style="518" customWidth="1"/>
    <col min="12037" max="12037" width="14.75390625" style="518" customWidth="1"/>
    <col min="12038" max="12038" width="20.75390625" style="518" customWidth="1"/>
    <col min="12039" max="12039" width="13.00390625" style="518" customWidth="1"/>
    <col min="12040" max="12040" width="17.875" style="518" customWidth="1"/>
    <col min="12041" max="12041" width="30.75390625" style="518" customWidth="1"/>
    <col min="12042" max="12042" width="5.00390625" style="518" customWidth="1"/>
    <col min="12043" max="12288" width="9.125" style="518" customWidth="1"/>
    <col min="12289" max="12289" width="12.625" style="518" customWidth="1"/>
    <col min="12290" max="12290" width="61.125" style="518" customWidth="1"/>
    <col min="12291" max="12291" width="8.625" style="518" customWidth="1"/>
    <col min="12292" max="12292" width="11.00390625" style="518" customWidth="1"/>
    <col min="12293" max="12293" width="14.75390625" style="518" customWidth="1"/>
    <col min="12294" max="12294" width="20.75390625" style="518" customWidth="1"/>
    <col min="12295" max="12295" width="13.00390625" style="518" customWidth="1"/>
    <col min="12296" max="12296" width="17.875" style="518" customWidth="1"/>
    <col min="12297" max="12297" width="30.75390625" style="518" customWidth="1"/>
    <col min="12298" max="12298" width="5.00390625" style="518" customWidth="1"/>
    <col min="12299" max="12544" width="9.125" style="518" customWidth="1"/>
    <col min="12545" max="12545" width="12.625" style="518" customWidth="1"/>
    <col min="12546" max="12546" width="61.125" style="518" customWidth="1"/>
    <col min="12547" max="12547" width="8.625" style="518" customWidth="1"/>
    <col min="12548" max="12548" width="11.00390625" style="518" customWidth="1"/>
    <col min="12549" max="12549" width="14.75390625" style="518" customWidth="1"/>
    <col min="12550" max="12550" width="20.75390625" style="518" customWidth="1"/>
    <col min="12551" max="12551" width="13.00390625" style="518" customWidth="1"/>
    <col min="12552" max="12552" width="17.875" style="518" customWidth="1"/>
    <col min="12553" max="12553" width="30.75390625" style="518" customWidth="1"/>
    <col min="12554" max="12554" width="5.00390625" style="518" customWidth="1"/>
    <col min="12555" max="12800" width="9.125" style="518" customWidth="1"/>
    <col min="12801" max="12801" width="12.625" style="518" customWidth="1"/>
    <col min="12802" max="12802" width="61.125" style="518" customWidth="1"/>
    <col min="12803" max="12803" width="8.625" style="518" customWidth="1"/>
    <col min="12804" max="12804" width="11.00390625" style="518" customWidth="1"/>
    <col min="12805" max="12805" width="14.75390625" style="518" customWidth="1"/>
    <col min="12806" max="12806" width="20.75390625" style="518" customWidth="1"/>
    <col min="12807" max="12807" width="13.00390625" style="518" customWidth="1"/>
    <col min="12808" max="12808" width="17.875" style="518" customWidth="1"/>
    <col min="12809" max="12809" width="30.75390625" style="518" customWidth="1"/>
    <col min="12810" max="12810" width="5.00390625" style="518" customWidth="1"/>
    <col min="12811" max="13056" width="9.125" style="518" customWidth="1"/>
    <col min="13057" max="13057" width="12.625" style="518" customWidth="1"/>
    <col min="13058" max="13058" width="61.125" style="518" customWidth="1"/>
    <col min="13059" max="13059" width="8.625" style="518" customWidth="1"/>
    <col min="13060" max="13060" width="11.00390625" style="518" customWidth="1"/>
    <col min="13061" max="13061" width="14.75390625" style="518" customWidth="1"/>
    <col min="13062" max="13062" width="20.75390625" style="518" customWidth="1"/>
    <col min="13063" max="13063" width="13.00390625" style="518" customWidth="1"/>
    <col min="13064" max="13064" width="17.875" style="518" customWidth="1"/>
    <col min="13065" max="13065" width="30.75390625" style="518" customWidth="1"/>
    <col min="13066" max="13066" width="5.00390625" style="518" customWidth="1"/>
    <col min="13067" max="13312" width="9.125" style="518" customWidth="1"/>
    <col min="13313" max="13313" width="12.625" style="518" customWidth="1"/>
    <col min="13314" max="13314" width="61.125" style="518" customWidth="1"/>
    <col min="13315" max="13315" width="8.625" style="518" customWidth="1"/>
    <col min="13316" max="13316" width="11.00390625" style="518" customWidth="1"/>
    <col min="13317" max="13317" width="14.75390625" style="518" customWidth="1"/>
    <col min="13318" max="13318" width="20.75390625" style="518" customWidth="1"/>
    <col min="13319" max="13319" width="13.00390625" style="518" customWidth="1"/>
    <col min="13320" max="13320" width="17.875" style="518" customWidth="1"/>
    <col min="13321" max="13321" width="30.75390625" style="518" customWidth="1"/>
    <col min="13322" max="13322" width="5.00390625" style="518" customWidth="1"/>
    <col min="13323" max="13568" width="9.125" style="518" customWidth="1"/>
    <col min="13569" max="13569" width="12.625" style="518" customWidth="1"/>
    <col min="13570" max="13570" width="61.125" style="518" customWidth="1"/>
    <col min="13571" max="13571" width="8.625" style="518" customWidth="1"/>
    <col min="13572" max="13572" width="11.00390625" style="518" customWidth="1"/>
    <col min="13573" max="13573" width="14.75390625" style="518" customWidth="1"/>
    <col min="13574" max="13574" width="20.75390625" style="518" customWidth="1"/>
    <col min="13575" max="13575" width="13.00390625" style="518" customWidth="1"/>
    <col min="13576" max="13576" width="17.875" style="518" customWidth="1"/>
    <col min="13577" max="13577" width="30.75390625" style="518" customWidth="1"/>
    <col min="13578" max="13578" width="5.00390625" style="518" customWidth="1"/>
    <col min="13579" max="13824" width="9.125" style="518" customWidth="1"/>
    <col min="13825" max="13825" width="12.625" style="518" customWidth="1"/>
    <col min="13826" max="13826" width="61.125" style="518" customWidth="1"/>
    <col min="13827" max="13827" width="8.625" style="518" customWidth="1"/>
    <col min="13828" max="13828" width="11.00390625" style="518" customWidth="1"/>
    <col min="13829" max="13829" width="14.75390625" style="518" customWidth="1"/>
    <col min="13830" max="13830" width="20.75390625" style="518" customWidth="1"/>
    <col min="13831" max="13831" width="13.00390625" style="518" customWidth="1"/>
    <col min="13832" max="13832" width="17.875" style="518" customWidth="1"/>
    <col min="13833" max="13833" width="30.75390625" style="518" customWidth="1"/>
    <col min="13834" max="13834" width="5.00390625" style="518" customWidth="1"/>
    <col min="13835" max="14080" width="9.125" style="518" customWidth="1"/>
    <col min="14081" max="14081" width="12.625" style="518" customWidth="1"/>
    <col min="14082" max="14082" width="61.125" style="518" customWidth="1"/>
    <col min="14083" max="14083" width="8.625" style="518" customWidth="1"/>
    <col min="14084" max="14084" width="11.00390625" style="518" customWidth="1"/>
    <col min="14085" max="14085" width="14.75390625" style="518" customWidth="1"/>
    <col min="14086" max="14086" width="20.75390625" style="518" customWidth="1"/>
    <col min="14087" max="14087" width="13.00390625" style="518" customWidth="1"/>
    <col min="14088" max="14088" width="17.875" style="518" customWidth="1"/>
    <col min="14089" max="14089" width="30.75390625" style="518" customWidth="1"/>
    <col min="14090" max="14090" width="5.00390625" style="518" customWidth="1"/>
    <col min="14091" max="14336" width="9.125" style="518" customWidth="1"/>
    <col min="14337" max="14337" width="12.625" style="518" customWidth="1"/>
    <col min="14338" max="14338" width="61.125" style="518" customWidth="1"/>
    <col min="14339" max="14339" width="8.625" style="518" customWidth="1"/>
    <col min="14340" max="14340" width="11.00390625" style="518" customWidth="1"/>
    <col min="14341" max="14341" width="14.75390625" style="518" customWidth="1"/>
    <col min="14342" max="14342" width="20.75390625" style="518" customWidth="1"/>
    <col min="14343" max="14343" width="13.00390625" style="518" customWidth="1"/>
    <col min="14344" max="14344" width="17.875" style="518" customWidth="1"/>
    <col min="14345" max="14345" width="30.75390625" style="518" customWidth="1"/>
    <col min="14346" max="14346" width="5.00390625" style="518" customWidth="1"/>
    <col min="14347" max="14592" width="9.125" style="518" customWidth="1"/>
    <col min="14593" max="14593" width="12.625" style="518" customWidth="1"/>
    <col min="14594" max="14594" width="61.125" style="518" customWidth="1"/>
    <col min="14595" max="14595" width="8.625" style="518" customWidth="1"/>
    <col min="14596" max="14596" width="11.00390625" style="518" customWidth="1"/>
    <col min="14597" max="14597" width="14.75390625" style="518" customWidth="1"/>
    <col min="14598" max="14598" width="20.75390625" style="518" customWidth="1"/>
    <col min="14599" max="14599" width="13.00390625" style="518" customWidth="1"/>
    <col min="14600" max="14600" width="17.875" style="518" customWidth="1"/>
    <col min="14601" max="14601" width="30.75390625" style="518" customWidth="1"/>
    <col min="14602" max="14602" width="5.00390625" style="518" customWidth="1"/>
    <col min="14603" max="14848" width="9.125" style="518" customWidth="1"/>
    <col min="14849" max="14849" width="12.625" style="518" customWidth="1"/>
    <col min="14850" max="14850" width="61.125" style="518" customWidth="1"/>
    <col min="14851" max="14851" width="8.625" style="518" customWidth="1"/>
    <col min="14852" max="14852" width="11.00390625" style="518" customWidth="1"/>
    <col min="14853" max="14853" width="14.75390625" style="518" customWidth="1"/>
    <col min="14854" max="14854" width="20.75390625" style="518" customWidth="1"/>
    <col min="14855" max="14855" width="13.00390625" style="518" customWidth="1"/>
    <col min="14856" max="14856" width="17.875" style="518" customWidth="1"/>
    <col min="14857" max="14857" width="30.75390625" style="518" customWidth="1"/>
    <col min="14858" max="14858" width="5.00390625" style="518" customWidth="1"/>
    <col min="14859" max="15104" width="9.125" style="518" customWidth="1"/>
    <col min="15105" max="15105" width="12.625" style="518" customWidth="1"/>
    <col min="15106" max="15106" width="61.125" style="518" customWidth="1"/>
    <col min="15107" max="15107" width="8.625" style="518" customWidth="1"/>
    <col min="15108" max="15108" width="11.00390625" style="518" customWidth="1"/>
    <col min="15109" max="15109" width="14.75390625" style="518" customWidth="1"/>
    <col min="15110" max="15110" width="20.75390625" style="518" customWidth="1"/>
    <col min="15111" max="15111" width="13.00390625" style="518" customWidth="1"/>
    <col min="15112" max="15112" width="17.875" style="518" customWidth="1"/>
    <col min="15113" max="15113" width="30.75390625" style="518" customWidth="1"/>
    <col min="15114" max="15114" width="5.00390625" style="518" customWidth="1"/>
    <col min="15115" max="15360" width="9.125" style="518" customWidth="1"/>
    <col min="15361" max="15361" width="12.625" style="518" customWidth="1"/>
    <col min="15362" max="15362" width="61.125" style="518" customWidth="1"/>
    <col min="15363" max="15363" width="8.625" style="518" customWidth="1"/>
    <col min="15364" max="15364" width="11.00390625" style="518" customWidth="1"/>
    <col min="15365" max="15365" width="14.75390625" style="518" customWidth="1"/>
    <col min="15366" max="15366" width="20.75390625" style="518" customWidth="1"/>
    <col min="15367" max="15367" width="13.00390625" style="518" customWidth="1"/>
    <col min="15368" max="15368" width="17.875" style="518" customWidth="1"/>
    <col min="15369" max="15369" width="30.75390625" style="518" customWidth="1"/>
    <col min="15370" max="15370" width="5.00390625" style="518" customWidth="1"/>
    <col min="15371" max="15616" width="9.125" style="518" customWidth="1"/>
    <col min="15617" max="15617" width="12.625" style="518" customWidth="1"/>
    <col min="15618" max="15618" width="61.125" style="518" customWidth="1"/>
    <col min="15619" max="15619" width="8.625" style="518" customWidth="1"/>
    <col min="15620" max="15620" width="11.00390625" style="518" customWidth="1"/>
    <col min="15621" max="15621" width="14.75390625" style="518" customWidth="1"/>
    <col min="15622" max="15622" width="20.75390625" style="518" customWidth="1"/>
    <col min="15623" max="15623" width="13.00390625" style="518" customWidth="1"/>
    <col min="15624" max="15624" width="17.875" style="518" customWidth="1"/>
    <col min="15625" max="15625" width="30.75390625" style="518" customWidth="1"/>
    <col min="15626" max="15626" width="5.00390625" style="518" customWidth="1"/>
    <col min="15627" max="15872" width="9.125" style="518" customWidth="1"/>
    <col min="15873" max="15873" width="12.625" style="518" customWidth="1"/>
    <col min="15874" max="15874" width="61.125" style="518" customWidth="1"/>
    <col min="15875" max="15875" width="8.625" style="518" customWidth="1"/>
    <col min="15876" max="15876" width="11.00390625" style="518" customWidth="1"/>
    <col min="15877" max="15877" width="14.75390625" style="518" customWidth="1"/>
    <col min="15878" max="15878" width="20.75390625" style="518" customWidth="1"/>
    <col min="15879" max="15879" width="13.00390625" style="518" customWidth="1"/>
    <col min="15880" max="15880" width="17.875" style="518" customWidth="1"/>
    <col min="15881" max="15881" width="30.75390625" style="518" customWidth="1"/>
    <col min="15882" max="15882" width="5.00390625" style="518" customWidth="1"/>
    <col min="15883" max="16128" width="9.125" style="518" customWidth="1"/>
    <col min="16129" max="16129" width="12.625" style="518" customWidth="1"/>
    <col min="16130" max="16130" width="61.125" style="518" customWidth="1"/>
    <col min="16131" max="16131" width="8.625" style="518" customWidth="1"/>
    <col min="16132" max="16132" width="11.00390625" style="518" customWidth="1"/>
    <col min="16133" max="16133" width="14.75390625" style="518" customWidth="1"/>
    <col min="16134" max="16134" width="20.75390625" style="518" customWidth="1"/>
    <col min="16135" max="16135" width="13.00390625" style="518" customWidth="1"/>
    <col min="16136" max="16136" width="17.875" style="518" customWidth="1"/>
    <col min="16137" max="16137" width="30.75390625" style="518" customWidth="1"/>
    <col min="16138" max="16138" width="5.00390625" style="518" customWidth="1"/>
    <col min="16139" max="16384" width="9.125" style="518" customWidth="1"/>
  </cols>
  <sheetData>
    <row r="1" spans="1:7" ht="23.25">
      <c r="A1" s="552" t="s">
        <v>1015</v>
      </c>
      <c r="B1" s="553" t="s">
        <v>1016</v>
      </c>
      <c r="C1" s="554"/>
      <c r="D1" s="555"/>
      <c r="E1" s="517"/>
      <c r="F1" s="665"/>
      <c r="G1" s="517"/>
    </row>
    <row r="2" spans="1:6" ht="18">
      <c r="A2" s="556"/>
      <c r="B2" s="557" t="s">
        <v>71</v>
      </c>
      <c r="C2" s="558"/>
      <c r="D2" s="558"/>
      <c r="E2" s="517"/>
      <c r="F2" s="666"/>
    </row>
    <row r="3" spans="1:6" ht="18">
      <c r="A3" s="556"/>
      <c r="B3" s="559"/>
      <c r="C3" s="558"/>
      <c r="D3" s="558"/>
      <c r="E3" s="517"/>
      <c r="F3" s="666"/>
    </row>
    <row r="4" spans="1:8" s="521" customFormat="1" ht="18">
      <c r="A4" s="560"/>
      <c r="B4" s="559" t="s">
        <v>1017</v>
      </c>
      <c r="C4" s="561"/>
      <c r="D4" s="561"/>
      <c r="E4" s="519"/>
      <c r="F4" s="667"/>
      <c r="G4" s="520"/>
      <c r="H4" s="691"/>
    </row>
    <row r="5" spans="1:8" s="521" customFormat="1" ht="13.5">
      <c r="A5" s="562" t="s">
        <v>1018</v>
      </c>
      <c r="B5" s="563"/>
      <c r="C5" s="561"/>
      <c r="D5" s="561"/>
      <c r="E5" s="519"/>
      <c r="F5" s="667"/>
      <c r="G5" s="520"/>
      <c r="H5" s="691"/>
    </row>
    <row r="6" spans="1:8" s="521" customFormat="1" ht="13.5">
      <c r="A6" s="562" t="s">
        <v>1019</v>
      </c>
      <c r="B6" s="563"/>
      <c r="C6" s="561"/>
      <c r="D6" s="561"/>
      <c r="E6" s="519"/>
      <c r="F6" s="667"/>
      <c r="G6" s="520"/>
      <c r="H6" s="691"/>
    </row>
    <row r="7" spans="1:8" s="521" customFormat="1" ht="13.5">
      <c r="A7" s="562" t="s">
        <v>1020</v>
      </c>
      <c r="B7" s="563"/>
      <c r="C7" s="561"/>
      <c r="D7" s="561"/>
      <c r="E7" s="519"/>
      <c r="F7" s="667"/>
      <c r="G7" s="520"/>
      <c r="H7" s="691"/>
    </row>
    <row r="8" spans="1:8" s="521" customFormat="1" ht="13.5">
      <c r="A8" s="562" t="s">
        <v>1021</v>
      </c>
      <c r="B8" s="563"/>
      <c r="C8" s="561"/>
      <c r="D8" s="561"/>
      <c r="E8" s="519"/>
      <c r="F8" s="667"/>
      <c r="G8" s="520"/>
      <c r="H8" s="691"/>
    </row>
    <row r="9" spans="1:8" s="521" customFormat="1" ht="13.5">
      <c r="A9" s="562" t="s">
        <v>1022</v>
      </c>
      <c r="B9" s="563"/>
      <c r="C9" s="561"/>
      <c r="D9" s="561"/>
      <c r="E9" s="519"/>
      <c r="F9" s="667"/>
      <c r="G9" s="520"/>
      <c r="H9" s="691"/>
    </row>
    <row r="10" spans="1:8" s="521" customFormat="1" ht="13.5">
      <c r="A10" s="562" t="s">
        <v>1023</v>
      </c>
      <c r="B10" s="563"/>
      <c r="C10" s="561"/>
      <c r="D10" s="561"/>
      <c r="E10" s="519"/>
      <c r="F10" s="667"/>
      <c r="G10" s="520"/>
      <c r="H10" s="691"/>
    </row>
    <row r="11" spans="1:8" s="521" customFormat="1" ht="14.25" thickBot="1">
      <c r="A11" s="562" t="s">
        <v>1024</v>
      </c>
      <c r="B11" s="563"/>
      <c r="C11" s="561"/>
      <c r="D11" s="561"/>
      <c r="E11" s="519"/>
      <c r="F11" s="667"/>
      <c r="G11" s="520"/>
      <c r="H11" s="691"/>
    </row>
    <row r="12" spans="1:8" ht="32.25" thickBot="1">
      <c r="A12" s="564" t="s">
        <v>1025</v>
      </c>
      <c r="B12" s="565" t="s">
        <v>1026</v>
      </c>
      <c r="C12" s="564" t="s">
        <v>1027</v>
      </c>
      <c r="D12" s="566" t="s">
        <v>193</v>
      </c>
      <c r="E12" s="176" t="s">
        <v>1028</v>
      </c>
      <c r="F12" s="668" t="s">
        <v>1029</v>
      </c>
      <c r="G12" s="176" t="s">
        <v>1030</v>
      </c>
      <c r="H12" s="692" t="s">
        <v>1031</v>
      </c>
    </row>
    <row r="13" spans="1:8" s="523" customFormat="1" ht="12.75">
      <c r="A13" s="567">
        <v>1</v>
      </c>
      <c r="B13" s="568" t="s">
        <v>1032</v>
      </c>
      <c r="C13" s="569"/>
      <c r="D13" s="568"/>
      <c r="E13" s="177"/>
      <c r="F13" s="669"/>
      <c r="G13" s="522"/>
      <c r="H13" s="693"/>
    </row>
    <row r="14" spans="1:9" s="523" customFormat="1" ht="16.5" customHeight="1">
      <c r="A14" s="570" t="s">
        <v>1033</v>
      </c>
      <c r="B14" s="571" t="s">
        <v>1034</v>
      </c>
      <c r="C14" s="572" t="s">
        <v>1035</v>
      </c>
      <c r="D14" s="573">
        <v>1</v>
      </c>
      <c r="E14" s="178">
        <v>0</v>
      </c>
      <c r="F14" s="670">
        <f>D14*E14</f>
        <v>0</v>
      </c>
      <c r="G14" s="525">
        <v>0</v>
      </c>
      <c r="H14" s="694">
        <f>D14*G14</f>
        <v>0</v>
      </c>
      <c r="I14" s="518"/>
    </row>
    <row r="15" spans="1:8" s="526" customFormat="1" ht="12.75">
      <c r="A15" s="570" t="s">
        <v>1036</v>
      </c>
      <c r="B15" s="571" t="s">
        <v>1037</v>
      </c>
      <c r="C15" s="572" t="s">
        <v>1035</v>
      </c>
      <c r="D15" s="573">
        <v>1</v>
      </c>
      <c r="E15" s="178">
        <v>0</v>
      </c>
      <c r="F15" s="671">
        <f>D15*E15</f>
        <v>0</v>
      </c>
      <c r="G15" s="525">
        <v>0</v>
      </c>
      <c r="H15" s="694">
        <f>D15*G15</f>
        <v>0</v>
      </c>
    </row>
    <row r="16" spans="1:8" s="526" customFormat="1" ht="12.75">
      <c r="A16" s="570" t="s">
        <v>1038</v>
      </c>
      <c r="B16" s="571" t="s">
        <v>1039</v>
      </c>
      <c r="C16" s="574" t="s">
        <v>1035</v>
      </c>
      <c r="D16" s="575">
        <v>1</v>
      </c>
      <c r="E16" s="179">
        <v>0</v>
      </c>
      <c r="F16" s="671">
        <f>D16*E16</f>
        <v>0</v>
      </c>
      <c r="G16" s="527">
        <v>0</v>
      </c>
      <c r="H16" s="694">
        <f>D16*G16</f>
        <v>0</v>
      </c>
    </row>
    <row r="17" spans="1:8" s="523" customFormat="1" ht="16.5" thickBot="1">
      <c r="A17" s="576"/>
      <c r="B17" s="577" t="s">
        <v>1040</v>
      </c>
      <c r="C17" s="578"/>
      <c r="D17" s="579"/>
      <c r="E17" s="180"/>
      <c r="F17" s="672">
        <f>SUM(F14:F16)</f>
        <v>0</v>
      </c>
      <c r="G17" s="528"/>
      <c r="H17" s="695">
        <f>SUM(H14:H16)</f>
        <v>0</v>
      </c>
    </row>
    <row r="18" spans="1:8" ht="18.75" thickBot="1">
      <c r="A18" s="580"/>
      <c r="B18" s="581" t="s">
        <v>1041</v>
      </c>
      <c r="C18" s="582"/>
      <c r="D18" s="583"/>
      <c r="E18" s="181"/>
      <c r="F18" s="673"/>
      <c r="G18" s="530"/>
      <c r="H18" s="696">
        <f>F17+H17</f>
        <v>0</v>
      </c>
    </row>
    <row r="19" spans="1:8" s="532" customFormat="1" ht="18.75" thickBot="1">
      <c r="A19" s="584"/>
      <c r="B19" s="585"/>
      <c r="C19" s="586"/>
      <c r="D19" s="587"/>
      <c r="E19" s="182"/>
      <c r="F19" s="674"/>
      <c r="G19" s="531"/>
      <c r="H19" s="697"/>
    </row>
    <row r="20" spans="1:8" ht="12.75">
      <c r="A20" s="588">
        <v>2</v>
      </c>
      <c r="B20" s="589" t="s">
        <v>1042</v>
      </c>
      <c r="C20" s="590"/>
      <c r="D20" s="591"/>
      <c r="E20" s="183"/>
      <c r="F20" s="675"/>
      <c r="G20" s="533"/>
      <c r="H20" s="698"/>
    </row>
    <row r="21" spans="1:8" s="523" customFormat="1" ht="12.75">
      <c r="A21" s="570"/>
      <c r="B21" s="571" t="s">
        <v>1043</v>
      </c>
      <c r="C21" s="572"/>
      <c r="D21" s="573"/>
      <c r="E21" s="178"/>
      <c r="F21" s="670"/>
      <c r="G21" s="525"/>
      <c r="H21" s="694"/>
    </row>
    <row r="22" spans="1:8" s="523" customFormat="1" ht="12.75">
      <c r="A22" s="592" t="s">
        <v>1044</v>
      </c>
      <c r="B22" s="571" t="s">
        <v>1045</v>
      </c>
      <c r="C22" s="593" t="s">
        <v>248</v>
      </c>
      <c r="D22" s="573">
        <v>65</v>
      </c>
      <c r="E22" s="178">
        <v>0</v>
      </c>
      <c r="F22" s="671">
        <f aca="true" t="shared" si="0" ref="F22:F46">D22*E22</f>
        <v>0</v>
      </c>
      <c r="G22" s="525">
        <v>0</v>
      </c>
      <c r="H22" s="694">
        <f aca="true" t="shared" si="1" ref="H22:H46">D22*G22</f>
        <v>0</v>
      </c>
    </row>
    <row r="23" spans="1:8" s="523" customFormat="1" ht="12.75">
      <c r="A23" s="592" t="s">
        <v>1046</v>
      </c>
      <c r="B23" s="571" t="s">
        <v>1047</v>
      </c>
      <c r="C23" s="593" t="s">
        <v>248</v>
      </c>
      <c r="D23" s="573">
        <v>125</v>
      </c>
      <c r="E23" s="178">
        <v>0</v>
      </c>
      <c r="F23" s="671">
        <f t="shared" si="0"/>
        <v>0</v>
      </c>
      <c r="G23" s="525">
        <v>0</v>
      </c>
      <c r="H23" s="694">
        <f t="shared" si="1"/>
        <v>0</v>
      </c>
    </row>
    <row r="24" spans="1:8" s="523" customFormat="1" ht="12.75">
      <c r="A24" s="592" t="s">
        <v>1048</v>
      </c>
      <c r="B24" s="571" t="s">
        <v>1049</v>
      </c>
      <c r="C24" s="593" t="s">
        <v>248</v>
      </c>
      <c r="D24" s="573">
        <v>750</v>
      </c>
      <c r="E24" s="178">
        <v>0</v>
      </c>
      <c r="F24" s="671">
        <f t="shared" si="0"/>
        <v>0</v>
      </c>
      <c r="G24" s="525">
        <v>0</v>
      </c>
      <c r="H24" s="694">
        <f t="shared" si="1"/>
        <v>0</v>
      </c>
    </row>
    <row r="25" spans="1:8" s="523" customFormat="1" ht="12.75">
      <c r="A25" s="592" t="s">
        <v>1050</v>
      </c>
      <c r="B25" s="571" t="s">
        <v>1051</v>
      </c>
      <c r="C25" s="593" t="s">
        <v>248</v>
      </c>
      <c r="D25" s="573">
        <v>1575</v>
      </c>
      <c r="E25" s="178">
        <v>0</v>
      </c>
      <c r="F25" s="671">
        <f t="shared" si="0"/>
        <v>0</v>
      </c>
      <c r="G25" s="525">
        <v>0</v>
      </c>
      <c r="H25" s="694">
        <f t="shared" si="1"/>
        <v>0</v>
      </c>
    </row>
    <row r="26" spans="1:8" s="523" customFormat="1" ht="12.75">
      <c r="A26" s="592" t="s">
        <v>1052</v>
      </c>
      <c r="B26" s="571" t="s">
        <v>1053</v>
      </c>
      <c r="C26" s="593" t="s">
        <v>248</v>
      </c>
      <c r="D26" s="573">
        <v>50</v>
      </c>
      <c r="E26" s="178">
        <v>0</v>
      </c>
      <c r="F26" s="671">
        <f t="shared" si="0"/>
        <v>0</v>
      </c>
      <c r="G26" s="525">
        <v>0</v>
      </c>
      <c r="H26" s="694">
        <f t="shared" si="1"/>
        <v>0</v>
      </c>
    </row>
    <row r="27" spans="1:8" s="523" customFormat="1" ht="12.75">
      <c r="A27" s="592" t="s">
        <v>1054</v>
      </c>
      <c r="B27" s="571" t="s">
        <v>1055</v>
      </c>
      <c r="C27" s="593" t="s">
        <v>248</v>
      </c>
      <c r="D27" s="573">
        <v>90</v>
      </c>
      <c r="E27" s="178">
        <v>0</v>
      </c>
      <c r="F27" s="671">
        <f t="shared" si="0"/>
        <v>0</v>
      </c>
      <c r="G27" s="525">
        <v>0</v>
      </c>
      <c r="H27" s="694">
        <f t="shared" si="1"/>
        <v>0</v>
      </c>
    </row>
    <row r="28" spans="1:8" s="523" customFormat="1" ht="12.75">
      <c r="A28" s="592" t="s">
        <v>1056</v>
      </c>
      <c r="B28" s="571" t="s">
        <v>1057</v>
      </c>
      <c r="C28" s="593" t="s">
        <v>248</v>
      </c>
      <c r="D28" s="573">
        <v>50</v>
      </c>
      <c r="E28" s="178">
        <v>0</v>
      </c>
      <c r="F28" s="671">
        <f t="shared" si="0"/>
        <v>0</v>
      </c>
      <c r="G28" s="525">
        <v>0</v>
      </c>
      <c r="H28" s="694">
        <f t="shared" si="1"/>
        <v>0</v>
      </c>
    </row>
    <row r="29" spans="1:8" s="523" customFormat="1" ht="12.75">
      <c r="A29" s="570" t="s">
        <v>1058</v>
      </c>
      <c r="B29" s="571" t="s">
        <v>1059</v>
      </c>
      <c r="C29" s="593" t="s">
        <v>248</v>
      </c>
      <c r="D29" s="573">
        <v>75</v>
      </c>
      <c r="E29" s="178">
        <v>0</v>
      </c>
      <c r="F29" s="671">
        <f t="shared" si="0"/>
        <v>0</v>
      </c>
      <c r="G29" s="525">
        <v>0</v>
      </c>
      <c r="H29" s="694">
        <f t="shared" si="1"/>
        <v>0</v>
      </c>
    </row>
    <row r="30" spans="1:8" s="523" customFormat="1" ht="12.75">
      <c r="A30" s="570" t="s">
        <v>1060</v>
      </c>
      <c r="B30" s="571" t="s">
        <v>1061</v>
      </c>
      <c r="C30" s="593" t="s">
        <v>248</v>
      </c>
      <c r="D30" s="573">
        <v>40</v>
      </c>
      <c r="E30" s="178">
        <v>0</v>
      </c>
      <c r="F30" s="671">
        <f t="shared" si="0"/>
        <v>0</v>
      </c>
      <c r="G30" s="525">
        <v>0</v>
      </c>
      <c r="H30" s="694">
        <f t="shared" si="1"/>
        <v>0</v>
      </c>
    </row>
    <row r="31" spans="1:8" s="523" customFormat="1" ht="12.75">
      <c r="A31" s="570" t="s">
        <v>1062</v>
      </c>
      <c r="B31" s="571" t="s">
        <v>1063</v>
      </c>
      <c r="C31" s="593" t="s">
        <v>248</v>
      </c>
      <c r="D31" s="573">
        <v>60</v>
      </c>
      <c r="E31" s="178">
        <v>0</v>
      </c>
      <c r="F31" s="671">
        <f t="shared" si="0"/>
        <v>0</v>
      </c>
      <c r="G31" s="525">
        <v>0</v>
      </c>
      <c r="H31" s="694">
        <f t="shared" si="1"/>
        <v>0</v>
      </c>
    </row>
    <row r="32" spans="1:8" s="523" customFormat="1" ht="12.75">
      <c r="A32" s="570" t="s">
        <v>1064</v>
      </c>
      <c r="B32" s="571" t="s">
        <v>1065</v>
      </c>
      <c r="C32" s="593" t="s">
        <v>248</v>
      </c>
      <c r="D32" s="573">
        <v>40</v>
      </c>
      <c r="E32" s="178">
        <v>0</v>
      </c>
      <c r="F32" s="671">
        <f t="shared" si="0"/>
        <v>0</v>
      </c>
      <c r="G32" s="525">
        <v>0</v>
      </c>
      <c r="H32" s="694">
        <f t="shared" si="1"/>
        <v>0</v>
      </c>
    </row>
    <row r="33" spans="1:8" s="523" customFormat="1" ht="12.75">
      <c r="A33" s="570" t="s">
        <v>1066</v>
      </c>
      <c r="B33" s="571" t="s">
        <v>1067</v>
      </c>
      <c r="C33" s="593" t="s">
        <v>248</v>
      </c>
      <c r="D33" s="573">
        <v>50</v>
      </c>
      <c r="E33" s="178">
        <v>0</v>
      </c>
      <c r="F33" s="671">
        <f t="shared" si="0"/>
        <v>0</v>
      </c>
      <c r="G33" s="525">
        <v>0</v>
      </c>
      <c r="H33" s="694">
        <f t="shared" si="1"/>
        <v>0</v>
      </c>
    </row>
    <row r="34" spans="1:8" s="523" customFormat="1" ht="12.75">
      <c r="A34" s="570" t="s">
        <v>1068</v>
      </c>
      <c r="B34" s="571" t="s">
        <v>1069</v>
      </c>
      <c r="C34" s="594" t="s">
        <v>248</v>
      </c>
      <c r="D34" s="595">
        <v>250</v>
      </c>
      <c r="E34" s="178">
        <v>0</v>
      </c>
      <c r="F34" s="671">
        <f t="shared" si="0"/>
        <v>0</v>
      </c>
      <c r="G34" s="525">
        <v>0</v>
      </c>
      <c r="H34" s="699">
        <f t="shared" si="1"/>
        <v>0</v>
      </c>
    </row>
    <row r="35" spans="1:8" s="523" customFormat="1" ht="12.75">
      <c r="A35" s="570" t="s">
        <v>1070</v>
      </c>
      <c r="B35" s="596" t="s">
        <v>1071</v>
      </c>
      <c r="C35" s="594" t="s">
        <v>248</v>
      </c>
      <c r="D35" s="595">
        <v>150</v>
      </c>
      <c r="E35" s="178">
        <v>0</v>
      </c>
      <c r="F35" s="671">
        <f t="shared" si="0"/>
        <v>0</v>
      </c>
      <c r="G35" s="525">
        <v>0</v>
      </c>
      <c r="H35" s="699">
        <f t="shared" si="1"/>
        <v>0</v>
      </c>
    </row>
    <row r="36" spans="1:8" s="523" customFormat="1" ht="12.75">
      <c r="A36" s="570" t="s">
        <v>1072</v>
      </c>
      <c r="B36" s="596" t="s">
        <v>1073</v>
      </c>
      <c r="C36" s="594" t="s">
        <v>248</v>
      </c>
      <c r="D36" s="595">
        <v>50</v>
      </c>
      <c r="E36" s="178">
        <v>0</v>
      </c>
      <c r="F36" s="671">
        <f t="shared" si="0"/>
        <v>0</v>
      </c>
      <c r="G36" s="525">
        <v>0</v>
      </c>
      <c r="H36" s="699">
        <f t="shared" si="1"/>
        <v>0</v>
      </c>
    </row>
    <row r="37" spans="1:8" s="523" customFormat="1" ht="12.75">
      <c r="A37" s="570" t="s">
        <v>1074</v>
      </c>
      <c r="B37" s="596" t="s">
        <v>1075</v>
      </c>
      <c r="C37" s="594" t="s">
        <v>248</v>
      </c>
      <c r="D37" s="595">
        <v>10</v>
      </c>
      <c r="E37" s="178">
        <v>0</v>
      </c>
      <c r="F37" s="671">
        <f t="shared" si="0"/>
        <v>0</v>
      </c>
      <c r="G37" s="525">
        <v>0</v>
      </c>
      <c r="H37" s="699">
        <f t="shared" si="1"/>
        <v>0</v>
      </c>
    </row>
    <row r="38" spans="1:8" s="523" customFormat="1" ht="12.75">
      <c r="A38" s="570" t="s">
        <v>1076</v>
      </c>
      <c r="B38" s="596" t="s">
        <v>1077</v>
      </c>
      <c r="C38" s="594" t="s">
        <v>248</v>
      </c>
      <c r="D38" s="595">
        <v>10</v>
      </c>
      <c r="E38" s="178">
        <v>0</v>
      </c>
      <c r="F38" s="671">
        <f>D38*E38</f>
        <v>0</v>
      </c>
      <c r="G38" s="525">
        <v>0</v>
      </c>
      <c r="H38" s="699">
        <f>D38*G38</f>
        <v>0</v>
      </c>
    </row>
    <row r="39" spans="1:8" s="523" customFormat="1" ht="12.75">
      <c r="A39" s="570" t="s">
        <v>1078</v>
      </c>
      <c r="B39" s="596" t="s">
        <v>1079</v>
      </c>
      <c r="C39" s="594" t="s">
        <v>248</v>
      </c>
      <c r="D39" s="595">
        <v>15</v>
      </c>
      <c r="E39" s="178">
        <v>0</v>
      </c>
      <c r="F39" s="671">
        <f t="shared" si="0"/>
        <v>0</v>
      </c>
      <c r="G39" s="525">
        <v>0</v>
      </c>
      <c r="H39" s="699">
        <f t="shared" si="1"/>
        <v>0</v>
      </c>
    </row>
    <row r="40" spans="1:8" s="523" customFormat="1" ht="12.75">
      <c r="A40" s="570" t="s">
        <v>1080</v>
      </c>
      <c r="B40" s="596" t="s">
        <v>1081</v>
      </c>
      <c r="C40" s="594" t="s">
        <v>248</v>
      </c>
      <c r="D40" s="595">
        <v>10</v>
      </c>
      <c r="E40" s="178">
        <v>0</v>
      </c>
      <c r="F40" s="671">
        <f>D40*E40</f>
        <v>0</v>
      </c>
      <c r="G40" s="525">
        <v>0</v>
      </c>
      <c r="H40" s="699">
        <f>D40*G40</f>
        <v>0</v>
      </c>
    </row>
    <row r="41" spans="1:8" s="523" customFormat="1" ht="12.75">
      <c r="A41" s="570" t="s">
        <v>1082</v>
      </c>
      <c r="B41" s="596" t="s">
        <v>1083</v>
      </c>
      <c r="C41" s="594" t="s">
        <v>248</v>
      </c>
      <c r="D41" s="595">
        <v>10</v>
      </c>
      <c r="E41" s="178">
        <v>0</v>
      </c>
      <c r="F41" s="671">
        <f t="shared" si="0"/>
        <v>0</v>
      </c>
      <c r="G41" s="525">
        <v>0</v>
      </c>
      <c r="H41" s="699">
        <f t="shared" si="1"/>
        <v>0</v>
      </c>
    </row>
    <row r="42" spans="1:8" s="523" customFormat="1" ht="12.75">
      <c r="A42" s="570" t="s">
        <v>1084</v>
      </c>
      <c r="B42" s="596" t="s">
        <v>1085</v>
      </c>
      <c r="C42" s="594" t="s">
        <v>248</v>
      </c>
      <c r="D42" s="595">
        <v>20</v>
      </c>
      <c r="E42" s="178">
        <v>0</v>
      </c>
      <c r="F42" s="671">
        <f t="shared" si="0"/>
        <v>0</v>
      </c>
      <c r="G42" s="525">
        <v>0</v>
      </c>
      <c r="H42" s="699">
        <f t="shared" si="1"/>
        <v>0</v>
      </c>
    </row>
    <row r="43" spans="1:8" s="523" customFormat="1" ht="12.75">
      <c r="A43" s="570" t="s">
        <v>1086</v>
      </c>
      <c r="B43" s="596" t="s">
        <v>1087</v>
      </c>
      <c r="C43" s="594" t="s">
        <v>248</v>
      </c>
      <c r="D43" s="595">
        <v>10</v>
      </c>
      <c r="E43" s="178">
        <v>0</v>
      </c>
      <c r="F43" s="671">
        <f t="shared" si="0"/>
        <v>0</v>
      </c>
      <c r="G43" s="525">
        <v>0</v>
      </c>
      <c r="H43" s="699">
        <f t="shared" si="1"/>
        <v>0</v>
      </c>
    </row>
    <row r="44" spans="1:8" s="523" customFormat="1" ht="12.75">
      <c r="A44" s="570" t="s">
        <v>1088</v>
      </c>
      <c r="B44" s="571" t="s">
        <v>1089</v>
      </c>
      <c r="C44" s="593" t="s">
        <v>248</v>
      </c>
      <c r="D44" s="573">
        <v>20</v>
      </c>
      <c r="E44" s="178">
        <v>0</v>
      </c>
      <c r="F44" s="671">
        <f>D44*E44</f>
        <v>0</v>
      </c>
      <c r="G44" s="525">
        <v>0</v>
      </c>
      <c r="H44" s="694">
        <f>D44*G44</f>
        <v>0</v>
      </c>
    </row>
    <row r="45" spans="1:8" s="523" customFormat="1" ht="12.75">
      <c r="A45" s="570" t="s">
        <v>1090</v>
      </c>
      <c r="B45" s="571" t="s">
        <v>1091</v>
      </c>
      <c r="C45" s="593" t="s">
        <v>248</v>
      </c>
      <c r="D45" s="573">
        <v>20</v>
      </c>
      <c r="E45" s="178">
        <v>0</v>
      </c>
      <c r="F45" s="671">
        <f>D45*E45</f>
        <v>0</v>
      </c>
      <c r="G45" s="525">
        <v>0</v>
      </c>
      <c r="H45" s="694">
        <f>D45*G45</f>
        <v>0</v>
      </c>
    </row>
    <row r="46" spans="1:8" s="523" customFormat="1" ht="12.75">
      <c r="A46" s="570" t="s">
        <v>1092</v>
      </c>
      <c r="B46" s="596" t="s">
        <v>1093</v>
      </c>
      <c r="C46" s="594" t="s">
        <v>248</v>
      </c>
      <c r="D46" s="595">
        <v>60</v>
      </c>
      <c r="E46" s="178">
        <v>0</v>
      </c>
      <c r="F46" s="671">
        <f t="shared" si="0"/>
        <v>0</v>
      </c>
      <c r="G46" s="525">
        <v>0</v>
      </c>
      <c r="H46" s="699">
        <f t="shared" si="1"/>
        <v>0</v>
      </c>
    </row>
    <row r="47" spans="1:8" s="523" customFormat="1" ht="16.5" thickBot="1">
      <c r="A47" s="597"/>
      <c r="B47" s="598" t="s">
        <v>1040</v>
      </c>
      <c r="C47" s="599"/>
      <c r="D47" s="600"/>
      <c r="E47" s="184"/>
      <c r="F47" s="676">
        <f>SUM(F23:F46)</f>
        <v>0</v>
      </c>
      <c r="G47" s="528"/>
      <c r="H47" s="700">
        <f>SUM(H23:H46)</f>
        <v>0</v>
      </c>
    </row>
    <row r="48" spans="1:8" ht="18.75" thickBot="1">
      <c r="A48" s="580"/>
      <c r="B48" s="581" t="s">
        <v>1041</v>
      </c>
      <c r="C48" s="582"/>
      <c r="D48" s="583"/>
      <c r="E48" s="181"/>
      <c r="F48" s="673"/>
      <c r="G48" s="530"/>
      <c r="H48" s="696">
        <f>F47+H47</f>
        <v>0</v>
      </c>
    </row>
    <row r="49" spans="1:8" ht="18.75" thickBot="1">
      <c r="A49" s="584"/>
      <c r="B49" s="601"/>
      <c r="C49" s="586"/>
      <c r="D49" s="587"/>
      <c r="E49" s="185"/>
      <c r="F49" s="677"/>
      <c r="G49" s="534"/>
      <c r="H49" s="701"/>
    </row>
    <row r="50" spans="1:8" ht="12.75">
      <c r="A50" s="588">
        <v>3</v>
      </c>
      <c r="B50" s="589" t="s">
        <v>1094</v>
      </c>
      <c r="C50" s="590"/>
      <c r="D50" s="591"/>
      <c r="E50" s="183"/>
      <c r="F50" s="675"/>
      <c r="G50" s="533"/>
      <c r="H50" s="698"/>
    </row>
    <row r="51" spans="1:8" s="526" customFormat="1" ht="12.75">
      <c r="A51" s="602"/>
      <c r="B51" s="603"/>
      <c r="C51" s="604"/>
      <c r="D51" s="605"/>
      <c r="E51" s="186"/>
      <c r="F51" s="678"/>
      <c r="G51" s="535"/>
      <c r="H51" s="702"/>
    </row>
    <row r="52" spans="1:8" s="526" customFormat="1" ht="219" customHeight="1">
      <c r="A52" s="606" t="s">
        <v>1095</v>
      </c>
      <c r="B52" s="607" t="s">
        <v>1096</v>
      </c>
      <c r="C52" s="608" t="s">
        <v>1035</v>
      </c>
      <c r="D52" s="609">
        <v>12</v>
      </c>
      <c r="E52" s="187">
        <v>0</v>
      </c>
      <c r="F52" s="679">
        <f aca="true" t="shared" si="2" ref="F52:F60">D52*E52</f>
        <v>0</v>
      </c>
      <c r="G52" s="536">
        <v>0</v>
      </c>
      <c r="H52" s="703">
        <f aca="true" t="shared" si="3" ref="H52:H59">D52*G52</f>
        <v>0</v>
      </c>
    </row>
    <row r="53" spans="1:8" s="526" customFormat="1" ht="162.75" customHeight="1">
      <c r="A53" s="606" t="s">
        <v>1097</v>
      </c>
      <c r="B53" s="607" t="s">
        <v>1098</v>
      </c>
      <c r="C53" s="608" t="s">
        <v>1035</v>
      </c>
      <c r="D53" s="609">
        <v>18</v>
      </c>
      <c r="E53" s="187">
        <v>0</v>
      </c>
      <c r="F53" s="679">
        <f t="shared" si="2"/>
        <v>0</v>
      </c>
      <c r="G53" s="536">
        <v>0</v>
      </c>
      <c r="H53" s="703">
        <f t="shared" si="3"/>
        <v>0</v>
      </c>
    </row>
    <row r="54" spans="1:8" s="526" customFormat="1" ht="162.75" customHeight="1">
      <c r="A54" s="606" t="s">
        <v>1099</v>
      </c>
      <c r="B54" s="607" t="s">
        <v>1100</v>
      </c>
      <c r="C54" s="608" t="s">
        <v>1035</v>
      </c>
      <c r="D54" s="609">
        <v>12</v>
      </c>
      <c r="E54" s="187">
        <v>0</v>
      </c>
      <c r="F54" s="679">
        <f t="shared" si="2"/>
        <v>0</v>
      </c>
      <c r="G54" s="536">
        <v>0</v>
      </c>
      <c r="H54" s="703">
        <f t="shared" si="3"/>
        <v>0</v>
      </c>
    </row>
    <row r="55" spans="1:8" s="526" customFormat="1" ht="114" customHeight="1">
      <c r="A55" s="606" t="s">
        <v>1101</v>
      </c>
      <c r="B55" s="607" t="s">
        <v>1102</v>
      </c>
      <c r="C55" s="608" t="s">
        <v>1035</v>
      </c>
      <c r="D55" s="609">
        <v>10</v>
      </c>
      <c r="E55" s="187">
        <v>0</v>
      </c>
      <c r="F55" s="679">
        <f t="shared" si="2"/>
        <v>0</v>
      </c>
      <c r="G55" s="536">
        <v>0</v>
      </c>
      <c r="H55" s="703">
        <f t="shared" si="3"/>
        <v>0</v>
      </c>
    </row>
    <row r="56" spans="1:8" s="526" customFormat="1" ht="282" customHeight="1">
      <c r="A56" s="606" t="s">
        <v>1103</v>
      </c>
      <c r="B56" s="610" t="s">
        <v>1104</v>
      </c>
      <c r="C56" s="608" t="s">
        <v>1035</v>
      </c>
      <c r="D56" s="609">
        <v>5</v>
      </c>
      <c r="E56" s="187">
        <v>0</v>
      </c>
      <c r="F56" s="679">
        <f t="shared" si="2"/>
        <v>0</v>
      </c>
      <c r="G56" s="536">
        <v>0</v>
      </c>
      <c r="H56" s="703">
        <f t="shared" si="3"/>
        <v>0</v>
      </c>
    </row>
    <row r="57" spans="1:8" s="526" customFormat="1" ht="118.5" customHeight="1">
      <c r="A57" s="606" t="s">
        <v>1105</v>
      </c>
      <c r="B57" s="610" t="s">
        <v>1106</v>
      </c>
      <c r="C57" s="608" t="s">
        <v>1035</v>
      </c>
      <c r="D57" s="609">
        <v>2</v>
      </c>
      <c r="E57" s="187">
        <v>0</v>
      </c>
      <c r="F57" s="679">
        <f t="shared" si="2"/>
        <v>0</v>
      </c>
      <c r="G57" s="536">
        <v>0</v>
      </c>
      <c r="H57" s="703">
        <f t="shared" si="3"/>
        <v>0</v>
      </c>
    </row>
    <row r="58" spans="1:8" s="526" customFormat="1" ht="132" customHeight="1">
      <c r="A58" s="606" t="s">
        <v>1107</v>
      </c>
      <c r="B58" s="610" t="s">
        <v>1108</v>
      </c>
      <c r="C58" s="608" t="s">
        <v>1035</v>
      </c>
      <c r="D58" s="609">
        <v>1</v>
      </c>
      <c r="E58" s="187">
        <v>0</v>
      </c>
      <c r="F58" s="679">
        <f t="shared" si="2"/>
        <v>0</v>
      </c>
      <c r="G58" s="536">
        <v>0</v>
      </c>
      <c r="H58" s="703">
        <f t="shared" si="3"/>
        <v>0</v>
      </c>
    </row>
    <row r="59" spans="1:8" s="526" customFormat="1" ht="129.75" customHeight="1">
      <c r="A59" s="606" t="s">
        <v>1109</v>
      </c>
      <c r="B59" s="610" t="s">
        <v>1110</v>
      </c>
      <c r="C59" s="608" t="s">
        <v>1035</v>
      </c>
      <c r="D59" s="609">
        <v>1</v>
      </c>
      <c r="E59" s="187">
        <v>0</v>
      </c>
      <c r="F59" s="679">
        <f t="shared" si="2"/>
        <v>0</v>
      </c>
      <c r="G59" s="536">
        <v>0</v>
      </c>
      <c r="H59" s="703">
        <f t="shared" si="3"/>
        <v>0</v>
      </c>
    </row>
    <row r="60" spans="1:8" s="526" customFormat="1" ht="16.5" customHeight="1">
      <c r="A60" s="606" t="s">
        <v>1111</v>
      </c>
      <c r="B60" s="610" t="s">
        <v>1112</v>
      </c>
      <c r="C60" s="593" t="s">
        <v>1035</v>
      </c>
      <c r="D60" s="611">
        <f>SUM(D52:D59)</f>
        <v>61</v>
      </c>
      <c r="E60" s="188">
        <v>0</v>
      </c>
      <c r="F60" s="680">
        <f t="shared" si="2"/>
        <v>0</v>
      </c>
      <c r="G60" s="537"/>
      <c r="H60" s="699"/>
    </row>
    <row r="61" spans="1:8" s="539" customFormat="1" ht="16.5" thickBot="1">
      <c r="A61" s="612"/>
      <c r="B61" s="612" t="s">
        <v>1040</v>
      </c>
      <c r="C61" s="612"/>
      <c r="D61" s="612"/>
      <c r="E61" s="538"/>
      <c r="F61" s="681">
        <f>SUM(F51:F60)</f>
        <v>0</v>
      </c>
      <c r="G61" s="538"/>
      <c r="H61" s="704">
        <f>SUM(H52:H60)</f>
        <v>0</v>
      </c>
    </row>
    <row r="62" spans="1:8" ht="18.75" thickBot="1">
      <c r="A62" s="613"/>
      <c r="B62" s="614" t="s">
        <v>29</v>
      </c>
      <c r="C62" s="615"/>
      <c r="D62" s="616"/>
      <c r="E62" s="189"/>
      <c r="F62" s="616"/>
      <c r="G62" s="189"/>
      <c r="H62" s="705">
        <f>F61+H61</f>
        <v>0</v>
      </c>
    </row>
    <row r="63" spans="1:8" ht="16.5" thickBot="1">
      <c r="A63" s="617"/>
      <c r="B63" s="618"/>
      <c r="C63" s="619"/>
      <c r="D63" s="620"/>
      <c r="E63" s="190"/>
      <c r="F63" s="620"/>
      <c r="G63" s="190"/>
      <c r="H63" s="706"/>
    </row>
    <row r="64" spans="1:8" ht="12.75">
      <c r="A64" s="588">
        <v>4</v>
      </c>
      <c r="B64" s="589" t="s">
        <v>1113</v>
      </c>
      <c r="C64" s="590"/>
      <c r="D64" s="591"/>
      <c r="E64" s="183"/>
      <c r="F64" s="675"/>
      <c r="G64" s="533"/>
      <c r="H64" s="698"/>
    </row>
    <row r="65" spans="1:8" ht="12.75">
      <c r="A65" s="570" t="s">
        <v>1114</v>
      </c>
      <c r="B65" s="612" t="s">
        <v>1115</v>
      </c>
      <c r="C65" s="593" t="s">
        <v>1035</v>
      </c>
      <c r="D65" s="611">
        <v>6</v>
      </c>
      <c r="E65" s="188">
        <v>0</v>
      </c>
      <c r="F65" s="680">
        <f aca="true" t="shared" si="4" ref="F65:F93">D65*E65</f>
        <v>0</v>
      </c>
      <c r="G65" s="537">
        <v>0</v>
      </c>
      <c r="H65" s="699">
        <f aca="true" t="shared" si="5" ref="H65:H92">D65*G65</f>
        <v>0</v>
      </c>
    </row>
    <row r="66" spans="1:8" s="523" customFormat="1" ht="12.75">
      <c r="A66" s="570" t="s">
        <v>1116</v>
      </c>
      <c r="B66" s="612" t="s">
        <v>1117</v>
      </c>
      <c r="C66" s="593" t="s">
        <v>1035</v>
      </c>
      <c r="D66" s="611">
        <v>2</v>
      </c>
      <c r="E66" s="188">
        <v>0</v>
      </c>
      <c r="F66" s="680">
        <f t="shared" si="4"/>
        <v>0</v>
      </c>
      <c r="G66" s="537">
        <v>0</v>
      </c>
      <c r="H66" s="699">
        <f t="shared" si="5"/>
        <v>0</v>
      </c>
    </row>
    <row r="67" spans="1:8" s="523" customFormat="1" ht="12.75">
      <c r="A67" s="570" t="s">
        <v>1118</v>
      </c>
      <c r="B67" s="612" t="s">
        <v>1119</v>
      </c>
      <c r="C67" s="593" t="s">
        <v>1035</v>
      </c>
      <c r="D67" s="611">
        <v>16</v>
      </c>
      <c r="E67" s="188">
        <v>0</v>
      </c>
      <c r="F67" s="680">
        <f t="shared" si="4"/>
        <v>0</v>
      </c>
      <c r="G67" s="537">
        <v>0</v>
      </c>
      <c r="H67" s="699">
        <f t="shared" si="5"/>
        <v>0</v>
      </c>
    </row>
    <row r="68" spans="1:8" s="523" customFormat="1" ht="12.75">
      <c r="A68" s="570" t="s">
        <v>1120</v>
      </c>
      <c r="B68" s="612" t="s">
        <v>1121</v>
      </c>
      <c r="C68" s="593" t="s">
        <v>1035</v>
      </c>
      <c r="D68" s="611">
        <v>1</v>
      </c>
      <c r="E68" s="188">
        <v>0</v>
      </c>
      <c r="F68" s="680">
        <f t="shared" si="4"/>
        <v>0</v>
      </c>
      <c r="G68" s="537">
        <v>0</v>
      </c>
      <c r="H68" s="699">
        <f>D68*G68</f>
        <v>0</v>
      </c>
    </row>
    <row r="69" spans="1:8" s="523" customFormat="1" ht="12.75">
      <c r="A69" s="570" t="s">
        <v>1122</v>
      </c>
      <c r="B69" s="612" t="s">
        <v>1123</v>
      </c>
      <c r="C69" s="593" t="s">
        <v>1035</v>
      </c>
      <c r="D69" s="611">
        <v>8</v>
      </c>
      <c r="E69" s="188">
        <v>0</v>
      </c>
      <c r="F69" s="680">
        <f t="shared" si="4"/>
        <v>0</v>
      </c>
      <c r="G69" s="537">
        <v>0</v>
      </c>
      <c r="H69" s="699">
        <f>D69*G69</f>
        <v>0</v>
      </c>
    </row>
    <row r="70" spans="1:8" s="523" customFormat="1" ht="12.75">
      <c r="A70" s="570" t="s">
        <v>1124</v>
      </c>
      <c r="B70" s="612" t="s">
        <v>1125</v>
      </c>
      <c r="C70" s="593" t="s">
        <v>1035</v>
      </c>
      <c r="D70" s="611">
        <v>1</v>
      </c>
      <c r="E70" s="188">
        <v>0</v>
      </c>
      <c r="F70" s="680">
        <f t="shared" si="4"/>
        <v>0</v>
      </c>
      <c r="G70" s="537">
        <v>0</v>
      </c>
      <c r="H70" s="699">
        <f>D70*G70</f>
        <v>0</v>
      </c>
    </row>
    <row r="71" spans="1:8" s="523" customFormat="1" ht="12.75">
      <c r="A71" s="570" t="s">
        <v>1126</v>
      </c>
      <c r="B71" s="612" t="s">
        <v>1127</v>
      </c>
      <c r="C71" s="593" t="s">
        <v>1035</v>
      </c>
      <c r="D71" s="611">
        <v>3</v>
      </c>
      <c r="E71" s="188">
        <v>0</v>
      </c>
      <c r="F71" s="680">
        <f t="shared" si="4"/>
        <v>0</v>
      </c>
      <c r="G71" s="537">
        <v>0</v>
      </c>
      <c r="H71" s="699">
        <f t="shared" si="5"/>
        <v>0</v>
      </c>
    </row>
    <row r="72" spans="1:8" s="523" customFormat="1" ht="12.75">
      <c r="A72" s="570" t="s">
        <v>1128</v>
      </c>
      <c r="B72" s="612" t="s">
        <v>1129</v>
      </c>
      <c r="C72" s="593" t="s">
        <v>1035</v>
      </c>
      <c r="D72" s="611">
        <v>3</v>
      </c>
      <c r="E72" s="188">
        <v>0</v>
      </c>
      <c r="F72" s="680">
        <f t="shared" si="4"/>
        <v>0</v>
      </c>
      <c r="G72" s="537">
        <v>0</v>
      </c>
      <c r="H72" s="699">
        <f>D72*G72</f>
        <v>0</v>
      </c>
    </row>
    <row r="73" spans="1:8" s="523" customFormat="1" ht="31.5">
      <c r="A73" s="570" t="s">
        <v>1130</v>
      </c>
      <c r="B73" s="621" t="s">
        <v>1131</v>
      </c>
      <c r="C73" s="622" t="s">
        <v>1035</v>
      </c>
      <c r="D73" s="623">
        <v>1</v>
      </c>
      <c r="E73" s="191">
        <v>0</v>
      </c>
      <c r="F73" s="680">
        <f t="shared" si="4"/>
        <v>0</v>
      </c>
      <c r="G73" s="540">
        <v>0</v>
      </c>
      <c r="H73" s="707">
        <f>D73*G73</f>
        <v>0</v>
      </c>
    </row>
    <row r="74" spans="1:8" s="523" customFormat="1" ht="31.5">
      <c r="A74" s="570" t="s">
        <v>1132</v>
      </c>
      <c r="B74" s="612" t="s">
        <v>1133</v>
      </c>
      <c r="C74" s="593" t="s">
        <v>1035</v>
      </c>
      <c r="D74" s="611">
        <v>15</v>
      </c>
      <c r="E74" s="188">
        <v>0</v>
      </c>
      <c r="F74" s="680">
        <f t="shared" si="4"/>
        <v>0</v>
      </c>
      <c r="G74" s="537">
        <v>0</v>
      </c>
      <c r="H74" s="699">
        <f t="shared" si="5"/>
        <v>0</v>
      </c>
    </row>
    <row r="75" spans="1:8" s="523" customFormat="1" ht="31.5">
      <c r="A75" s="570" t="s">
        <v>1134</v>
      </c>
      <c r="B75" s="612" t="s">
        <v>1135</v>
      </c>
      <c r="C75" s="593" t="s">
        <v>1035</v>
      </c>
      <c r="D75" s="611">
        <v>21</v>
      </c>
      <c r="E75" s="188">
        <v>0</v>
      </c>
      <c r="F75" s="680">
        <f t="shared" si="4"/>
        <v>0</v>
      </c>
      <c r="G75" s="537">
        <v>0</v>
      </c>
      <c r="H75" s="699">
        <f>D75*G75</f>
        <v>0</v>
      </c>
    </row>
    <row r="76" spans="1:8" s="523" customFormat="1" ht="31.5">
      <c r="A76" s="570" t="s">
        <v>1136</v>
      </c>
      <c r="B76" s="612" t="s">
        <v>1137</v>
      </c>
      <c r="C76" s="593" t="s">
        <v>1035</v>
      </c>
      <c r="D76" s="611">
        <v>1</v>
      </c>
      <c r="E76" s="188">
        <v>0</v>
      </c>
      <c r="F76" s="680">
        <f t="shared" si="4"/>
        <v>0</v>
      </c>
      <c r="G76" s="537">
        <v>0</v>
      </c>
      <c r="H76" s="699">
        <f>D76*G76</f>
        <v>0</v>
      </c>
    </row>
    <row r="77" spans="1:8" s="523" customFormat="1" ht="12.75">
      <c r="A77" s="570" t="s">
        <v>1138</v>
      </c>
      <c r="B77" s="612" t="s">
        <v>1139</v>
      </c>
      <c r="C77" s="593" t="s">
        <v>1035</v>
      </c>
      <c r="D77" s="611">
        <v>23</v>
      </c>
      <c r="E77" s="188">
        <v>0</v>
      </c>
      <c r="F77" s="680">
        <f t="shared" si="4"/>
        <v>0</v>
      </c>
      <c r="G77" s="537">
        <v>0</v>
      </c>
      <c r="H77" s="699">
        <f t="shared" si="5"/>
        <v>0</v>
      </c>
    </row>
    <row r="78" spans="1:8" s="523" customFormat="1" ht="12.75">
      <c r="A78" s="570" t="s">
        <v>1140</v>
      </c>
      <c r="B78" s="612" t="s">
        <v>1141</v>
      </c>
      <c r="C78" s="593" t="s">
        <v>1035</v>
      </c>
      <c r="D78" s="611">
        <v>1</v>
      </c>
      <c r="E78" s="188">
        <v>0</v>
      </c>
      <c r="F78" s="680">
        <f t="shared" si="4"/>
        <v>0</v>
      </c>
      <c r="G78" s="537">
        <v>0</v>
      </c>
      <c r="H78" s="699">
        <f t="shared" si="5"/>
        <v>0</v>
      </c>
    </row>
    <row r="79" spans="1:8" s="523" customFormat="1" ht="12.75">
      <c r="A79" s="570" t="s">
        <v>1142</v>
      </c>
      <c r="B79" s="612" t="s">
        <v>1143</v>
      </c>
      <c r="C79" s="593" t="s">
        <v>1035</v>
      </c>
      <c r="D79" s="611">
        <v>97</v>
      </c>
      <c r="E79" s="188">
        <v>0</v>
      </c>
      <c r="F79" s="680">
        <f t="shared" si="4"/>
        <v>0</v>
      </c>
      <c r="G79" s="537">
        <v>0</v>
      </c>
      <c r="H79" s="699">
        <f t="shared" si="5"/>
        <v>0</v>
      </c>
    </row>
    <row r="80" spans="1:8" s="523" customFormat="1" ht="12.75">
      <c r="A80" s="570" t="s">
        <v>1144</v>
      </c>
      <c r="B80" s="612" t="s">
        <v>1145</v>
      </c>
      <c r="C80" s="593" t="s">
        <v>1035</v>
      </c>
      <c r="D80" s="611">
        <v>100</v>
      </c>
      <c r="E80" s="188">
        <v>0</v>
      </c>
      <c r="F80" s="680">
        <f t="shared" si="4"/>
        <v>0</v>
      </c>
      <c r="G80" s="537">
        <v>0</v>
      </c>
      <c r="H80" s="699">
        <f t="shared" si="5"/>
        <v>0</v>
      </c>
    </row>
    <row r="81" spans="1:8" s="523" customFormat="1" ht="12.75">
      <c r="A81" s="570" t="s">
        <v>1146</v>
      </c>
      <c r="B81" s="612" t="s">
        <v>1147</v>
      </c>
      <c r="C81" s="593" t="s">
        <v>1035</v>
      </c>
      <c r="D81" s="611">
        <v>20</v>
      </c>
      <c r="E81" s="188">
        <v>0</v>
      </c>
      <c r="F81" s="680">
        <f t="shared" si="4"/>
        <v>0</v>
      </c>
      <c r="G81" s="537">
        <v>0</v>
      </c>
      <c r="H81" s="699">
        <f t="shared" si="5"/>
        <v>0</v>
      </c>
    </row>
    <row r="82" spans="1:8" s="523" customFormat="1" ht="12.75">
      <c r="A82" s="570" t="s">
        <v>1148</v>
      </c>
      <c r="B82" s="612" t="s">
        <v>1149</v>
      </c>
      <c r="C82" s="593" t="s">
        <v>248</v>
      </c>
      <c r="D82" s="611">
        <v>50</v>
      </c>
      <c r="E82" s="188">
        <v>0</v>
      </c>
      <c r="F82" s="680">
        <f t="shared" si="4"/>
        <v>0</v>
      </c>
      <c r="G82" s="537">
        <v>0</v>
      </c>
      <c r="H82" s="699">
        <f t="shared" si="5"/>
        <v>0</v>
      </c>
    </row>
    <row r="83" spans="1:8" s="523" customFormat="1" ht="12.75">
      <c r="A83" s="570" t="s">
        <v>1150</v>
      </c>
      <c r="B83" s="612" t="s">
        <v>1151</v>
      </c>
      <c r="C83" s="593" t="s">
        <v>248</v>
      </c>
      <c r="D83" s="611">
        <v>20</v>
      </c>
      <c r="E83" s="188">
        <v>0</v>
      </c>
      <c r="F83" s="680">
        <f t="shared" si="4"/>
        <v>0</v>
      </c>
      <c r="G83" s="537">
        <v>0</v>
      </c>
      <c r="H83" s="699">
        <f t="shared" si="5"/>
        <v>0</v>
      </c>
    </row>
    <row r="84" spans="1:8" s="523" customFormat="1" ht="12.75">
      <c r="A84" s="570" t="s">
        <v>1152</v>
      </c>
      <c r="B84" s="612" t="s">
        <v>1153</v>
      </c>
      <c r="C84" s="593" t="s">
        <v>248</v>
      </c>
      <c r="D84" s="611">
        <v>20</v>
      </c>
      <c r="E84" s="188">
        <v>0</v>
      </c>
      <c r="F84" s="680">
        <f t="shared" si="4"/>
        <v>0</v>
      </c>
      <c r="G84" s="537">
        <v>0</v>
      </c>
      <c r="H84" s="699">
        <f t="shared" si="5"/>
        <v>0</v>
      </c>
    </row>
    <row r="85" spans="1:8" s="523" customFormat="1" ht="12.75">
      <c r="A85" s="570" t="s">
        <v>1154</v>
      </c>
      <c r="B85" s="612" t="s">
        <v>1155</v>
      </c>
      <c r="C85" s="593" t="s">
        <v>248</v>
      </c>
      <c r="D85" s="611">
        <v>30</v>
      </c>
      <c r="E85" s="188">
        <v>0</v>
      </c>
      <c r="F85" s="680">
        <f t="shared" si="4"/>
        <v>0</v>
      </c>
      <c r="G85" s="537">
        <v>0</v>
      </c>
      <c r="H85" s="699">
        <f t="shared" si="5"/>
        <v>0</v>
      </c>
    </row>
    <row r="86" spans="1:8" s="523" customFormat="1" ht="12.75">
      <c r="A86" s="570" t="s">
        <v>1156</v>
      </c>
      <c r="B86" s="612" t="s">
        <v>1157</v>
      </c>
      <c r="C86" s="593" t="s">
        <v>248</v>
      </c>
      <c r="D86" s="611">
        <v>35</v>
      </c>
      <c r="E86" s="188">
        <v>0</v>
      </c>
      <c r="F86" s="680">
        <f t="shared" si="4"/>
        <v>0</v>
      </c>
      <c r="G86" s="537">
        <v>0</v>
      </c>
      <c r="H86" s="699">
        <f t="shared" si="5"/>
        <v>0</v>
      </c>
    </row>
    <row r="87" spans="1:8" s="523" customFormat="1" ht="12.75">
      <c r="A87" s="570" t="s">
        <v>1158</v>
      </c>
      <c r="B87" s="612" t="s">
        <v>1159</v>
      </c>
      <c r="C87" s="593" t="s">
        <v>248</v>
      </c>
      <c r="D87" s="611">
        <v>30</v>
      </c>
      <c r="E87" s="188">
        <v>0</v>
      </c>
      <c r="F87" s="680">
        <f t="shared" si="4"/>
        <v>0</v>
      </c>
      <c r="G87" s="537">
        <v>0</v>
      </c>
      <c r="H87" s="699">
        <f t="shared" si="5"/>
        <v>0</v>
      </c>
    </row>
    <row r="88" spans="1:8" s="523" customFormat="1" ht="12.75">
      <c r="A88" s="570" t="s">
        <v>1160</v>
      </c>
      <c r="B88" s="621" t="s">
        <v>2485</v>
      </c>
      <c r="C88" s="622" t="s">
        <v>248</v>
      </c>
      <c r="D88" s="623">
        <v>10</v>
      </c>
      <c r="E88" s="191">
        <v>0</v>
      </c>
      <c r="F88" s="680">
        <f t="shared" si="4"/>
        <v>0</v>
      </c>
      <c r="G88" s="540">
        <v>0</v>
      </c>
      <c r="H88" s="707">
        <f t="shared" si="5"/>
        <v>0</v>
      </c>
    </row>
    <row r="89" spans="1:8" s="523" customFormat="1" ht="12.75">
      <c r="A89" s="570" t="s">
        <v>1162</v>
      </c>
      <c r="B89" s="612" t="s">
        <v>1161</v>
      </c>
      <c r="C89" s="593" t="s">
        <v>248</v>
      </c>
      <c r="D89" s="611">
        <v>25</v>
      </c>
      <c r="E89" s="188">
        <v>0</v>
      </c>
      <c r="F89" s="680">
        <f t="shared" si="4"/>
        <v>0</v>
      </c>
      <c r="G89" s="537">
        <v>0</v>
      </c>
      <c r="H89" s="699">
        <f t="shared" si="5"/>
        <v>0</v>
      </c>
    </row>
    <row r="90" spans="1:8" s="523" customFormat="1" ht="12.75">
      <c r="A90" s="570" t="s">
        <v>1164</v>
      </c>
      <c r="B90" s="612" t="s">
        <v>1163</v>
      </c>
      <c r="C90" s="593" t="s">
        <v>248</v>
      </c>
      <c r="D90" s="611">
        <v>50</v>
      </c>
      <c r="E90" s="188">
        <v>0</v>
      </c>
      <c r="F90" s="680">
        <f t="shared" si="4"/>
        <v>0</v>
      </c>
      <c r="G90" s="537">
        <v>0</v>
      </c>
      <c r="H90" s="699">
        <f>D90*G90</f>
        <v>0</v>
      </c>
    </row>
    <row r="91" spans="1:8" s="523" customFormat="1" ht="31.5">
      <c r="A91" s="570" t="s">
        <v>1166</v>
      </c>
      <c r="B91" s="612" t="s">
        <v>1165</v>
      </c>
      <c r="C91" s="593" t="s">
        <v>1035</v>
      </c>
      <c r="D91" s="611">
        <v>25</v>
      </c>
      <c r="E91" s="188">
        <v>0</v>
      </c>
      <c r="F91" s="680">
        <f t="shared" si="4"/>
        <v>0</v>
      </c>
      <c r="G91" s="537">
        <v>0</v>
      </c>
      <c r="H91" s="699">
        <f t="shared" si="5"/>
        <v>0</v>
      </c>
    </row>
    <row r="92" spans="1:8" s="523" customFormat="1" ht="12.75">
      <c r="A92" s="570" t="s">
        <v>1168</v>
      </c>
      <c r="B92" s="612" t="s">
        <v>1167</v>
      </c>
      <c r="C92" s="593" t="s">
        <v>1035</v>
      </c>
      <c r="D92" s="611">
        <v>5</v>
      </c>
      <c r="E92" s="188">
        <v>0</v>
      </c>
      <c r="F92" s="680">
        <f t="shared" si="4"/>
        <v>0</v>
      </c>
      <c r="G92" s="537">
        <v>0</v>
      </c>
      <c r="H92" s="699">
        <f t="shared" si="5"/>
        <v>0</v>
      </c>
    </row>
    <row r="93" spans="1:8" s="523" customFormat="1" ht="12.75">
      <c r="A93" s="570" t="s">
        <v>2486</v>
      </c>
      <c r="B93" s="612" t="s">
        <v>1169</v>
      </c>
      <c r="C93" s="593" t="s">
        <v>1035</v>
      </c>
      <c r="D93" s="611">
        <v>1</v>
      </c>
      <c r="E93" s="188">
        <v>0</v>
      </c>
      <c r="F93" s="680">
        <f t="shared" si="4"/>
        <v>0</v>
      </c>
      <c r="G93" s="537">
        <v>0</v>
      </c>
      <c r="H93" s="699">
        <f>D93*G93</f>
        <v>0</v>
      </c>
    </row>
    <row r="94" spans="1:8" s="523" customFormat="1" ht="16.5" thickBot="1">
      <c r="A94" s="570"/>
      <c r="B94" s="612" t="s">
        <v>1040</v>
      </c>
      <c r="C94" s="572"/>
      <c r="D94" s="611"/>
      <c r="E94" s="188"/>
      <c r="F94" s="682">
        <f>SUM(F65:F93)</f>
        <v>0</v>
      </c>
      <c r="G94" s="537"/>
      <c r="H94" s="708">
        <f>SUM(H65:H93)</f>
        <v>0</v>
      </c>
    </row>
    <row r="95" spans="1:8" s="523" customFormat="1" ht="18.75" thickBot="1">
      <c r="A95" s="613"/>
      <c r="B95" s="614" t="s">
        <v>29</v>
      </c>
      <c r="C95" s="615"/>
      <c r="D95" s="616"/>
      <c r="E95" s="189"/>
      <c r="F95" s="616"/>
      <c r="G95" s="189"/>
      <c r="H95" s="705">
        <f>F94+H94</f>
        <v>0</v>
      </c>
    </row>
    <row r="96" spans="1:8" ht="16.5" thickBot="1">
      <c r="A96" s="617"/>
      <c r="B96" s="618"/>
      <c r="C96" s="619"/>
      <c r="D96" s="620"/>
      <c r="E96" s="190"/>
      <c r="F96" s="620"/>
      <c r="G96" s="190"/>
      <c r="H96" s="706"/>
    </row>
    <row r="97" spans="1:8" ht="12.75">
      <c r="A97" s="588">
        <v>5</v>
      </c>
      <c r="B97" s="589" t="s">
        <v>1170</v>
      </c>
      <c r="C97" s="590"/>
      <c r="D97" s="591"/>
      <c r="E97" s="183"/>
      <c r="F97" s="675"/>
      <c r="G97" s="533"/>
      <c r="H97" s="698"/>
    </row>
    <row r="98" spans="1:8" ht="12.75">
      <c r="A98" s="570" t="s">
        <v>1171</v>
      </c>
      <c r="B98" s="612" t="s">
        <v>1172</v>
      </c>
      <c r="C98" s="572" t="s">
        <v>1173</v>
      </c>
      <c r="D98" s="611">
        <v>0.45</v>
      </c>
      <c r="E98" s="188">
        <v>0</v>
      </c>
      <c r="F98" s="682">
        <f>D98*E98</f>
        <v>0</v>
      </c>
      <c r="G98" s="537">
        <v>0</v>
      </c>
      <c r="H98" s="708">
        <f aca="true" t="shared" si="6" ref="H98:H112">D98*G98</f>
        <v>0</v>
      </c>
    </row>
    <row r="99" spans="1:8" s="523" customFormat="1" ht="31.5">
      <c r="A99" s="570" t="s">
        <v>1174</v>
      </c>
      <c r="B99" s="612" t="s">
        <v>1175</v>
      </c>
      <c r="C99" s="572" t="s">
        <v>986</v>
      </c>
      <c r="D99" s="611">
        <v>10</v>
      </c>
      <c r="E99" s="188">
        <v>0</v>
      </c>
      <c r="F99" s="682">
        <f>D99*E99</f>
        <v>0</v>
      </c>
      <c r="G99" s="541">
        <v>0</v>
      </c>
      <c r="H99" s="708">
        <f t="shared" si="6"/>
        <v>0</v>
      </c>
    </row>
    <row r="100" spans="1:8" s="523" customFormat="1" ht="12.75">
      <c r="A100" s="570" t="s">
        <v>1176</v>
      </c>
      <c r="B100" s="612" t="s">
        <v>1177</v>
      </c>
      <c r="C100" s="572" t="s">
        <v>986</v>
      </c>
      <c r="D100" s="611">
        <v>75</v>
      </c>
      <c r="E100" s="188">
        <v>0</v>
      </c>
      <c r="F100" s="682">
        <f>D100*E100</f>
        <v>0</v>
      </c>
      <c r="G100" s="541">
        <v>0</v>
      </c>
      <c r="H100" s="708">
        <f t="shared" si="6"/>
        <v>0</v>
      </c>
    </row>
    <row r="101" spans="1:8" s="523" customFormat="1" ht="12.75">
      <c r="A101" s="570" t="s">
        <v>1178</v>
      </c>
      <c r="B101" s="612" t="s">
        <v>1179</v>
      </c>
      <c r="C101" s="572" t="s">
        <v>986</v>
      </c>
      <c r="D101" s="611">
        <v>85</v>
      </c>
      <c r="E101" s="188">
        <v>0</v>
      </c>
      <c r="F101" s="682">
        <f aca="true" t="shared" si="7" ref="F101:F111">D101*E101</f>
        <v>0</v>
      </c>
      <c r="G101" s="541">
        <v>0</v>
      </c>
      <c r="H101" s="708">
        <f t="shared" si="6"/>
        <v>0</v>
      </c>
    </row>
    <row r="102" spans="1:8" s="523" customFormat="1" ht="12.75">
      <c r="A102" s="570" t="s">
        <v>1180</v>
      </c>
      <c r="B102" s="612" t="s">
        <v>1181</v>
      </c>
      <c r="C102" s="572" t="s">
        <v>248</v>
      </c>
      <c r="D102" s="611">
        <v>5</v>
      </c>
      <c r="E102" s="188">
        <v>0</v>
      </c>
      <c r="F102" s="682">
        <f t="shared" si="7"/>
        <v>0</v>
      </c>
      <c r="G102" s="541">
        <v>0</v>
      </c>
      <c r="H102" s="708">
        <f t="shared" si="6"/>
        <v>0</v>
      </c>
    </row>
    <row r="103" spans="1:8" s="523" customFormat="1" ht="12.75">
      <c r="A103" s="570" t="s">
        <v>1182</v>
      </c>
      <c r="B103" s="612" t="s">
        <v>1183</v>
      </c>
      <c r="C103" s="572" t="s">
        <v>248</v>
      </c>
      <c r="D103" s="611">
        <v>16</v>
      </c>
      <c r="E103" s="188">
        <v>0</v>
      </c>
      <c r="F103" s="682">
        <f t="shared" si="7"/>
        <v>0</v>
      </c>
      <c r="G103" s="541">
        <v>0</v>
      </c>
      <c r="H103" s="708">
        <f t="shared" si="6"/>
        <v>0</v>
      </c>
    </row>
    <row r="104" spans="1:8" s="523" customFormat="1" ht="12.75">
      <c r="A104" s="570" t="s">
        <v>1184</v>
      </c>
      <c r="B104" s="612" t="s">
        <v>1185</v>
      </c>
      <c r="C104" s="572" t="s">
        <v>248</v>
      </c>
      <c r="D104" s="611">
        <v>65</v>
      </c>
      <c r="E104" s="188">
        <v>0</v>
      </c>
      <c r="F104" s="682">
        <f t="shared" si="7"/>
        <v>0</v>
      </c>
      <c r="G104" s="541">
        <v>0</v>
      </c>
      <c r="H104" s="708">
        <f t="shared" si="6"/>
        <v>0</v>
      </c>
    </row>
    <row r="105" spans="1:8" s="523" customFormat="1" ht="12.75">
      <c r="A105" s="570" t="s">
        <v>1186</v>
      </c>
      <c r="B105" s="612" t="s">
        <v>1187</v>
      </c>
      <c r="C105" s="572" t="s">
        <v>248</v>
      </c>
      <c r="D105" s="611">
        <v>625</v>
      </c>
      <c r="E105" s="188">
        <v>0</v>
      </c>
      <c r="F105" s="682">
        <f t="shared" si="7"/>
        <v>0</v>
      </c>
      <c r="G105" s="541">
        <v>0</v>
      </c>
      <c r="H105" s="708">
        <f t="shared" si="6"/>
        <v>0</v>
      </c>
    </row>
    <row r="106" spans="1:8" s="523" customFormat="1" ht="12.75">
      <c r="A106" s="570" t="s">
        <v>1188</v>
      </c>
      <c r="B106" s="612" t="s">
        <v>1189</v>
      </c>
      <c r="C106" s="572" t="s">
        <v>1035</v>
      </c>
      <c r="D106" s="611">
        <v>195</v>
      </c>
      <c r="E106" s="188">
        <v>0</v>
      </c>
      <c r="F106" s="682">
        <f t="shared" si="7"/>
        <v>0</v>
      </c>
      <c r="G106" s="541">
        <v>0</v>
      </c>
      <c r="H106" s="708">
        <f t="shared" si="6"/>
        <v>0</v>
      </c>
    </row>
    <row r="107" spans="1:8" s="523" customFormat="1" ht="12.75">
      <c r="A107" s="570" t="s">
        <v>1190</v>
      </c>
      <c r="B107" s="621" t="s">
        <v>1191</v>
      </c>
      <c r="C107" s="624" t="s">
        <v>248</v>
      </c>
      <c r="D107" s="623">
        <v>625</v>
      </c>
      <c r="E107" s="191">
        <v>0</v>
      </c>
      <c r="F107" s="682">
        <f t="shared" si="7"/>
        <v>0</v>
      </c>
      <c r="G107" s="542">
        <v>0</v>
      </c>
      <c r="H107" s="709">
        <f t="shared" si="6"/>
        <v>0</v>
      </c>
    </row>
    <row r="108" spans="1:8" s="523" customFormat="1" ht="12.75">
      <c r="A108" s="570" t="s">
        <v>1192</v>
      </c>
      <c r="B108" s="621" t="s">
        <v>1193</v>
      </c>
      <c r="C108" s="624" t="s">
        <v>248</v>
      </c>
      <c r="D108" s="623">
        <v>65</v>
      </c>
      <c r="E108" s="191">
        <v>0</v>
      </c>
      <c r="F108" s="682">
        <f>D108*E108</f>
        <v>0</v>
      </c>
      <c r="G108" s="542">
        <v>0</v>
      </c>
      <c r="H108" s="709">
        <f t="shared" si="6"/>
        <v>0</v>
      </c>
    </row>
    <row r="109" spans="1:8" s="523" customFormat="1" ht="12.75">
      <c r="A109" s="570" t="s">
        <v>1194</v>
      </c>
      <c r="B109" s="621" t="s">
        <v>1195</v>
      </c>
      <c r="C109" s="624" t="s">
        <v>248</v>
      </c>
      <c r="D109" s="623">
        <v>16</v>
      </c>
      <c r="E109" s="191">
        <v>0</v>
      </c>
      <c r="F109" s="682">
        <f>D109*E109</f>
        <v>0</v>
      </c>
      <c r="G109" s="542">
        <v>0</v>
      </c>
      <c r="H109" s="709">
        <f t="shared" si="6"/>
        <v>0</v>
      </c>
    </row>
    <row r="110" spans="1:8" s="523" customFormat="1" ht="12.75">
      <c r="A110" s="570" t="s">
        <v>1196</v>
      </c>
      <c r="B110" s="621" t="s">
        <v>1197</v>
      </c>
      <c r="C110" s="624" t="s">
        <v>248</v>
      </c>
      <c r="D110" s="623">
        <v>5</v>
      </c>
      <c r="E110" s="191">
        <v>0</v>
      </c>
      <c r="F110" s="682">
        <f>D110*E110</f>
        <v>0</v>
      </c>
      <c r="G110" s="542">
        <v>0</v>
      </c>
      <c r="H110" s="709">
        <f t="shared" si="6"/>
        <v>0</v>
      </c>
    </row>
    <row r="111" spans="1:8" s="523" customFormat="1" ht="12.75">
      <c r="A111" s="570" t="s">
        <v>1198</v>
      </c>
      <c r="B111" s="612" t="s">
        <v>1199</v>
      </c>
      <c r="C111" s="572" t="s">
        <v>1035</v>
      </c>
      <c r="D111" s="611">
        <v>195</v>
      </c>
      <c r="E111" s="188">
        <v>0</v>
      </c>
      <c r="F111" s="682">
        <f t="shared" si="7"/>
        <v>0</v>
      </c>
      <c r="G111" s="541">
        <v>0</v>
      </c>
      <c r="H111" s="708">
        <f t="shared" si="6"/>
        <v>0</v>
      </c>
    </row>
    <row r="112" spans="1:8" s="523" customFormat="1" ht="12.75">
      <c r="A112" s="570" t="s">
        <v>1200</v>
      </c>
      <c r="B112" s="612" t="s">
        <v>1201</v>
      </c>
      <c r="C112" s="572" t="s">
        <v>986</v>
      </c>
      <c r="D112" s="611">
        <v>25</v>
      </c>
      <c r="E112" s="188">
        <v>0</v>
      </c>
      <c r="F112" s="682">
        <f>D112*E112</f>
        <v>0</v>
      </c>
      <c r="G112" s="541">
        <v>0</v>
      </c>
      <c r="H112" s="708">
        <f t="shared" si="6"/>
        <v>0</v>
      </c>
    </row>
    <row r="113" spans="1:8" s="523" customFormat="1" ht="16.5" thickBot="1">
      <c r="A113" s="570"/>
      <c r="B113" s="612" t="s">
        <v>1202</v>
      </c>
      <c r="C113" s="572"/>
      <c r="D113" s="611"/>
      <c r="E113" s="188"/>
      <c r="F113" s="682">
        <f>SUM(F98:F112)</f>
        <v>0</v>
      </c>
      <c r="G113" s="543"/>
      <c r="H113" s="708">
        <f>SUM(H98:H112)</f>
        <v>0</v>
      </c>
    </row>
    <row r="114" spans="1:8" s="523" customFormat="1" ht="18.75" thickBot="1">
      <c r="A114" s="613"/>
      <c r="B114" s="625" t="s">
        <v>29</v>
      </c>
      <c r="C114" s="626"/>
      <c r="D114" s="616"/>
      <c r="E114" s="189"/>
      <c r="F114" s="616"/>
      <c r="G114" s="189"/>
      <c r="H114" s="705">
        <f>F113+H113</f>
        <v>0</v>
      </c>
    </row>
    <row r="115" spans="1:8" ht="16.5" thickBot="1">
      <c r="A115" s="627"/>
      <c r="B115" s="628"/>
      <c r="C115" s="629"/>
      <c r="D115" s="629"/>
      <c r="E115" s="544"/>
      <c r="F115" s="629"/>
      <c r="G115" s="544"/>
      <c r="H115" s="710"/>
    </row>
    <row r="116" spans="1:8" ht="12.75">
      <c r="A116" s="588">
        <v>6</v>
      </c>
      <c r="B116" s="589" t="s">
        <v>1203</v>
      </c>
      <c r="C116" s="590"/>
      <c r="D116" s="591"/>
      <c r="E116" s="183"/>
      <c r="F116" s="675"/>
      <c r="G116" s="533"/>
      <c r="H116" s="698"/>
    </row>
    <row r="117" spans="1:8" ht="31.5">
      <c r="A117" s="570" t="s">
        <v>1204</v>
      </c>
      <c r="B117" s="612" t="s">
        <v>1205</v>
      </c>
      <c r="C117" s="572" t="s">
        <v>1035</v>
      </c>
      <c r="D117" s="611">
        <v>1</v>
      </c>
      <c r="E117" s="188">
        <v>0</v>
      </c>
      <c r="F117" s="682">
        <f aca="true" t="shared" si="8" ref="F117:F124">D117*E117</f>
        <v>0</v>
      </c>
      <c r="G117" s="537">
        <v>0</v>
      </c>
      <c r="H117" s="708">
        <f aca="true" t="shared" si="9" ref="H117:H124">D117*G117</f>
        <v>0</v>
      </c>
    </row>
    <row r="118" spans="1:8" ht="12.75">
      <c r="A118" s="570" t="s">
        <v>1206</v>
      </c>
      <c r="B118" s="612" t="s">
        <v>1207</v>
      </c>
      <c r="C118" s="572" t="s">
        <v>248</v>
      </c>
      <c r="D118" s="611">
        <v>100</v>
      </c>
      <c r="E118" s="188">
        <v>0</v>
      </c>
      <c r="F118" s="682">
        <f t="shared" si="8"/>
        <v>0</v>
      </c>
      <c r="G118" s="537">
        <v>0</v>
      </c>
      <c r="H118" s="708">
        <f t="shared" si="9"/>
        <v>0</v>
      </c>
    </row>
    <row r="119" spans="1:8" ht="12.75">
      <c r="A119" s="570" t="s">
        <v>1208</v>
      </c>
      <c r="B119" s="612" t="s">
        <v>1209</v>
      </c>
      <c r="C119" s="570" t="s">
        <v>248</v>
      </c>
      <c r="D119" s="611">
        <v>50</v>
      </c>
      <c r="E119" s="188">
        <v>0</v>
      </c>
      <c r="F119" s="680">
        <f t="shared" si="8"/>
        <v>0</v>
      </c>
      <c r="G119" s="537">
        <v>0</v>
      </c>
      <c r="H119" s="699">
        <f t="shared" si="9"/>
        <v>0</v>
      </c>
    </row>
    <row r="120" spans="1:8" ht="12.75">
      <c r="A120" s="570" t="s">
        <v>1210</v>
      </c>
      <c r="B120" s="612" t="s">
        <v>1211</v>
      </c>
      <c r="C120" s="570" t="s">
        <v>248</v>
      </c>
      <c r="D120" s="611">
        <v>50</v>
      </c>
      <c r="E120" s="188">
        <v>0</v>
      </c>
      <c r="F120" s="680">
        <f>D120*E120</f>
        <v>0</v>
      </c>
      <c r="G120" s="537">
        <v>0</v>
      </c>
      <c r="H120" s="699">
        <f>D120*G120</f>
        <v>0</v>
      </c>
    </row>
    <row r="121" spans="1:8" ht="12.75">
      <c r="A121" s="570" t="s">
        <v>1212</v>
      </c>
      <c r="B121" s="612" t="s">
        <v>1213</v>
      </c>
      <c r="C121" s="570" t="s">
        <v>1035</v>
      </c>
      <c r="D121" s="611">
        <v>5</v>
      </c>
      <c r="E121" s="188">
        <v>0</v>
      </c>
      <c r="F121" s="680">
        <f>D121*E121</f>
        <v>0</v>
      </c>
      <c r="G121" s="537">
        <v>0</v>
      </c>
      <c r="H121" s="699">
        <f>D121*G121</f>
        <v>0</v>
      </c>
    </row>
    <row r="122" spans="1:8" ht="12.75">
      <c r="A122" s="570" t="s">
        <v>1214</v>
      </c>
      <c r="B122" s="630" t="s">
        <v>1215</v>
      </c>
      <c r="C122" s="570" t="s">
        <v>248</v>
      </c>
      <c r="D122" s="611">
        <v>75</v>
      </c>
      <c r="E122" s="188">
        <v>0</v>
      </c>
      <c r="F122" s="682">
        <f t="shared" si="8"/>
        <v>0</v>
      </c>
      <c r="G122" s="537">
        <v>0</v>
      </c>
      <c r="H122" s="708">
        <f t="shared" si="9"/>
        <v>0</v>
      </c>
    </row>
    <row r="123" spans="1:8" ht="12.75">
      <c r="A123" s="570" t="s">
        <v>1216</v>
      </c>
      <c r="B123" s="631" t="s">
        <v>1217</v>
      </c>
      <c r="C123" s="570" t="s">
        <v>1035</v>
      </c>
      <c r="D123" s="611">
        <v>2</v>
      </c>
      <c r="E123" s="188">
        <v>0</v>
      </c>
      <c r="F123" s="682">
        <f t="shared" si="8"/>
        <v>0</v>
      </c>
      <c r="G123" s="537">
        <v>0</v>
      </c>
      <c r="H123" s="708">
        <f t="shared" si="9"/>
        <v>0</v>
      </c>
    </row>
    <row r="124" spans="1:8" ht="12.75">
      <c r="A124" s="570" t="s">
        <v>1218</v>
      </c>
      <c r="B124" s="632" t="s">
        <v>1219</v>
      </c>
      <c r="C124" s="570" t="s">
        <v>1035</v>
      </c>
      <c r="D124" s="570" t="s">
        <v>703</v>
      </c>
      <c r="E124" s="524" t="s">
        <v>111</v>
      </c>
      <c r="F124" s="682">
        <f t="shared" si="8"/>
        <v>0</v>
      </c>
      <c r="G124" s="537">
        <v>0</v>
      </c>
      <c r="H124" s="708">
        <f t="shared" si="9"/>
        <v>0</v>
      </c>
    </row>
    <row r="125" spans="1:8" ht="18.75" thickBot="1">
      <c r="A125" s="633"/>
      <c r="B125" s="634" t="s">
        <v>1040</v>
      </c>
      <c r="C125" s="635"/>
      <c r="D125" s="636"/>
      <c r="E125" s="545"/>
      <c r="F125" s="683">
        <f>SUM(F117:F124)</f>
        <v>0</v>
      </c>
      <c r="G125" s="534"/>
      <c r="H125" s="711">
        <f>SUM(H117:H124)</f>
        <v>0</v>
      </c>
    </row>
    <row r="126" spans="1:8" ht="18.75" thickBot="1">
      <c r="A126" s="613"/>
      <c r="B126" s="614" t="s">
        <v>29</v>
      </c>
      <c r="C126" s="615"/>
      <c r="D126" s="616"/>
      <c r="E126" s="189"/>
      <c r="F126" s="616"/>
      <c r="G126" s="189"/>
      <c r="H126" s="705">
        <f>F125+H125</f>
        <v>0</v>
      </c>
    </row>
    <row r="127" spans="1:8" ht="16.5" thickBot="1">
      <c r="A127" s="627"/>
      <c r="B127" s="628"/>
      <c r="C127" s="629"/>
      <c r="D127" s="629"/>
      <c r="E127" s="544"/>
      <c r="F127" s="629"/>
      <c r="G127" s="544"/>
      <c r="H127" s="710"/>
    </row>
    <row r="128" spans="1:8" ht="12.75">
      <c r="A128" s="637"/>
      <c r="B128" s="638"/>
      <c r="C128" s="639"/>
      <c r="D128" s="640"/>
      <c r="E128" s="192"/>
      <c r="F128" s="684"/>
      <c r="G128" s="546"/>
      <c r="H128" s="712"/>
    </row>
    <row r="129" spans="1:8" s="523" customFormat="1" ht="12.75">
      <c r="A129" s="567">
        <v>7</v>
      </c>
      <c r="B129" s="641" t="s">
        <v>1220</v>
      </c>
      <c r="C129" s="642"/>
      <c r="D129" s="643"/>
      <c r="E129" s="193"/>
      <c r="F129" s="685"/>
      <c r="G129" s="547"/>
      <c r="H129" s="713"/>
    </row>
    <row r="130" spans="1:8" s="523" customFormat="1" ht="31.5">
      <c r="A130" s="570" t="s">
        <v>1221</v>
      </c>
      <c r="B130" s="612" t="s">
        <v>1222</v>
      </c>
      <c r="C130" s="572" t="s">
        <v>1000</v>
      </c>
      <c r="D130" s="611">
        <v>1</v>
      </c>
      <c r="E130" s="188"/>
      <c r="F130" s="682">
        <f>D130*E130</f>
        <v>0</v>
      </c>
      <c r="G130" s="537"/>
      <c r="H130" s="708">
        <f>D130*G130</f>
        <v>0</v>
      </c>
    </row>
    <row r="131" spans="1:8" ht="31.5">
      <c r="A131" s="570" t="s">
        <v>1223</v>
      </c>
      <c r="B131" s="612" t="s">
        <v>1224</v>
      </c>
      <c r="C131" s="572" t="s">
        <v>1000</v>
      </c>
      <c r="D131" s="611">
        <v>1</v>
      </c>
      <c r="E131" s="188"/>
      <c r="F131" s="682">
        <f>D131*E131</f>
        <v>0</v>
      </c>
      <c r="G131" s="537">
        <v>0</v>
      </c>
      <c r="H131" s="708">
        <f>D131*G131</f>
        <v>0</v>
      </c>
    </row>
    <row r="132" spans="1:8" ht="12.75">
      <c r="A132" s="570" t="s">
        <v>1225</v>
      </c>
      <c r="B132" s="612" t="s">
        <v>1226</v>
      </c>
      <c r="C132" s="572" t="s">
        <v>1000</v>
      </c>
      <c r="D132" s="611">
        <v>1</v>
      </c>
      <c r="E132" s="188"/>
      <c r="F132" s="682">
        <f>D132*E132</f>
        <v>0</v>
      </c>
      <c r="G132" s="537">
        <v>0</v>
      </c>
      <c r="H132" s="708">
        <f>D132*G132</f>
        <v>0</v>
      </c>
    </row>
    <row r="133" spans="1:8" ht="31.5">
      <c r="A133" s="570" t="s">
        <v>1227</v>
      </c>
      <c r="B133" s="612" t="s">
        <v>1228</v>
      </c>
      <c r="C133" s="572" t="s">
        <v>1229</v>
      </c>
      <c r="D133" s="611">
        <v>10</v>
      </c>
      <c r="E133" s="188"/>
      <c r="F133" s="682">
        <f>D133*E133</f>
        <v>0</v>
      </c>
      <c r="G133" s="537">
        <v>0</v>
      </c>
      <c r="H133" s="708">
        <f>D133*G133</f>
        <v>0</v>
      </c>
    </row>
    <row r="134" spans="1:8" ht="12.75">
      <c r="A134" s="570" t="s">
        <v>1230</v>
      </c>
      <c r="B134" s="612" t="s">
        <v>1231</v>
      </c>
      <c r="C134" s="572" t="s">
        <v>1000</v>
      </c>
      <c r="D134" s="611">
        <v>1</v>
      </c>
      <c r="E134" s="188"/>
      <c r="F134" s="682">
        <f>D134*E134</f>
        <v>0</v>
      </c>
      <c r="G134" s="537">
        <v>0</v>
      </c>
      <c r="H134" s="708">
        <f>D134*G134</f>
        <v>0</v>
      </c>
    </row>
    <row r="135" spans="1:8" ht="12.75">
      <c r="A135" s="570"/>
      <c r="B135" s="612"/>
      <c r="C135" s="572"/>
      <c r="D135" s="611"/>
      <c r="E135" s="188"/>
      <c r="F135" s="682"/>
      <c r="G135" s="537"/>
      <c r="H135" s="708"/>
    </row>
    <row r="136" spans="1:8" ht="16.5" thickBot="1">
      <c r="A136" s="644"/>
      <c r="B136" s="577" t="s">
        <v>1040</v>
      </c>
      <c r="C136" s="645"/>
      <c r="D136" s="646"/>
      <c r="E136" s="194"/>
      <c r="F136" s="686">
        <f>SUM(F130:F135)</f>
        <v>0</v>
      </c>
      <c r="G136" s="548"/>
      <c r="H136" s="714">
        <f>SUM(H130:H135)</f>
        <v>0</v>
      </c>
    </row>
    <row r="137" spans="1:8" ht="18.75" thickBot="1">
      <c r="A137" s="580"/>
      <c r="B137" s="581" t="s">
        <v>1041</v>
      </c>
      <c r="C137" s="582"/>
      <c r="D137" s="583"/>
      <c r="E137" s="181"/>
      <c r="F137" s="673"/>
      <c r="G137" s="549"/>
      <c r="H137" s="715">
        <f>F136+H136</f>
        <v>0</v>
      </c>
    </row>
    <row r="138" spans="1:8" ht="18.75" thickBot="1">
      <c r="A138" s="633"/>
      <c r="B138" s="647"/>
      <c r="C138" s="648"/>
      <c r="D138" s="649"/>
      <c r="E138" s="195"/>
      <c r="F138" s="649"/>
      <c r="G138" s="195"/>
      <c r="H138" s="649"/>
    </row>
    <row r="139" spans="1:8" ht="18.75" thickBot="1">
      <c r="A139" s="580"/>
      <c r="B139" s="650" t="s">
        <v>1232</v>
      </c>
      <c r="C139" s="651"/>
      <c r="D139" s="651"/>
      <c r="E139" s="550"/>
      <c r="F139" s="687">
        <f>SUM(F136,F113,F125,F94,F61,F47,F17)</f>
        <v>0</v>
      </c>
      <c r="G139" s="529"/>
      <c r="H139" s="716">
        <f>PRODUCT(F139*0.03)</f>
        <v>0</v>
      </c>
    </row>
    <row r="140" spans="1:8" ht="16.5" thickBot="1">
      <c r="A140" s="617"/>
      <c r="B140" s="652"/>
      <c r="C140" s="653"/>
      <c r="D140" s="654"/>
      <c r="E140" s="196"/>
      <c r="F140" s="654"/>
      <c r="G140" s="196"/>
      <c r="H140" s="717"/>
    </row>
    <row r="141" spans="1:8" ht="21" thickBot="1">
      <c r="A141" s="655"/>
      <c r="B141" s="656" t="s">
        <v>1233</v>
      </c>
      <c r="C141" s="657"/>
      <c r="D141" s="658"/>
      <c r="E141" s="197"/>
      <c r="F141" s="688"/>
      <c r="G141" s="551"/>
      <c r="H141" s="718">
        <f>H18+H48+H62+H95+H114+H137+H139+H126</f>
        <v>0</v>
      </c>
    </row>
    <row r="142" spans="1:6" ht="12.75">
      <c r="A142" s="556"/>
      <c r="B142" s="628"/>
      <c r="C142" s="659"/>
      <c r="D142" s="660"/>
      <c r="E142" s="198"/>
      <c r="F142" s="689"/>
    </row>
    <row r="143" spans="1:7" ht="12.75">
      <c r="A143" s="628"/>
      <c r="B143" s="628"/>
      <c r="C143" s="628"/>
      <c r="D143" s="628"/>
      <c r="E143" s="518"/>
      <c r="F143" s="628"/>
      <c r="G143" s="518"/>
    </row>
    <row r="144" spans="1:7" ht="12.75">
      <c r="A144" s="628"/>
      <c r="B144" s="628"/>
      <c r="C144" s="628"/>
      <c r="D144" s="628"/>
      <c r="E144" s="518"/>
      <c r="F144" s="628"/>
      <c r="G144" s="518"/>
    </row>
    <row r="145" spans="1:7" ht="12.75">
      <c r="A145" s="628"/>
      <c r="B145" s="628"/>
      <c r="C145" s="628"/>
      <c r="D145" s="628"/>
      <c r="E145" s="518"/>
      <c r="F145" s="628"/>
      <c r="G145" s="518"/>
    </row>
    <row r="146" spans="1:7" ht="12.75">
      <c r="A146" s="628"/>
      <c r="B146" s="628"/>
      <c r="C146" s="628"/>
      <c r="D146" s="628"/>
      <c r="E146" s="518"/>
      <c r="F146" s="628"/>
      <c r="G146" s="518"/>
    </row>
    <row r="147" spans="1:7" ht="12.75">
      <c r="A147" s="628"/>
      <c r="B147" s="628"/>
      <c r="C147" s="628"/>
      <c r="D147" s="628"/>
      <c r="E147" s="518"/>
      <c r="F147" s="628"/>
      <c r="G147" s="518"/>
    </row>
    <row r="148" spans="1:7" ht="12.75">
      <c r="A148" s="628"/>
      <c r="B148" s="628"/>
      <c r="C148" s="628"/>
      <c r="D148" s="628"/>
      <c r="E148" s="518"/>
      <c r="F148" s="628"/>
      <c r="G148" s="518"/>
    </row>
    <row r="149" spans="1:7" ht="12.75">
      <c r="A149" s="628"/>
      <c r="B149" s="628"/>
      <c r="C149" s="628"/>
      <c r="D149" s="628"/>
      <c r="E149" s="518"/>
      <c r="F149" s="628"/>
      <c r="G149" s="518"/>
    </row>
    <row r="150" spans="1:7" ht="12.75">
      <c r="A150" s="628"/>
      <c r="B150" s="628"/>
      <c r="C150" s="628"/>
      <c r="D150" s="628"/>
      <c r="E150" s="518"/>
      <c r="F150" s="628"/>
      <c r="G150" s="518"/>
    </row>
    <row r="151" spans="1:7" ht="12.75">
      <c r="A151" s="628"/>
      <c r="B151" s="628"/>
      <c r="C151" s="628"/>
      <c r="D151" s="628"/>
      <c r="E151" s="518"/>
      <c r="F151" s="628"/>
      <c r="G151" s="518"/>
    </row>
    <row r="152" spans="1:7" ht="12.75">
      <c r="A152" s="628"/>
      <c r="B152" s="628"/>
      <c r="C152" s="628"/>
      <c r="D152" s="628"/>
      <c r="E152" s="518"/>
      <c r="F152" s="628"/>
      <c r="G152" s="518"/>
    </row>
    <row r="153" spans="1:7" ht="12.75">
      <c r="A153" s="628"/>
      <c r="B153" s="628"/>
      <c r="C153" s="628"/>
      <c r="D153" s="628"/>
      <c r="E153" s="518"/>
      <c r="F153" s="628"/>
      <c r="G153" s="518"/>
    </row>
    <row r="154" spans="1:7" ht="12.75">
      <c r="A154" s="628"/>
      <c r="B154" s="628"/>
      <c r="C154" s="628"/>
      <c r="D154" s="628"/>
      <c r="E154" s="518"/>
      <c r="F154" s="628"/>
      <c r="G154" s="518"/>
    </row>
    <row r="155" spans="1:7" ht="12.75">
      <c r="A155" s="628"/>
      <c r="B155" s="628"/>
      <c r="C155" s="628"/>
      <c r="D155" s="628"/>
      <c r="E155" s="518"/>
      <c r="F155" s="628"/>
      <c r="G155" s="518"/>
    </row>
    <row r="156" spans="1:7" ht="12.75">
      <c r="A156" s="628"/>
      <c r="B156" s="628"/>
      <c r="C156" s="628"/>
      <c r="D156" s="628"/>
      <c r="E156" s="518"/>
      <c r="F156" s="628"/>
      <c r="G156" s="518"/>
    </row>
    <row r="157" spans="1:7" ht="12.75">
      <c r="A157" s="628"/>
      <c r="B157" s="628"/>
      <c r="C157" s="628"/>
      <c r="D157" s="628"/>
      <c r="E157" s="518"/>
      <c r="F157" s="628"/>
      <c r="G157" s="518"/>
    </row>
    <row r="158" spans="1:7" ht="12.75">
      <c r="A158" s="628"/>
      <c r="B158" s="628"/>
      <c r="C158" s="628"/>
      <c r="D158" s="628"/>
      <c r="E158" s="518"/>
      <c r="F158" s="628"/>
      <c r="G158" s="518"/>
    </row>
    <row r="159" spans="1:7" ht="12.75">
      <c r="A159" s="628"/>
      <c r="B159" s="628"/>
      <c r="C159" s="628"/>
      <c r="D159" s="628"/>
      <c r="E159" s="518"/>
      <c r="F159" s="628"/>
      <c r="G159" s="518"/>
    </row>
    <row r="160" spans="1:7" ht="12.75">
      <c r="A160" s="628"/>
      <c r="B160" s="628"/>
      <c r="C160" s="628"/>
      <c r="D160" s="628"/>
      <c r="E160" s="518"/>
      <c r="F160" s="628"/>
      <c r="G160" s="518"/>
    </row>
    <row r="161" spans="1:7" ht="12.75">
      <c r="A161" s="628"/>
      <c r="B161" s="628"/>
      <c r="C161" s="628"/>
      <c r="D161" s="628"/>
      <c r="E161" s="518"/>
      <c r="F161" s="628"/>
      <c r="G161" s="518"/>
    </row>
    <row r="162" spans="1:7" ht="12.75">
      <c r="A162" s="628"/>
      <c r="B162" s="628"/>
      <c r="C162" s="628"/>
      <c r="D162" s="628"/>
      <c r="E162" s="518"/>
      <c r="F162" s="628"/>
      <c r="G162" s="518"/>
    </row>
    <row r="163" spans="1:7" ht="12.75">
      <c r="A163" s="628"/>
      <c r="B163" s="628"/>
      <c r="C163" s="628"/>
      <c r="D163" s="628"/>
      <c r="E163" s="518"/>
      <c r="F163" s="628"/>
      <c r="G163" s="518"/>
    </row>
    <row r="164" spans="1:7" ht="12.75">
      <c r="A164" s="628"/>
      <c r="B164" s="628"/>
      <c r="C164" s="628"/>
      <c r="D164" s="628"/>
      <c r="E164" s="518"/>
      <c r="F164" s="628"/>
      <c r="G164" s="518"/>
    </row>
    <row r="165" spans="1:7" ht="12.75">
      <c r="A165" s="628"/>
      <c r="B165" s="628"/>
      <c r="C165" s="628"/>
      <c r="D165" s="628"/>
      <c r="E165" s="518"/>
      <c r="F165" s="628"/>
      <c r="G165" s="518"/>
    </row>
    <row r="166" spans="1:7" ht="12.75">
      <c r="A166" s="628"/>
      <c r="B166" s="628"/>
      <c r="C166" s="628"/>
      <c r="D166" s="628"/>
      <c r="E166" s="518"/>
      <c r="F166" s="628"/>
      <c r="G166" s="518"/>
    </row>
    <row r="167" spans="1:7" ht="12.75">
      <c r="A167" s="628"/>
      <c r="B167" s="628"/>
      <c r="C167" s="628"/>
      <c r="D167" s="628"/>
      <c r="E167" s="518"/>
      <c r="F167" s="628"/>
      <c r="G167" s="518"/>
    </row>
    <row r="168" spans="1:7" ht="12.75">
      <c r="A168" s="628"/>
      <c r="B168" s="628"/>
      <c r="C168" s="628"/>
      <c r="D168" s="628"/>
      <c r="E168" s="518"/>
      <c r="F168" s="628"/>
      <c r="G168" s="518"/>
    </row>
    <row r="169" spans="1:7" ht="12.75">
      <c r="A169" s="628"/>
      <c r="B169" s="628"/>
      <c r="C169" s="628"/>
      <c r="D169" s="628"/>
      <c r="E169" s="518"/>
      <c r="F169" s="628"/>
      <c r="G169" s="518"/>
    </row>
    <row r="170" spans="1:7" ht="12.75">
      <c r="A170" s="628"/>
      <c r="B170" s="628"/>
      <c r="C170" s="628"/>
      <c r="D170" s="628"/>
      <c r="E170" s="518"/>
      <c r="F170" s="628"/>
      <c r="G170" s="518"/>
    </row>
    <row r="171" spans="1:7" ht="12.75">
      <c r="A171" s="628"/>
      <c r="B171" s="628"/>
      <c r="C171" s="628"/>
      <c r="D171" s="628"/>
      <c r="E171" s="518"/>
      <c r="F171" s="628"/>
      <c r="G171" s="518"/>
    </row>
    <row r="172" spans="1:7" ht="12.75">
      <c r="A172" s="628"/>
      <c r="B172" s="628"/>
      <c r="C172" s="628"/>
      <c r="D172" s="628"/>
      <c r="E172" s="518"/>
      <c r="F172" s="628"/>
      <c r="G172" s="518"/>
    </row>
    <row r="173" spans="1:7" ht="12.75">
      <c r="A173" s="628"/>
      <c r="B173" s="628"/>
      <c r="C173" s="628"/>
      <c r="D173" s="628"/>
      <c r="E173" s="518"/>
      <c r="F173" s="628"/>
      <c r="G173" s="518"/>
    </row>
    <row r="174" spans="1:7" ht="12.75">
      <c r="A174" s="628"/>
      <c r="B174" s="628"/>
      <c r="C174" s="628"/>
      <c r="D174" s="628"/>
      <c r="E174" s="518"/>
      <c r="F174" s="628"/>
      <c r="G174" s="518"/>
    </row>
    <row r="175" spans="1:7" ht="12.75">
      <c r="A175" s="628"/>
      <c r="B175" s="628"/>
      <c r="C175" s="628"/>
      <c r="D175" s="628"/>
      <c r="E175" s="518"/>
      <c r="F175" s="628"/>
      <c r="G175" s="518"/>
    </row>
    <row r="176" spans="1:7" ht="12.75">
      <c r="A176" s="628"/>
      <c r="B176" s="628"/>
      <c r="C176" s="628"/>
      <c r="D176" s="628"/>
      <c r="E176" s="518"/>
      <c r="F176" s="628"/>
      <c r="G176" s="518"/>
    </row>
    <row r="177" spans="1:7" ht="12.75">
      <c r="A177" s="628"/>
      <c r="B177" s="628"/>
      <c r="C177" s="628"/>
      <c r="D177" s="628"/>
      <c r="E177" s="518"/>
      <c r="F177" s="628"/>
      <c r="G177" s="518"/>
    </row>
    <row r="178" spans="1:7" ht="12.75">
      <c r="A178" s="628"/>
      <c r="B178" s="628"/>
      <c r="C178" s="628"/>
      <c r="D178" s="628"/>
      <c r="E178" s="518"/>
      <c r="F178" s="628"/>
      <c r="G178" s="518"/>
    </row>
    <row r="179" spans="1:7" ht="12.75">
      <c r="A179" s="628"/>
      <c r="B179" s="628"/>
      <c r="C179" s="628"/>
      <c r="D179" s="628"/>
      <c r="E179" s="518"/>
      <c r="F179" s="628"/>
      <c r="G179" s="518"/>
    </row>
    <row r="180" spans="1:7" ht="12.75">
      <c r="A180" s="628"/>
      <c r="B180" s="628"/>
      <c r="C180" s="628"/>
      <c r="D180" s="628"/>
      <c r="E180" s="518"/>
      <c r="F180" s="628"/>
      <c r="G180" s="518"/>
    </row>
    <row r="181" spans="1:7" ht="12.75">
      <c r="A181" s="628"/>
      <c r="B181" s="628"/>
      <c r="C181" s="628"/>
      <c r="D181" s="628"/>
      <c r="E181" s="518"/>
      <c r="F181" s="628"/>
      <c r="G181" s="518"/>
    </row>
    <row r="182" spans="1:7" ht="12.75">
      <c r="A182" s="628"/>
      <c r="B182" s="628"/>
      <c r="C182" s="628"/>
      <c r="D182" s="628"/>
      <c r="E182" s="518"/>
      <c r="F182" s="628"/>
      <c r="G182" s="518"/>
    </row>
    <row r="183" spans="1:7" ht="12.75">
      <c r="A183" s="628"/>
      <c r="B183" s="628"/>
      <c r="C183" s="628"/>
      <c r="D183" s="628"/>
      <c r="E183" s="518"/>
      <c r="F183" s="628"/>
      <c r="G183" s="518"/>
    </row>
    <row r="184" spans="1:7" ht="12.75">
      <c r="A184" s="628"/>
      <c r="B184" s="628"/>
      <c r="C184" s="628"/>
      <c r="D184" s="628"/>
      <c r="E184" s="518"/>
      <c r="F184" s="628"/>
      <c r="G184" s="518"/>
    </row>
    <row r="185" spans="1:7" ht="12.75">
      <c r="A185" s="628"/>
      <c r="B185" s="628"/>
      <c r="C185" s="628"/>
      <c r="D185" s="628"/>
      <c r="E185" s="518"/>
      <c r="F185" s="628"/>
      <c r="G185" s="518"/>
    </row>
    <row r="186" spans="1:7" ht="12.75">
      <c r="A186" s="628"/>
      <c r="B186" s="628"/>
      <c r="C186" s="628"/>
      <c r="D186" s="628"/>
      <c r="E186" s="518"/>
      <c r="F186" s="628"/>
      <c r="G186" s="518"/>
    </row>
    <row r="187" spans="1:7" ht="12.75">
      <c r="A187" s="628"/>
      <c r="B187" s="628"/>
      <c r="C187" s="628"/>
      <c r="D187" s="628"/>
      <c r="E187" s="518"/>
      <c r="F187" s="628"/>
      <c r="G187" s="518"/>
    </row>
    <row r="188" spans="1:7" ht="12.75">
      <c r="A188" s="628"/>
      <c r="B188" s="628"/>
      <c r="C188" s="628"/>
      <c r="D188" s="628"/>
      <c r="E188" s="518"/>
      <c r="F188" s="628"/>
      <c r="G188" s="518"/>
    </row>
    <row r="189" spans="1:7" ht="12.75">
      <c r="A189" s="628"/>
      <c r="B189" s="628"/>
      <c r="C189" s="628"/>
      <c r="D189" s="628"/>
      <c r="E189" s="518"/>
      <c r="F189" s="628"/>
      <c r="G189" s="518"/>
    </row>
    <row r="190" spans="1:7" ht="12.75">
      <c r="A190" s="628"/>
      <c r="B190" s="628"/>
      <c r="C190" s="628"/>
      <c r="D190" s="628"/>
      <c r="E190" s="518"/>
      <c r="F190" s="628"/>
      <c r="G190" s="518"/>
    </row>
    <row r="191" spans="1:7" ht="12.75">
      <c r="A191" s="628"/>
      <c r="B191" s="628"/>
      <c r="C191" s="628"/>
      <c r="D191" s="628"/>
      <c r="E191" s="518"/>
      <c r="F191" s="628"/>
      <c r="G191" s="518"/>
    </row>
    <row r="192" spans="1:7" ht="12.75">
      <c r="A192" s="628"/>
      <c r="B192" s="628"/>
      <c r="C192" s="628"/>
      <c r="D192" s="628"/>
      <c r="E192" s="518"/>
      <c r="F192" s="628"/>
      <c r="G192" s="518"/>
    </row>
    <row r="193" spans="1:7" ht="12.75">
      <c r="A193" s="628"/>
      <c r="B193" s="628"/>
      <c r="C193" s="628"/>
      <c r="D193" s="628"/>
      <c r="E193" s="518"/>
      <c r="F193" s="628"/>
      <c r="G193" s="518"/>
    </row>
    <row r="194" spans="1:7" ht="12.75">
      <c r="A194" s="628"/>
      <c r="B194" s="628"/>
      <c r="C194" s="628"/>
      <c r="D194" s="628"/>
      <c r="E194" s="518"/>
      <c r="F194" s="628"/>
      <c r="G194" s="518"/>
    </row>
    <row r="195" spans="1:7" ht="12.75">
      <c r="A195" s="628"/>
      <c r="B195" s="628"/>
      <c r="C195" s="628"/>
      <c r="D195" s="628"/>
      <c r="E195" s="518"/>
      <c r="F195" s="628"/>
      <c r="G195" s="518"/>
    </row>
    <row r="196" spans="1:7" ht="12.75">
      <c r="A196" s="628"/>
      <c r="B196" s="628"/>
      <c r="C196" s="628"/>
      <c r="D196" s="628"/>
      <c r="E196" s="518"/>
      <c r="F196" s="628"/>
      <c r="G196" s="518"/>
    </row>
    <row r="197" spans="1:7" ht="12.75">
      <c r="A197" s="628"/>
      <c r="B197" s="628"/>
      <c r="C197" s="628"/>
      <c r="D197" s="628"/>
      <c r="E197" s="518"/>
      <c r="F197" s="628"/>
      <c r="G197" s="518"/>
    </row>
    <row r="198" spans="1:7" ht="12.75">
      <c r="A198" s="628"/>
      <c r="B198" s="628"/>
      <c r="C198" s="628"/>
      <c r="D198" s="628"/>
      <c r="E198" s="518"/>
      <c r="F198" s="628"/>
      <c r="G198" s="518"/>
    </row>
    <row r="199" spans="1:7" ht="12.75">
      <c r="A199" s="628"/>
      <c r="B199" s="628"/>
      <c r="C199" s="628"/>
      <c r="D199" s="628"/>
      <c r="E199" s="518"/>
      <c r="F199" s="628"/>
      <c r="G199" s="518"/>
    </row>
    <row r="200" spans="1:7" ht="12.75">
      <c r="A200" s="628"/>
      <c r="B200" s="628"/>
      <c r="C200" s="628"/>
      <c r="D200" s="628"/>
      <c r="E200" s="518"/>
      <c r="F200" s="628"/>
      <c r="G200" s="518"/>
    </row>
    <row r="201" spans="1:7" ht="12.75">
      <c r="A201" s="628"/>
      <c r="B201" s="628"/>
      <c r="C201" s="628"/>
      <c r="D201" s="628"/>
      <c r="E201" s="518"/>
      <c r="F201" s="628"/>
      <c r="G201" s="518"/>
    </row>
    <row r="202" spans="1:7" ht="12.75">
      <c r="A202" s="628"/>
      <c r="B202" s="628"/>
      <c r="C202" s="628"/>
      <c r="D202" s="628"/>
      <c r="E202" s="518"/>
      <c r="F202" s="628"/>
      <c r="G202" s="518"/>
    </row>
    <row r="203" spans="1:7" ht="12.75">
      <c r="A203" s="628"/>
      <c r="B203" s="628"/>
      <c r="C203" s="628"/>
      <c r="D203" s="628"/>
      <c r="E203" s="518"/>
      <c r="F203" s="628"/>
      <c r="G203" s="518"/>
    </row>
    <row r="204" spans="1:7" ht="12.75">
      <c r="A204" s="628"/>
      <c r="B204" s="628"/>
      <c r="C204" s="628"/>
      <c r="D204" s="628"/>
      <c r="E204" s="518"/>
      <c r="F204" s="628"/>
      <c r="G204" s="518"/>
    </row>
    <row r="205" spans="1:7" ht="12.75">
      <c r="A205" s="628"/>
      <c r="B205" s="628"/>
      <c r="C205" s="628"/>
      <c r="D205" s="628"/>
      <c r="E205" s="518"/>
      <c r="F205" s="628"/>
      <c r="G205" s="518"/>
    </row>
    <row r="206" spans="1:7" ht="12.75">
      <c r="A206" s="628"/>
      <c r="B206" s="628"/>
      <c r="C206" s="628"/>
      <c r="D206" s="628"/>
      <c r="E206" s="518"/>
      <c r="F206" s="628"/>
      <c r="G206" s="518"/>
    </row>
    <row r="207" spans="1:7" ht="12.75">
      <c r="A207" s="628"/>
      <c r="B207" s="628"/>
      <c r="C207" s="628"/>
      <c r="D207" s="628"/>
      <c r="E207" s="518"/>
      <c r="F207" s="628"/>
      <c r="G207" s="518"/>
    </row>
    <row r="208" spans="1:7" ht="12.75">
      <c r="A208" s="628"/>
      <c r="B208" s="628"/>
      <c r="C208" s="628"/>
      <c r="D208" s="628"/>
      <c r="E208" s="518"/>
      <c r="F208" s="628"/>
      <c r="G208" s="518"/>
    </row>
    <row r="209" spans="1:7" ht="12.75">
      <c r="A209" s="628"/>
      <c r="B209" s="628"/>
      <c r="C209" s="628"/>
      <c r="D209" s="628"/>
      <c r="E209" s="518"/>
      <c r="F209" s="628"/>
      <c r="G209" s="518"/>
    </row>
    <row r="210" spans="1:7" ht="12.75">
      <c r="A210" s="628"/>
      <c r="B210" s="628"/>
      <c r="C210" s="628"/>
      <c r="D210" s="628"/>
      <c r="E210" s="518"/>
      <c r="F210" s="628"/>
      <c r="G210" s="518"/>
    </row>
    <row r="211" spans="1:7" ht="12.75">
      <c r="A211" s="628"/>
      <c r="B211" s="628"/>
      <c r="C211" s="628"/>
      <c r="D211" s="628"/>
      <c r="E211" s="518"/>
      <c r="F211" s="628"/>
      <c r="G211" s="518"/>
    </row>
    <row r="212" spans="1:7" ht="12.75">
      <c r="A212" s="628"/>
      <c r="B212" s="628"/>
      <c r="C212" s="628"/>
      <c r="D212" s="628"/>
      <c r="E212" s="518"/>
      <c r="F212" s="628"/>
      <c r="G212" s="518"/>
    </row>
    <row r="213" spans="1:7" ht="12.75">
      <c r="A213" s="628"/>
      <c r="B213" s="628"/>
      <c r="C213" s="628"/>
      <c r="D213" s="628"/>
      <c r="E213" s="518"/>
      <c r="F213" s="628"/>
      <c r="G213" s="518"/>
    </row>
    <row r="214" spans="1:7" ht="12.75">
      <c r="A214" s="628"/>
      <c r="B214" s="628"/>
      <c r="C214" s="628"/>
      <c r="D214" s="628"/>
      <c r="E214" s="518"/>
      <c r="F214" s="628"/>
      <c r="G214" s="518"/>
    </row>
    <row r="215" spans="1:7" ht="12.75">
      <c r="A215" s="628"/>
      <c r="B215" s="628"/>
      <c r="C215" s="628"/>
      <c r="D215" s="628"/>
      <c r="E215" s="518"/>
      <c r="F215" s="628"/>
      <c r="G215" s="518"/>
    </row>
    <row r="216" spans="1:7" ht="12.75">
      <c r="A216" s="628"/>
      <c r="B216" s="628"/>
      <c r="C216" s="628"/>
      <c r="D216" s="628"/>
      <c r="E216" s="518"/>
      <c r="F216" s="628"/>
      <c r="G216" s="518"/>
    </row>
    <row r="217" spans="1:7" ht="12.75">
      <c r="A217" s="628"/>
      <c r="B217" s="628"/>
      <c r="C217" s="628"/>
      <c r="D217" s="628"/>
      <c r="E217" s="518"/>
      <c r="F217" s="628"/>
      <c r="G217" s="518"/>
    </row>
    <row r="218" spans="1:7" ht="12.75">
      <c r="A218" s="628"/>
      <c r="B218" s="628"/>
      <c r="C218" s="628"/>
      <c r="D218" s="628"/>
      <c r="E218" s="518"/>
      <c r="F218" s="628"/>
      <c r="G218" s="518"/>
    </row>
    <row r="219" spans="1:7" ht="12.75">
      <c r="A219" s="628"/>
      <c r="B219" s="628"/>
      <c r="C219" s="628"/>
      <c r="D219" s="628"/>
      <c r="E219" s="518"/>
      <c r="F219" s="628"/>
      <c r="G219" s="518"/>
    </row>
    <row r="220" spans="1:7" ht="12.75">
      <c r="A220" s="628"/>
      <c r="B220" s="628"/>
      <c r="C220" s="628"/>
      <c r="D220" s="628"/>
      <c r="E220" s="518"/>
      <c r="F220" s="628"/>
      <c r="G220" s="518"/>
    </row>
    <row r="221" spans="1:7" ht="12.75">
      <c r="A221" s="628"/>
      <c r="B221" s="628"/>
      <c r="C221" s="628"/>
      <c r="D221" s="628"/>
      <c r="E221" s="518"/>
      <c r="F221" s="628"/>
      <c r="G221" s="518"/>
    </row>
    <row r="222" spans="1:7" ht="12.75">
      <c r="A222" s="628"/>
      <c r="B222" s="628"/>
      <c r="C222" s="628"/>
      <c r="D222" s="628"/>
      <c r="E222" s="518"/>
      <c r="F222" s="628"/>
      <c r="G222" s="518"/>
    </row>
    <row r="223" spans="1:7" ht="12.75">
      <c r="A223" s="628"/>
      <c r="B223" s="628"/>
      <c r="C223" s="628"/>
      <c r="D223" s="628"/>
      <c r="E223" s="518"/>
      <c r="F223" s="628"/>
      <c r="G223" s="518"/>
    </row>
    <row r="224" spans="1:7" ht="12.75">
      <c r="A224" s="628"/>
      <c r="B224" s="628"/>
      <c r="C224" s="628"/>
      <c r="D224" s="628"/>
      <c r="E224" s="518"/>
      <c r="F224" s="628"/>
      <c r="G224" s="518"/>
    </row>
    <row r="225" spans="1:7" ht="12.75">
      <c r="A225" s="628"/>
      <c r="B225" s="628"/>
      <c r="C225" s="628"/>
      <c r="D225" s="628"/>
      <c r="E225" s="518"/>
      <c r="F225" s="628"/>
      <c r="G225" s="518"/>
    </row>
    <row r="226" spans="1:7" ht="12.75">
      <c r="A226" s="628"/>
      <c r="B226" s="628"/>
      <c r="C226" s="628"/>
      <c r="D226" s="628"/>
      <c r="E226" s="518"/>
      <c r="F226" s="628"/>
      <c r="G226" s="518"/>
    </row>
    <row r="227" spans="1:7" ht="12.75">
      <c r="A227" s="628"/>
      <c r="B227" s="628"/>
      <c r="C227" s="628"/>
      <c r="D227" s="628"/>
      <c r="E227" s="518"/>
      <c r="F227" s="628"/>
      <c r="G227" s="518"/>
    </row>
    <row r="228" spans="1:7" ht="12.75">
      <c r="A228" s="628"/>
      <c r="B228" s="628"/>
      <c r="C228" s="628"/>
      <c r="D228" s="628"/>
      <c r="E228" s="518"/>
      <c r="F228" s="628"/>
      <c r="G228" s="518"/>
    </row>
    <row r="229" spans="1:7" ht="12.75">
      <c r="A229" s="628"/>
      <c r="B229" s="628"/>
      <c r="C229" s="628"/>
      <c r="D229" s="628"/>
      <c r="E229" s="518"/>
      <c r="F229" s="628"/>
      <c r="G229" s="518"/>
    </row>
    <row r="230" spans="1:7" ht="12.75">
      <c r="A230" s="628"/>
      <c r="B230" s="628"/>
      <c r="C230" s="628"/>
      <c r="D230" s="628"/>
      <c r="E230" s="518"/>
      <c r="F230" s="628"/>
      <c r="G230" s="518"/>
    </row>
    <row r="231" spans="1:7" ht="12.75">
      <c r="A231" s="628"/>
      <c r="B231" s="628"/>
      <c r="C231" s="628"/>
      <c r="D231" s="628"/>
      <c r="E231" s="518"/>
      <c r="F231" s="628"/>
      <c r="G231" s="518"/>
    </row>
    <row r="232" spans="1:7" ht="12.75">
      <c r="A232" s="628"/>
      <c r="B232" s="628"/>
      <c r="C232" s="628"/>
      <c r="D232" s="628"/>
      <c r="E232" s="518"/>
      <c r="F232" s="628"/>
      <c r="G232" s="518"/>
    </row>
    <row r="233" spans="1:7" ht="12.75">
      <c r="A233" s="628"/>
      <c r="B233" s="628"/>
      <c r="C233" s="628"/>
      <c r="D233" s="628"/>
      <c r="E233" s="518"/>
      <c r="F233" s="628"/>
      <c r="G233" s="518"/>
    </row>
    <row r="234" spans="1:7" ht="12.75">
      <c r="A234" s="628"/>
      <c r="B234" s="628"/>
      <c r="C234" s="628"/>
      <c r="D234" s="628"/>
      <c r="E234" s="518"/>
      <c r="F234" s="628"/>
      <c r="G234" s="518"/>
    </row>
    <row r="235" spans="1:7" ht="12.75">
      <c r="A235" s="628"/>
      <c r="B235" s="628"/>
      <c r="C235" s="628"/>
      <c r="D235" s="628"/>
      <c r="E235" s="518"/>
      <c r="F235" s="628"/>
      <c r="G235" s="518"/>
    </row>
    <row r="236" spans="1:7" ht="12.75">
      <c r="A236" s="628"/>
      <c r="B236" s="628"/>
      <c r="C236" s="628"/>
      <c r="D236" s="628"/>
      <c r="E236" s="518"/>
      <c r="F236" s="628"/>
      <c r="G236" s="518"/>
    </row>
    <row r="237" spans="1:7" ht="12.75">
      <c r="A237" s="628"/>
      <c r="B237" s="628"/>
      <c r="C237" s="628"/>
      <c r="D237" s="628"/>
      <c r="E237" s="518"/>
      <c r="F237" s="628"/>
      <c r="G237" s="518"/>
    </row>
    <row r="238" spans="1:7" ht="12.75">
      <c r="A238" s="628"/>
      <c r="B238" s="628"/>
      <c r="C238" s="628"/>
      <c r="D238" s="628"/>
      <c r="E238" s="518"/>
      <c r="F238" s="628"/>
      <c r="G238" s="518"/>
    </row>
    <row r="239" spans="1:7" ht="12.75">
      <c r="A239" s="628"/>
      <c r="B239" s="628"/>
      <c r="C239" s="628"/>
      <c r="D239" s="628"/>
      <c r="E239" s="518"/>
      <c r="F239" s="628"/>
      <c r="G239" s="518"/>
    </row>
    <row r="240" spans="1:7" ht="12.75">
      <c r="A240" s="628"/>
      <c r="B240" s="628"/>
      <c r="C240" s="628"/>
      <c r="D240" s="628"/>
      <c r="E240" s="518"/>
      <c r="F240" s="628"/>
      <c r="G240" s="518"/>
    </row>
    <row r="241" spans="1:7" ht="12.75">
      <c r="A241" s="628"/>
      <c r="B241" s="628"/>
      <c r="C241" s="628"/>
      <c r="D241" s="628"/>
      <c r="E241" s="518"/>
      <c r="F241" s="628"/>
      <c r="G241" s="518"/>
    </row>
    <row r="242" spans="1:7" ht="12.75">
      <c r="A242" s="628"/>
      <c r="B242" s="628"/>
      <c r="C242" s="628"/>
      <c r="D242" s="628"/>
      <c r="E242" s="518"/>
      <c r="F242" s="628"/>
      <c r="G242" s="518"/>
    </row>
    <row r="243" spans="1:7" ht="12.75">
      <c r="A243" s="628"/>
      <c r="B243" s="628"/>
      <c r="C243" s="628"/>
      <c r="D243" s="628"/>
      <c r="E243" s="518"/>
      <c r="F243" s="628"/>
      <c r="G243" s="518"/>
    </row>
    <row r="244" spans="1:7" ht="12.75">
      <c r="A244" s="628"/>
      <c r="B244" s="628"/>
      <c r="C244" s="628"/>
      <c r="D244" s="628"/>
      <c r="E244" s="518"/>
      <c r="F244" s="628"/>
      <c r="G244" s="518"/>
    </row>
    <row r="245" spans="1:7" ht="12.75">
      <c r="A245" s="628"/>
      <c r="B245" s="628"/>
      <c r="C245" s="628"/>
      <c r="D245" s="628"/>
      <c r="E245" s="518"/>
      <c r="F245" s="628"/>
      <c r="G245" s="518"/>
    </row>
    <row r="246" spans="1:7" ht="12.75">
      <c r="A246" s="628"/>
      <c r="B246" s="628"/>
      <c r="C246" s="628"/>
      <c r="D246" s="628"/>
      <c r="E246" s="518"/>
      <c r="F246" s="628"/>
      <c r="G246" s="518"/>
    </row>
    <row r="247" spans="1:7" ht="12.75">
      <c r="A247" s="628"/>
      <c r="B247" s="628"/>
      <c r="C247" s="628"/>
      <c r="D247" s="628"/>
      <c r="E247" s="518"/>
      <c r="F247" s="628"/>
      <c r="G247" s="518"/>
    </row>
    <row r="248" spans="1:7" ht="12.75">
      <c r="A248" s="628"/>
      <c r="B248" s="628"/>
      <c r="C248" s="628"/>
      <c r="D248" s="628"/>
      <c r="E248" s="518"/>
      <c r="F248" s="628"/>
      <c r="G248" s="518"/>
    </row>
    <row r="249" spans="1:7" ht="12.75">
      <c r="A249" s="628"/>
      <c r="B249" s="628"/>
      <c r="C249" s="628"/>
      <c r="D249" s="628"/>
      <c r="E249" s="518"/>
      <c r="F249" s="628"/>
      <c r="G249" s="518"/>
    </row>
    <row r="250" spans="1:7" ht="12.75">
      <c r="A250" s="628"/>
      <c r="B250" s="628"/>
      <c r="C250" s="628"/>
      <c r="D250" s="628"/>
      <c r="E250" s="518"/>
      <c r="F250" s="628"/>
      <c r="G250" s="518"/>
    </row>
    <row r="251" spans="1:7" ht="12.75">
      <c r="A251" s="628"/>
      <c r="B251" s="628"/>
      <c r="C251" s="628"/>
      <c r="D251" s="628"/>
      <c r="E251" s="518"/>
      <c r="F251" s="628"/>
      <c r="G251" s="518"/>
    </row>
    <row r="252" spans="1:7" ht="12.75">
      <c r="A252" s="628"/>
      <c r="B252" s="628"/>
      <c r="C252" s="628"/>
      <c r="D252" s="628"/>
      <c r="E252" s="518"/>
      <c r="F252" s="628"/>
      <c r="G252" s="518"/>
    </row>
    <row r="253" spans="1:7" ht="12.75">
      <c r="A253" s="628"/>
      <c r="B253" s="628"/>
      <c r="C253" s="628"/>
      <c r="D253" s="628"/>
      <c r="E253" s="518"/>
      <c r="F253" s="628"/>
      <c r="G253" s="518"/>
    </row>
    <row r="254" spans="1:7" ht="12.75">
      <c r="A254" s="628"/>
      <c r="B254" s="628"/>
      <c r="C254" s="628"/>
      <c r="D254" s="628"/>
      <c r="E254" s="518"/>
      <c r="F254" s="628"/>
      <c r="G254" s="518"/>
    </row>
    <row r="255" spans="1:7" ht="12.75">
      <c r="A255" s="628"/>
      <c r="B255" s="628"/>
      <c r="C255" s="628"/>
      <c r="D255" s="628"/>
      <c r="E255" s="518"/>
      <c r="F255" s="628"/>
      <c r="G255" s="518"/>
    </row>
    <row r="256" spans="1:7" ht="12.75">
      <c r="A256" s="628"/>
      <c r="B256" s="628"/>
      <c r="C256" s="628"/>
      <c r="D256" s="628"/>
      <c r="E256" s="518"/>
      <c r="F256" s="628"/>
      <c r="G256" s="518"/>
    </row>
    <row r="257" spans="1:7" ht="12.75">
      <c r="A257" s="628"/>
      <c r="B257" s="628"/>
      <c r="C257" s="628"/>
      <c r="D257" s="628"/>
      <c r="E257" s="518"/>
      <c r="F257" s="628"/>
      <c r="G257" s="518"/>
    </row>
    <row r="258" spans="1:7" ht="12.75">
      <c r="A258" s="628"/>
      <c r="B258" s="628"/>
      <c r="C258" s="628"/>
      <c r="D258" s="628"/>
      <c r="E258" s="518"/>
      <c r="F258" s="628"/>
      <c r="G258" s="518"/>
    </row>
    <row r="259" spans="1:7" ht="12.75">
      <c r="A259" s="628"/>
      <c r="B259" s="628"/>
      <c r="C259" s="628"/>
      <c r="D259" s="628"/>
      <c r="E259" s="518"/>
      <c r="F259" s="628"/>
      <c r="G259" s="518"/>
    </row>
    <row r="260" spans="1:7" ht="12.75">
      <c r="A260" s="628"/>
      <c r="B260" s="628"/>
      <c r="C260" s="628"/>
      <c r="D260" s="628"/>
      <c r="E260" s="518"/>
      <c r="F260" s="628"/>
      <c r="G260" s="518"/>
    </row>
    <row r="261" spans="1:7" ht="12.75">
      <c r="A261" s="628"/>
      <c r="B261" s="628"/>
      <c r="C261" s="628"/>
      <c r="D261" s="628"/>
      <c r="E261" s="518"/>
      <c r="F261" s="628"/>
      <c r="G261" s="518"/>
    </row>
    <row r="262" spans="1:7" ht="12.75">
      <c r="A262" s="628"/>
      <c r="B262" s="628"/>
      <c r="C262" s="628"/>
      <c r="D262" s="628"/>
      <c r="E262" s="518"/>
      <c r="F262" s="628"/>
      <c r="G262" s="518"/>
    </row>
    <row r="263" spans="1:7" ht="12.75">
      <c r="A263" s="628"/>
      <c r="B263" s="628"/>
      <c r="C263" s="628"/>
      <c r="D263" s="628"/>
      <c r="E263" s="518"/>
      <c r="F263" s="628"/>
      <c r="G263" s="518"/>
    </row>
    <row r="264" spans="1:7" ht="12.75">
      <c r="A264" s="628"/>
      <c r="B264" s="628"/>
      <c r="C264" s="628"/>
      <c r="D264" s="628"/>
      <c r="E264" s="518"/>
      <c r="F264" s="628"/>
      <c r="G264" s="518"/>
    </row>
    <row r="265" spans="1:7" ht="12.75">
      <c r="A265" s="628"/>
      <c r="B265" s="628"/>
      <c r="C265" s="628"/>
      <c r="D265" s="628"/>
      <c r="E265" s="518"/>
      <c r="F265" s="628"/>
      <c r="G265" s="518"/>
    </row>
    <row r="266" spans="1:7" ht="12.75">
      <c r="A266" s="628"/>
      <c r="B266" s="628"/>
      <c r="C266" s="628"/>
      <c r="D266" s="628"/>
      <c r="E266" s="518"/>
      <c r="F266" s="628"/>
      <c r="G266" s="518"/>
    </row>
    <row r="267" spans="1:7" ht="12.75">
      <c r="A267" s="628"/>
      <c r="B267" s="628"/>
      <c r="C267" s="628"/>
      <c r="D267" s="628"/>
      <c r="E267" s="518"/>
      <c r="F267" s="628"/>
      <c r="G267" s="518"/>
    </row>
    <row r="268" spans="1:7" ht="12.75">
      <c r="A268" s="628"/>
      <c r="B268" s="628"/>
      <c r="C268" s="628"/>
      <c r="D268" s="628"/>
      <c r="E268" s="518"/>
      <c r="F268" s="628"/>
      <c r="G268" s="518"/>
    </row>
    <row r="269" spans="1:7" ht="12.75">
      <c r="A269" s="628"/>
      <c r="B269" s="628"/>
      <c r="C269" s="628"/>
      <c r="D269" s="628"/>
      <c r="E269" s="518"/>
      <c r="F269" s="628"/>
      <c r="G269" s="518"/>
    </row>
    <row r="270" spans="1:7" ht="12.75">
      <c r="A270" s="628"/>
      <c r="B270" s="628"/>
      <c r="C270" s="628"/>
      <c r="D270" s="628"/>
      <c r="E270" s="518"/>
      <c r="F270" s="628"/>
      <c r="G270" s="518"/>
    </row>
    <row r="271" spans="1:7" ht="12.75">
      <c r="A271" s="628"/>
      <c r="B271" s="628"/>
      <c r="C271" s="628"/>
      <c r="D271" s="628"/>
      <c r="E271" s="518"/>
      <c r="F271" s="628"/>
      <c r="G271" s="518"/>
    </row>
    <row r="272" spans="1:7" ht="12.75">
      <c r="A272" s="628"/>
      <c r="B272" s="628"/>
      <c r="C272" s="628"/>
      <c r="D272" s="628"/>
      <c r="E272" s="518"/>
      <c r="F272" s="628"/>
      <c r="G272" s="518"/>
    </row>
    <row r="273" spans="1:7" ht="12.75">
      <c r="A273" s="628"/>
      <c r="B273" s="628"/>
      <c r="C273" s="628"/>
      <c r="D273" s="628"/>
      <c r="E273" s="518"/>
      <c r="F273" s="628"/>
      <c r="G273" s="518"/>
    </row>
    <row r="274" spans="1:7" ht="12.75">
      <c r="A274" s="628"/>
      <c r="B274" s="628"/>
      <c r="C274" s="628"/>
      <c r="D274" s="628"/>
      <c r="E274" s="518"/>
      <c r="F274" s="628"/>
      <c r="G274" s="518"/>
    </row>
    <row r="275" spans="1:7" ht="12.75">
      <c r="A275" s="628"/>
      <c r="B275" s="628"/>
      <c r="C275" s="628"/>
      <c r="D275" s="628"/>
      <c r="E275" s="518"/>
      <c r="F275" s="628"/>
      <c r="G275" s="518"/>
    </row>
    <row r="276" spans="1:7" ht="12.75">
      <c r="A276" s="628"/>
      <c r="B276" s="628"/>
      <c r="C276" s="628"/>
      <c r="D276" s="628"/>
      <c r="E276" s="518"/>
      <c r="F276" s="628"/>
      <c r="G276" s="518"/>
    </row>
    <row r="277" spans="1:7" ht="12.75">
      <c r="A277" s="628"/>
      <c r="B277" s="628"/>
      <c r="C277" s="628"/>
      <c r="D277" s="628"/>
      <c r="E277" s="518"/>
      <c r="F277" s="628"/>
      <c r="G277" s="518"/>
    </row>
    <row r="278" spans="1:7" ht="12.75">
      <c r="A278" s="628"/>
      <c r="B278" s="628"/>
      <c r="C278" s="628"/>
      <c r="D278" s="628"/>
      <c r="E278" s="518"/>
      <c r="F278" s="628"/>
      <c r="G278" s="518"/>
    </row>
    <row r="279" spans="1:7" ht="12.75">
      <c r="A279" s="628"/>
      <c r="B279" s="628"/>
      <c r="C279" s="628"/>
      <c r="D279" s="628"/>
      <c r="E279" s="518"/>
      <c r="F279" s="628"/>
      <c r="G279" s="518"/>
    </row>
    <row r="280" spans="1:7" ht="12.75">
      <c r="A280" s="628"/>
      <c r="B280" s="628"/>
      <c r="C280" s="628"/>
      <c r="D280" s="628"/>
      <c r="E280" s="518"/>
      <c r="F280" s="628"/>
      <c r="G280" s="518"/>
    </row>
    <row r="281" spans="1:7" ht="12.75">
      <c r="A281" s="628"/>
      <c r="B281" s="628"/>
      <c r="C281" s="628"/>
      <c r="D281" s="628"/>
      <c r="E281" s="518"/>
      <c r="F281" s="628"/>
      <c r="G281" s="518"/>
    </row>
    <row r="282" spans="1:7" ht="12.75">
      <c r="A282" s="628"/>
      <c r="B282" s="628"/>
      <c r="C282" s="628"/>
      <c r="D282" s="628"/>
      <c r="E282" s="518"/>
      <c r="F282" s="628"/>
      <c r="G282" s="518"/>
    </row>
    <row r="283" spans="1:7" ht="12.75">
      <c r="A283" s="628"/>
      <c r="B283" s="628"/>
      <c r="C283" s="628"/>
      <c r="D283" s="628"/>
      <c r="E283" s="518"/>
      <c r="F283" s="628"/>
      <c r="G283" s="518"/>
    </row>
    <row r="284" spans="1:7" ht="12.75">
      <c r="A284" s="628"/>
      <c r="B284" s="628"/>
      <c r="C284" s="628"/>
      <c r="D284" s="628"/>
      <c r="E284" s="518"/>
      <c r="F284" s="628"/>
      <c r="G284" s="518"/>
    </row>
    <row r="285" spans="1:7" ht="12.75">
      <c r="A285" s="628"/>
      <c r="B285" s="628"/>
      <c r="C285" s="628"/>
      <c r="D285" s="628"/>
      <c r="E285" s="518"/>
      <c r="F285" s="628"/>
      <c r="G285" s="518"/>
    </row>
    <row r="286" spans="1:7" ht="12.75">
      <c r="A286" s="628"/>
      <c r="B286" s="628"/>
      <c r="C286" s="628"/>
      <c r="D286" s="628"/>
      <c r="E286" s="518"/>
      <c r="F286" s="628"/>
      <c r="G286" s="518"/>
    </row>
    <row r="287" spans="1:7" ht="12.75">
      <c r="A287" s="628"/>
      <c r="B287" s="628"/>
      <c r="C287" s="628"/>
      <c r="D287" s="628"/>
      <c r="E287" s="518"/>
      <c r="F287" s="628"/>
      <c r="G287" s="518"/>
    </row>
    <row r="288" spans="1:7" ht="12.75">
      <c r="A288" s="628"/>
      <c r="B288" s="628"/>
      <c r="C288" s="628"/>
      <c r="D288" s="628"/>
      <c r="E288" s="518"/>
      <c r="F288" s="628"/>
      <c r="G288" s="518"/>
    </row>
    <row r="289" spans="1:7" ht="12.75">
      <c r="A289" s="628"/>
      <c r="B289" s="628"/>
      <c r="C289" s="628"/>
      <c r="D289" s="628"/>
      <c r="E289" s="518"/>
      <c r="F289" s="628"/>
      <c r="G289" s="518"/>
    </row>
    <row r="290" spans="1:7" ht="12.75">
      <c r="A290" s="628"/>
      <c r="B290" s="628"/>
      <c r="C290" s="628"/>
      <c r="D290" s="628"/>
      <c r="E290" s="518"/>
      <c r="F290" s="628"/>
      <c r="G290" s="518"/>
    </row>
    <row r="291" spans="1:7" ht="12.75">
      <c r="A291" s="628"/>
      <c r="B291" s="628"/>
      <c r="C291" s="628"/>
      <c r="D291" s="628"/>
      <c r="E291" s="518"/>
      <c r="F291" s="628"/>
      <c r="G291" s="518"/>
    </row>
    <row r="292" spans="1:7" ht="12.75">
      <c r="A292" s="628"/>
      <c r="B292" s="628"/>
      <c r="C292" s="628"/>
      <c r="D292" s="628"/>
      <c r="E292" s="518"/>
      <c r="F292" s="628"/>
      <c r="G292" s="518"/>
    </row>
    <row r="293" spans="1:7" ht="12.75">
      <c r="A293" s="628"/>
      <c r="B293" s="628"/>
      <c r="C293" s="628"/>
      <c r="D293" s="628"/>
      <c r="E293" s="518"/>
      <c r="F293" s="628"/>
      <c r="G293" s="518"/>
    </row>
    <row r="294" spans="1:7" ht="12.75">
      <c r="A294" s="628"/>
      <c r="B294" s="628"/>
      <c r="C294" s="628"/>
      <c r="D294" s="628"/>
      <c r="E294" s="518"/>
      <c r="F294" s="628"/>
      <c r="G294" s="518"/>
    </row>
    <row r="295" spans="1:7" ht="12.75">
      <c r="A295" s="628"/>
      <c r="B295" s="628"/>
      <c r="C295" s="628"/>
      <c r="D295" s="628"/>
      <c r="E295" s="518"/>
      <c r="F295" s="628"/>
      <c r="G295" s="518"/>
    </row>
    <row r="296" spans="1:7" ht="12.75">
      <c r="A296" s="628"/>
      <c r="B296" s="628"/>
      <c r="C296" s="628"/>
      <c r="D296" s="628"/>
      <c r="E296" s="518"/>
      <c r="F296" s="628"/>
      <c r="G296" s="518"/>
    </row>
    <row r="297" spans="1:7" ht="12.75">
      <c r="A297" s="628"/>
      <c r="B297" s="628"/>
      <c r="C297" s="628"/>
      <c r="D297" s="628"/>
      <c r="E297" s="518"/>
      <c r="F297" s="628"/>
      <c r="G297" s="518"/>
    </row>
    <row r="298" spans="1:7" ht="12.75">
      <c r="A298" s="628"/>
      <c r="B298" s="628"/>
      <c r="C298" s="628"/>
      <c r="D298" s="628"/>
      <c r="E298" s="518"/>
      <c r="F298" s="628"/>
      <c r="G298" s="518"/>
    </row>
    <row r="299" spans="1:7" ht="12.75">
      <c r="A299" s="628"/>
      <c r="B299" s="628"/>
      <c r="C299" s="628"/>
      <c r="D299" s="628"/>
      <c r="E299" s="518"/>
      <c r="F299" s="628"/>
      <c r="G299" s="518"/>
    </row>
    <row r="300" spans="1:7" ht="12.75">
      <c r="A300" s="628"/>
      <c r="B300" s="628"/>
      <c r="C300" s="628"/>
      <c r="D300" s="628"/>
      <c r="E300" s="518"/>
      <c r="F300" s="628"/>
      <c r="G300" s="518"/>
    </row>
    <row r="301" spans="1:7" ht="12.75">
      <c r="A301" s="628"/>
      <c r="B301" s="628"/>
      <c r="C301" s="628"/>
      <c r="D301" s="628"/>
      <c r="E301" s="518"/>
      <c r="F301" s="628"/>
      <c r="G301" s="518"/>
    </row>
    <row r="302" spans="1:7" ht="12.75">
      <c r="A302" s="628"/>
      <c r="B302" s="628"/>
      <c r="C302" s="628"/>
      <c r="D302" s="628"/>
      <c r="E302" s="518"/>
      <c r="F302" s="628"/>
      <c r="G302" s="518"/>
    </row>
    <row r="303" spans="1:7" ht="12.75">
      <c r="A303" s="628"/>
      <c r="B303" s="628"/>
      <c r="C303" s="628"/>
      <c r="D303" s="628"/>
      <c r="E303" s="518"/>
      <c r="F303" s="628"/>
      <c r="G303" s="518"/>
    </row>
    <row r="304" spans="1:7" ht="12.75">
      <c r="A304" s="628"/>
      <c r="B304" s="628"/>
      <c r="C304" s="628"/>
      <c r="D304" s="628"/>
      <c r="E304" s="518"/>
      <c r="F304" s="628"/>
      <c r="G304" s="518"/>
    </row>
    <row r="305" spans="1:7" ht="12.75">
      <c r="A305" s="628"/>
      <c r="B305" s="628"/>
      <c r="C305" s="628"/>
      <c r="D305" s="628"/>
      <c r="E305" s="518"/>
      <c r="F305" s="628"/>
      <c r="G305" s="518"/>
    </row>
    <row r="306" spans="1:7" ht="12.75">
      <c r="A306" s="628"/>
      <c r="B306" s="628"/>
      <c r="C306" s="628"/>
      <c r="D306" s="628"/>
      <c r="E306" s="518"/>
      <c r="F306" s="628"/>
      <c r="G306" s="518"/>
    </row>
    <row r="307" spans="1:7" ht="12.75">
      <c r="A307" s="628"/>
      <c r="B307" s="628"/>
      <c r="C307" s="628"/>
      <c r="D307" s="628"/>
      <c r="E307" s="518"/>
      <c r="F307" s="628"/>
      <c r="G307" s="518"/>
    </row>
    <row r="308" spans="1:7" ht="12.75">
      <c r="A308" s="628"/>
      <c r="B308" s="628"/>
      <c r="C308" s="628"/>
      <c r="D308" s="628"/>
      <c r="E308" s="518"/>
      <c r="F308" s="628"/>
      <c r="G308" s="518"/>
    </row>
    <row r="309" spans="1:7" ht="12.75">
      <c r="A309" s="628"/>
      <c r="B309" s="628"/>
      <c r="C309" s="628"/>
      <c r="D309" s="628"/>
      <c r="E309" s="518"/>
      <c r="F309" s="628"/>
      <c r="G309" s="518"/>
    </row>
    <row r="310" spans="1:7" ht="12.75">
      <c r="A310" s="628"/>
      <c r="B310" s="628"/>
      <c r="C310" s="628"/>
      <c r="D310" s="628"/>
      <c r="E310" s="518"/>
      <c r="F310" s="628"/>
      <c r="G310" s="518"/>
    </row>
    <row r="311" spans="1:7" ht="12.75">
      <c r="A311" s="628"/>
      <c r="B311" s="628"/>
      <c r="C311" s="628"/>
      <c r="D311" s="628"/>
      <c r="E311" s="518"/>
      <c r="F311" s="628"/>
      <c r="G311" s="518"/>
    </row>
    <row r="312" spans="1:7" ht="12.75">
      <c r="A312" s="628"/>
      <c r="B312" s="628"/>
      <c r="C312" s="628"/>
      <c r="D312" s="628"/>
      <c r="E312" s="518"/>
      <c r="F312" s="628"/>
      <c r="G312" s="518"/>
    </row>
    <row r="313" spans="1:7" ht="12.75">
      <c r="A313" s="628"/>
      <c r="B313" s="628"/>
      <c r="C313" s="628"/>
      <c r="D313" s="628"/>
      <c r="E313" s="518"/>
      <c r="F313" s="628"/>
      <c r="G313" s="518"/>
    </row>
    <row r="314" spans="1:7" ht="12.75">
      <c r="A314" s="628"/>
      <c r="B314" s="628"/>
      <c r="C314" s="628"/>
      <c r="D314" s="628"/>
      <c r="E314" s="518"/>
      <c r="F314" s="628"/>
      <c r="G314" s="518"/>
    </row>
    <row r="315" spans="1:7" ht="12.75">
      <c r="A315" s="628"/>
      <c r="B315" s="628"/>
      <c r="C315" s="628"/>
      <c r="D315" s="628"/>
      <c r="E315" s="518"/>
      <c r="F315" s="628"/>
      <c r="G315" s="518"/>
    </row>
    <row r="316" spans="1:7" ht="12.75">
      <c r="A316" s="628"/>
      <c r="B316" s="628"/>
      <c r="C316" s="628"/>
      <c r="D316" s="628"/>
      <c r="E316" s="518"/>
      <c r="F316" s="628"/>
      <c r="G316" s="518"/>
    </row>
    <row r="317" spans="1:7" ht="12.75">
      <c r="A317" s="628"/>
      <c r="B317" s="628"/>
      <c r="C317" s="628"/>
      <c r="D317" s="628"/>
      <c r="E317" s="518"/>
      <c r="F317" s="628"/>
      <c r="G317" s="518"/>
    </row>
    <row r="318" spans="1:7" ht="12.75">
      <c r="A318" s="628"/>
      <c r="B318" s="628"/>
      <c r="C318" s="628"/>
      <c r="D318" s="628"/>
      <c r="E318" s="518"/>
      <c r="F318" s="628"/>
      <c r="G318" s="518"/>
    </row>
    <row r="319" spans="1:7" ht="12.75">
      <c r="A319" s="628"/>
      <c r="B319" s="628"/>
      <c r="C319" s="628"/>
      <c r="D319" s="628"/>
      <c r="E319" s="518"/>
      <c r="F319" s="628"/>
      <c r="G319" s="518"/>
    </row>
    <row r="320" spans="1:7" ht="12.75">
      <c r="A320" s="628"/>
      <c r="B320" s="628"/>
      <c r="C320" s="628"/>
      <c r="D320" s="628"/>
      <c r="E320" s="518"/>
      <c r="F320" s="628"/>
      <c r="G320" s="518"/>
    </row>
    <row r="321" spans="1:7" ht="12.75">
      <c r="A321" s="628"/>
      <c r="B321" s="628"/>
      <c r="C321" s="628"/>
      <c r="D321" s="628"/>
      <c r="E321" s="518"/>
      <c r="F321" s="628"/>
      <c r="G321" s="518"/>
    </row>
    <row r="322" spans="1:7" ht="12.75">
      <c r="A322" s="628"/>
      <c r="B322" s="628"/>
      <c r="C322" s="628"/>
      <c r="D322" s="628"/>
      <c r="E322" s="518"/>
      <c r="F322" s="628"/>
      <c r="G322" s="518"/>
    </row>
    <row r="323" spans="1:7" ht="12.75">
      <c r="A323" s="628"/>
      <c r="B323" s="628"/>
      <c r="C323" s="628"/>
      <c r="D323" s="628"/>
      <c r="E323" s="518"/>
      <c r="F323" s="628"/>
      <c r="G323" s="518"/>
    </row>
    <row r="324" spans="1:7" ht="12.75">
      <c r="A324" s="628"/>
      <c r="B324" s="628"/>
      <c r="C324" s="628"/>
      <c r="D324" s="628"/>
      <c r="E324" s="518"/>
      <c r="F324" s="628"/>
      <c r="G324" s="518"/>
    </row>
    <row r="325" spans="1:7" ht="12.75">
      <c r="A325" s="628"/>
      <c r="B325" s="628"/>
      <c r="C325" s="628"/>
      <c r="D325" s="628"/>
      <c r="E325" s="518"/>
      <c r="F325" s="628"/>
      <c r="G325" s="518"/>
    </row>
    <row r="326" spans="1:7" ht="12.75">
      <c r="A326" s="628"/>
      <c r="B326" s="628"/>
      <c r="C326" s="628"/>
      <c r="D326" s="628"/>
      <c r="E326" s="518"/>
      <c r="F326" s="628"/>
      <c r="G326" s="518"/>
    </row>
    <row r="327" spans="1:7" ht="12.75">
      <c r="A327" s="628"/>
      <c r="B327" s="628"/>
      <c r="C327" s="628"/>
      <c r="D327" s="628"/>
      <c r="E327" s="518"/>
      <c r="F327" s="628"/>
      <c r="G327" s="518"/>
    </row>
    <row r="328" spans="1:7" ht="12.75">
      <c r="A328" s="628"/>
      <c r="B328" s="628"/>
      <c r="C328" s="628"/>
      <c r="D328" s="628"/>
      <c r="E328" s="518"/>
      <c r="F328" s="628"/>
      <c r="G328" s="518"/>
    </row>
    <row r="329" spans="1:7" ht="12.75">
      <c r="A329" s="628"/>
      <c r="B329" s="628"/>
      <c r="C329" s="628"/>
      <c r="D329" s="628"/>
      <c r="E329" s="518"/>
      <c r="F329" s="628"/>
      <c r="G329" s="518"/>
    </row>
    <row r="330" spans="1:7" ht="12.75">
      <c r="A330" s="628"/>
      <c r="B330" s="628"/>
      <c r="C330" s="628"/>
      <c r="D330" s="628"/>
      <c r="E330" s="518"/>
      <c r="F330" s="628"/>
      <c r="G330" s="518"/>
    </row>
    <row r="331" spans="1:7" ht="12.75">
      <c r="A331" s="628"/>
      <c r="B331" s="628"/>
      <c r="C331" s="628"/>
      <c r="D331" s="628"/>
      <c r="E331" s="518"/>
      <c r="F331" s="628"/>
      <c r="G331" s="518"/>
    </row>
    <row r="332" spans="1:7" ht="12.75">
      <c r="A332" s="628"/>
      <c r="B332" s="628"/>
      <c r="C332" s="628"/>
      <c r="D332" s="628"/>
      <c r="E332" s="518"/>
      <c r="F332" s="628"/>
      <c r="G332" s="518"/>
    </row>
    <row r="333" spans="1:7" ht="12.75">
      <c r="A333" s="628"/>
      <c r="B333" s="628"/>
      <c r="C333" s="628"/>
      <c r="D333" s="628"/>
      <c r="E333" s="518"/>
      <c r="F333" s="628"/>
      <c r="G333" s="518"/>
    </row>
    <row r="334" spans="1:7" ht="12.75">
      <c r="A334" s="628"/>
      <c r="B334" s="628"/>
      <c r="C334" s="628"/>
      <c r="D334" s="628"/>
      <c r="E334" s="518"/>
      <c r="F334" s="628"/>
      <c r="G334" s="518"/>
    </row>
    <row r="335" spans="1:7" ht="12.75">
      <c r="A335" s="628"/>
      <c r="B335" s="628"/>
      <c r="C335" s="628"/>
      <c r="D335" s="628"/>
      <c r="E335" s="518"/>
      <c r="F335" s="628"/>
      <c r="G335" s="518"/>
    </row>
    <row r="336" spans="1:7" ht="12.75">
      <c r="A336" s="628"/>
      <c r="B336" s="628"/>
      <c r="C336" s="628"/>
      <c r="D336" s="628"/>
      <c r="E336" s="518"/>
      <c r="F336" s="628"/>
      <c r="G336" s="518"/>
    </row>
    <row r="337" spans="1:7" ht="12.75">
      <c r="A337" s="628"/>
      <c r="B337" s="628"/>
      <c r="C337" s="628"/>
      <c r="D337" s="628"/>
      <c r="E337" s="518"/>
      <c r="F337" s="628"/>
      <c r="G337" s="518"/>
    </row>
    <row r="338" spans="1:7" ht="12.75">
      <c r="A338" s="628"/>
      <c r="B338" s="628"/>
      <c r="C338" s="628"/>
      <c r="D338" s="628"/>
      <c r="E338" s="518"/>
      <c r="F338" s="628"/>
      <c r="G338" s="518"/>
    </row>
    <row r="339" spans="1:7" ht="12.75">
      <c r="A339" s="628"/>
      <c r="B339" s="628"/>
      <c r="C339" s="628"/>
      <c r="D339" s="628"/>
      <c r="E339" s="518"/>
      <c r="F339" s="628"/>
      <c r="G339" s="518"/>
    </row>
    <row r="340" spans="1:7" ht="12.75">
      <c r="A340" s="628"/>
      <c r="B340" s="628"/>
      <c r="C340" s="628"/>
      <c r="D340" s="628"/>
      <c r="E340" s="518"/>
      <c r="F340" s="628"/>
      <c r="G340" s="518"/>
    </row>
    <row r="341" spans="1:7" ht="12.75">
      <c r="A341" s="628"/>
      <c r="B341" s="628"/>
      <c r="C341" s="628"/>
      <c r="D341" s="628"/>
      <c r="E341" s="518"/>
      <c r="F341" s="628"/>
      <c r="G341" s="518"/>
    </row>
    <row r="342" spans="1:7" ht="12.75">
      <c r="A342" s="628"/>
      <c r="B342" s="628"/>
      <c r="C342" s="628"/>
      <c r="D342" s="628"/>
      <c r="E342" s="518"/>
      <c r="F342" s="628"/>
      <c r="G342" s="518"/>
    </row>
    <row r="343" spans="1:7" ht="12.75">
      <c r="A343" s="628"/>
      <c r="B343" s="628"/>
      <c r="C343" s="628"/>
      <c r="D343" s="628"/>
      <c r="E343" s="518"/>
      <c r="F343" s="628"/>
      <c r="G343" s="518"/>
    </row>
    <row r="344" spans="1:7" ht="12.75">
      <c r="A344" s="628"/>
      <c r="B344" s="628"/>
      <c r="C344" s="628"/>
      <c r="D344" s="628"/>
      <c r="E344" s="518"/>
      <c r="F344" s="628"/>
      <c r="G344" s="518"/>
    </row>
    <row r="345" spans="1:7" ht="12.75">
      <c r="A345" s="628"/>
      <c r="B345" s="628"/>
      <c r="C345" s="628"/>
      <c r="D345" s="628"/>
      <c r="E345" s="518"/>
      <c r="F345" s="628"/>
      <c r="G345" s="518"/>
    </row>
    <row r="346" spans="1:7" ht="12.75">
      <c r="A346" s="628"/>
      <c r="B346" s="628"/>
      <c r="C346" s="628"/>
      <c r="D346" s="628"/>
      <c r="E346" s="518"/>
      <c r="F346" s="628"/>
      <c r="G346" s="518"/>
    </row>
    <row r="347" spans="1:7" ht="12.75">
      <c r="A347" s="628"/>
      <c r="B347" s="628"/>
      <c r="C347" s="628"/>
      <c r="D347" s="628"/>
      <c r="E347" s="518"/>
      <c r="F347" s="628"/>
      <c r="G347" s="518"/>
    </row>
    <row r="348" spans="1:7" ht="12.75">
      <c r="A348" s="628"/>
      <c r="B348" s="628"/>
      <c r="C348" s="628"/>
      <c r="D348" s="628"/>
      <c r="E348" s="518"/>
      <c r="F348" s="628"/>
      <c r="G348" s="518"/>
    </row>
    <row r="349" spans="1:7" ht="12.75">
      <c r="A349" s="628"/>
      <c r="B349" s="628"/>
      <c r="C349" s="628"/>
      <c r="D349" s="628"/>
      <c r="E349" s="518"/>
      <c r="F349" s="628"/>
      <c r="G349" s="518"/>
    </row>
    <row r="350" spans="1:7" ht="12.75">
      <c r="A350" s="628"/>
      <c r="B350" s="628"/>
      <c r="C350" s="628"/>
      <c r="D350" s="628"/>
      <c r="E350" s="518"/>
      <c r="F350" s="628"/>
      <c r="G350" s="518"/>
    </row>
    <row r="351" spans="1:7" ht="12.75">
      <c r="A351" s="628"/>
      <c r="B351" s="628"/>
      <c r="C351" s="628"/>
      <c r="D351" s="628"/>
      <c r="E351" s="518"/>
      <c r="F351" s="628"/>
      <c r="G351" s="518"/>
    </row>
    <row r="352" spans="1:7" ht="12.75">
      <c r="A352" s="628"/>
      <c r="B352" s="628"/>
      <c r="C352" s="628"/>
      <c r="D352" s="628"/>
      <c r="E352" s="518"/>
      <c r="F352" s="628"/>
      <c r="G352" s="518"/>
    </row>
    <row r="353" spans="1:7" ht="12.75">
      <c r="A353" s="628"/>
      <c r="B353" s="628"/>
      <c r="C353" s="628"/>
      <c r="D353" s="628"/>
      <c r="E353" s="518"/>
      <c r="F353" s="628"/>
      <c r="G353" s="518"/>
    </row>
    <row r="354" spans="1:7" ht="12.75">
      <c r="A354" s="628"/>
      <c r="B354" s="628"/>
      <c r="C354" s="628"/>
      <c r="D354" s="628"/>
      <c r="E354" s="518"/>
      <c r="F354" s="628"/>
      <c r="G354" s="518"/>
    </row>
    <row r="355" spans="1:7" ht="12.75">
      <c r="A355" s="628"/>
      <c r="B355" s="628"/>
      <c r="C355" s="628"/>
      <c r="D355" s="628"/>
      <c r="E355" s="518"/>
      <c r="F355" s="628"/>
      <c r="G355" s="518"/>
    </row>
    <row r="356" spans="1:7" ht="12.75">
      <c r="A356" s="628"/>
      <c r="B356" s="628"/>
      <c r="C356" s="628"/>
      <c r="D356" s="628"/>
      <c r="E356" s="518"/>
      <c r="F356" s="628"/>
      <c r="G356" s="518"/>
    </row>
    <row r="357" spans="1:7" ht="12.75">
      <c r="A357" s="628"/>
      <c r="B357" s="628"/>
      <c r="C357" s="628"/>
      <c r="D357" s="628"/>
      <c r="E357" s="518"/>
      <c r="F357" s="628"/>
      <c r="G357" s="518"/>
    </row>
    <row r="358" spans="1:7" ht="12.75">
      <c r="A358" s="628"/>
      <c r="B358" s="628"/>
      <c r="C358" s="628"/>
      <c r="D358" s="628"/>
      <c r="E358" s="518"/>
      <c r="F358" s="628"/>
      <c r="G358" s="518"/>
    </row>
    <row r="359" spans="1:7" ht="12.75">
      <c r="A359" s="628"/>
      <c r="B359" s="628"/>
      <c r="C359" s="628"/>
      <c r="D359" s="628"/>
      <c r="E359" s="518"/>
      <c r="F359" s="628"/>
      <c r="G359" s="518"/>
    </row>
    <row r="360" spans="1:7" ht="12.75">
      <c r="A360" s="628"/>
      <c r="B360" s="628"/>
      <c r="C360" s="628"/>
      <c r="D360" s="628"/>
      <c r="E360" s="518"/>
      <c r="F360" s="628"/>
      <c r="G360" s="518"/>
    </row>
    <row r="361" spans="1:7" ht="12.75">
      <c r="A361" s="628"/>
      <c r="B361" s="628"/>
      <c r="C361" s="628"/>
      <c r="D361" s="628"/>
      <c r="E361" s="518"/>
      <c r="F361" s="628"/>
      <c r="G361" s="518"/>
    </row>
    <row r="362" spans="1:7" ht="12.75">
      <c r="A362" s="628"/>
      <c r="B362" s="628"/>
      <c r="C362" s="628"/>
      <c r="D362" s="628"/>
      <c r="E362" s="518"/>
      <c r="F362" s="628"/>
      <c r="G362" s="518"/>
    </row>
    <row r="363" spans="1:7" ht="12.75">
      <c r="A363" s="628"/>
      <c r="B363" s="628"/>
      <c r="C363" s="628"/>
      <c r="D363" s="628"/>
      <c r="E363" s="518"/>
      <c r="F363" s="628"/>
      <c r="G363" s="518"/>
    </row>
    <row r="364" spans="1:7" ht="12.75">
      <c r="A364" s="628"/>
      <c r="B364" s="628"/>
      <c r="C364" s="628"/>
      <c r="D364" s="628"/>
      <c r="E364" s="518"/>
      <c r="F364" s="628"/>
      <c r="G364" s="518"/>
    </row>
    <row r="365" spans="1:7" ht="12.75">
      <c r="A365" s="628"/>
      <c r="B365" s="628"/>
      <c r="C365" s="628"/>
      <c r="D365" s="628"/>
      <c r="E365" s="518"/>
      <c r="F365" s="628"/>
      <c r="G365" s="518"/>
    </row>
    <row r="366" spans="1:7" ht="12.75">
      <c r="A366" s="628"/>
      <c r="B366" s="628"/>
      <c r="C366" s="628"/>
      <c r="D366" s="628"/>
      <c r="E366" s="518"/>
      <c r="F366" s="628"/>
      <c r="G366" s="518"/>
    </row>
    <row r="367" spans="1:7" ht="12.75">
      <c r="A367" s="628"/>
      <c r="B367" s="628"/>
      <c r="C367" s="628"/>
      <c r="D367" s="628"/>
      <c r="E367" s="518"/>
      <c r="F367" s="628"/>
      <c r="G367" s="518"/>
    </row>
    <row r="368" spans="1:7" ht="12.75">
      <c r="A368" s="628"/>
      <c r="B368" s="628"/>
      <c r="C368" s="628"/>
      <c r="D368" s="628"/>
      <c r="E368" s="518"/>
      <c r="F368" s="628"/>
      <c r="G368" s="518"/>
    </row>
    <row r="369" spans="1:7" ht="12.75">
      <c r="A369" s="628"/>
      <c r="B369" s="628"/>
      <c r="C369" s="628"/>
      <c r="D369" s="628"/>
      <c r="E369" s="518"/>
      <c r="F369" s="628"/>
      <c r="G369" s="518"/>
    </row>
    <row r="370" spans="1:7" ht="12.75">
      <c r="A370" s="628"/>
      <c r="B370" s="628"/>
      <c r="C370" s="628"/>
      <c r="D370" s="628"/>
      <c r="E370" s="518"/>
      <c r="F370" s="628"/>
      <c r="G370" s="518"/>
    </row>
    <row r="371" spans="1:7" ht="12.75">
      <c r="A371" s="628"/>
      <c r="B371" s="628"/>
      <c r="C371" s="628"/>
      <c r="D371" s="628"/>
      <c r="E371" s="518"/>
      <c r="F371" s="628"/>
      <c r="G371" s="518"/>
    </row>
    <row r="372" spans="1:7" ht="12.75">
      <c r="A372" s="628"/>
      <c r="B372" s="628"/>
      <c r="C372" s="628"/>
      <c r="D372" s="628"/>
      <c r="E372" s="518"/>
      <c r="F372" s="628"/>
      <c r="G372" s="518"/>
    </row>
    <row r="373" spans="1:7" ht="12.75">
      <c r="A373" s="628"/>
      <c r="B373" s="628"/>
      <c r="C373" s="628"/>
      <c r="D373" s="628"/>
      <c r="E373" s="518"/>
      <c r="F373" s="628"/>
      <c r="G373" s="518"/>
    </row>
    <row r="374" spans="1:7" ht="12.75">
      <c r="A374" s="628"/>
      <c r="B374" s="628"/>
      <c r="C374" s="628"/>
      <c r="D374" s="628"/>
      <c r="E374" s="518"/>
      <c r="F374" s="628"/>
      <c r="G374" s="518"/>
    </row>
    <row r="375" spans="1:7" ht="12.75">
      <c r="A375" s="628"/>
      <c r="B375" s="628"/>
      <c r="C375" s="628"/>
      <c r="D375" s="628"/>
      <c r="E375" s="518"/>
      <c r="F375" s="628"/>
      <c r="G375" s="518"/>
    </row>
    <row r="376" spans="1:7" ht="12.75">
      <c r="A376" s="628"/>
      <c r="B376" s="628"/>
      <c r="C376" s="628"/>
      <c r="D376" s="628"/>
      <c r="E376" s="518"/>
      <c r="F376" s="628"/>
      <c r="G376" s="518"/>
    </row>
    <row r="377" spans="1:7" ht="12.75">
      <c r="A377" s="628"/>
      <c r="B377" s="628"/>
      <c r="C377" s="628"/>
      <c r="D377" s="628"/>
      <c r="E377" s="518"/>
      <c r="F377" s="628"/>
      <c r="G377" s="518"/>
    </row>
    <row r="378" spans="1:7" ht="12.75">
      <c r="A378" s="628"/>
      <c r="B378" s="628"/>
      <c r="C378" s="628"/>
      <c r="D378" s="628"/>
      <c r="E378" s="518"/>
      <c r="F378" s="628"/>
      <c r="G378" s="518"/>
    </row>
    <row r="379" spans="1:7" ht="12.75">
      <c r="A379" s="628"/>
      <c r="B379" s="628"/>
      <c r="C379" s="628"/>
      <c r="D379" s="628"/>
      <c r="E379" s="518"/>
      <c r="F379" s="628"/>
      <c r="G379" s="518"/>
    </row>
    <row r="380" spans="1:7" ht="12.75">
      <c r="A380" s="628"/>
      <c r="B380" s="628"/>
      <c r="C380" s="628"/>
      <c r="D380" s="628"/>
      <c r="E380" s="518"/>
      <c r="F380" s="628"/>
      <c r="G380" s="518"/>
    </row>
    <row r="381" spans="1:7" ht="12.75">
      <c r="A381" s="628"/>
      <c r="B381" s="628"/>
      <c r="C381" s="628"/>
      <c r="D381" s="628"/>
      <c r="E381" s="518"/>
      <c r="F381" s="628"/>
      <c r="G381" s="518"/>
    </row>
    <row r="382" spans="1:7" ht="12.75">
      <c r="A382" s="628"/>
      <c r="B382" s="628"/>
      <c r="C382" s="628"/>
      <c r="D382" s="628"/>
      <c r="E382" s="518"/>
      <c r="F382" s="628"/>
      <c r="G382" s="518"/>
    </row>
    <row r="383" spans="1:7" ht="12.75">
      <c r="A383" s="628"/>
      <c r="B383" s="628"/>
      <c r="C383" s="628"/>
      <c r="D383" s="628"/>
      <c r="E383" s="518"/>
      <c r="F383" s="628"/>
      <c r="G383" s="518"/>
    </row>
    <row r="384" spans="1:7" ht="12.75">
      <c r="A384" s="628"/>
      <c r="B384" s="628"/>
      <c r="C384" s="628"/>
      <c r="D384" s="628"/>
      <c r="E384" s="518"/>
      <c r="F384" s="628"/>
      <c r="G384" s="518"/>
    </row>
    <row r="385" spans="1:7" ht="12.75">
      <c r="A385" s="628"/>
      <c r="B385" s="628"/>
      <c r="C385" s="628"/>
      <c r="D385" s="628"/>
      <c r="E385" s="518"/>
      <c r="F385" s="628"/>
      <c r="G385" s="518"/>
    </row>
    <row r="386" spans="1:7" ht="12.75">
      <c r="A386" s="628"/>
      <c r="B386" s="628"/>
      <c r="C386" s="628"/>
      <c r="D386" s="628"/>
      <c r="E386" s="518"/>
      <c r="F386" s="628"/>
      <c r="G386" s="518"/>
    </row>
    <row r="387" spans="1:7" ht="12.75">
      <c r="A387" s="628"/>
      <c r="B387" s="628"/>
      <c r="C387" s="628"/>
      <c r="D387" s="628"/>
      <c r="E387" s="518"/>
      <c r="F387" s="628"/>
      <c r="G387" s="518"/>
    </row>
    <row r="388" spans="1:7" ht="12.75">
      <c r="A388" s="628"/>
      <c r="B388" s="628"/>
      <c r="C388" s="628"/>
      <c r="D388" s="628"/>
      <c r="E388" s="518"/>
      <c r="F388" s="628"/>
      <c r="G388" s="518"/>
    </row>
    <row r="389" spans="1:7" ht="12.75">
      <c r="A389" s="628"/>
      <c r="B389" s="628"/>
      <c r="C389" s="628"/>
      <c r="D389" s="628"/>
      <c r="E389" s="518"/>
      <c r="F389" s="628"/>
      <c r="G389" s="518"/>
    </row>
    <row r="390" spans="1:7" ht="12.75">
      <c r="A390" s="628"/>
      <c r="B390" s="628"/>
      <c r="C390" s="628"/>
      <c r="D390" s="628"/>
      <c r="E390" s="518"/>
      <c r="F390" s="628"/>
      <c r="G390" s="518"/>
    </row>
    <row r="391" spans="1:7" ht="12.75">
      <c r="A391" s="628"/>
      <c r="B391" s="628"/>
      <c r="C391" s="628"/>
      <c r="D391" s="628"/>
      <c r="E391" s="518"/>
      <c r="F391" s="628"/>
      <c r="G391" s="518"/>
    </row>
    <row r="392" spans="1:7" ht="12.75">
      <c r="A392" s="628"/>
      <c r="B392" s="628"/>
      <c r="C392" s="628"/>
      <c r="D392" s="628"/>
      <c r="E392" s="518"/>
      <c r="F392" s="628"/>
      <c r="G392" s="518"/>
    </row>
    <row r="393" spans="1:7" ht="12.75">
      <c r="A393" s="628"/>
      <c r="B393" s="628"/>
      <c r="C393" s="628"/>
      <c r="D393" s="628"/>
      <c r="E393" s="518"/>
      <c r="F393" s="628"/>
      <c r="G393" s="518"/>
    </row>
    <row r="394" spans="1:7" ht="12.75">
      <c r="A394" s="628"/>
      <c r="B394" s="628"/>
      <c r="C394" s="628"/>
      <c r="D394" s="628"/>
      <c r="E394" s="518"/>
      <c r="F394" s="628"/>
      <c r="G394" s="518"/>
    </row>
    <row r="395" spans="1:7" ht="12.75">
      <c r="A395" s="628"/>
      <c r="B395" s="628"/>
      <c r="C395" s="628"/>
      <c r="D395" s="628"/>
      <c r="E395" s="518"/>
      <c r="F395" s="628"/>
      <c r="G395" s="518"/>
    </row>
    <row r="396" spans="1:7" ht="12.75">
      <c r="A396" s="628"/>
      <c r="B396" s="628"/>
      <c r="C396" s="628"/>
      <c r="D396" s="628"/>
      <c r="E396" s="518"/>
      <c r="F396" s="628"/>
      <c r="G396" s="518"/>
    </row>
    <row r="397" spans="1:7" ht="12.75">
      <c r="A397" s="628"/>
      <c r="B397" s="628"/>
      <c r="C397" s="628"/>
      <c r="D397" s="628"/>
      <c r="E397" s="518"/>
      <c r="F397" s="628"/>
      <c r="G397" s="518"/>
    </row>
    <row r="398" spans="1:7" ht="12.75">
      <c r="A398" s="628"/>
      <c r="B398" s="628"/>
      <c r="C398" s="628"/>
      <c r="D398" s="628"/>
      <c r="E398" s="518"/>
      <c r="F398" s="628"/>
      <c r="G398" s="518"/>
    </row>
    <row r="399" spans="1:7" ht="12.75">
      <c r="A399" s="628"/>
      <c r="B399" s="628"/>
      <c r="C399" s="628"/>
      <c r="D399" s="628"/>
      <c r="E399" s="518"/>
      <c r="F399" s="628"/>
      <c r="G399" s="518"/>
    </row>
    <row r="400" spans="1:7" ht="12.75">
      <c r="A400" s="628"/>
      <c r="B400" s="628"/>
      <c r="C400" s="628"/>
      <c r="D400" s="628"/>
      <c r="E400" s="518"/>
      <c r="F400" s="628"/>
      <c r="G400" s="518"/>
    </row>
    <row r="401" spans="1:7" ht="12.75">
      <c r="A401" s="628"/>
      <c r="B401" s="628"/>
      <c r="C401" s="628"/>
      <c r="D401" s="628"/>
      <c r="E401" s="518"/>
      <c r="F401" s="628"/>
      <c r="G401" s="518"/>
    </row>
    <row r="402" spans="1:7" ht="12.75">
      <c r="A402" s="628"/>
      <c r="B402" s="628"/>
      <c r="C402" s="628"/>
      <c r="D402" s="628"/>
      <c r="E402" s="518"/>
      <c r="F402" s="628"/>
      <c r="G402" s="518"/>
    </row>
    <row r="403" spans="1:7" ht="12.75">
      <c r="A403" s="628"/>
      <c r="B403" s="628"/>
      <c r="C403" s="628"/>
      <c r="D403" s="628"/>
      <c r="E403" s="518"/>
      <c r="F403" s="628"/>
      <c r="G403" s="518"/>
    </row>
    <row r="404" spans="1:7" ht="12.75">
      <c r="A404" s="628"/>
      <c r="B404" s="628"/>
      <c r="C404" s="628"/>
      <c r="D404" s="628"/>
      <c r="E404" s="518"/>
      <c r="F404" s="628"/>
      <c r="G404" s="518"/>
    </row>
    <row r="405" spans="1:7" ht="12.75">
      <c r="A405" s="628"/>
      <c r="B405" s="628"/>
      <c r="C405" s="628"/>
      <c r="D405" s="628"/>
      <c r="E405" s="518"/>
      <c r="F405" s="628"/>
      <c r="G405" s="518"/>
    </row>
    <row r="406" spans="1:7" ht="12.75">
      <c r="A406" s="628"/>
      <c r="B406" s="628"/>
      <c r="C406" s="628"/>
      <c r="D406" s="628"/>
      <c r="E406" s="518"/>
      <c r="F406" s="628"/>
      <c r="G406" s="518"/>
    </row>
    <row r="407" spans="1:7" ht="12.75">
      <c r="A407" s="628"/>
      <c r="B407" s="628"/>
      <c r="C407" s="628"/>
      <c r="D407" s="628"/>
      <c r="E407" s="518"/>
      <c r="F407" s="628"/>
      <c r="G407" s="518"/>
    </row>
    <row r="408" spans="1:7" ht="12.75">
      <c r="A408" s="628"/>
      <c r="B408" s="628"/>
      <c r="C408" s="628"/>
      <c r="D408" s="628"/>
      <c r="E408" s="518"/>
      <c r="F408" s="628"/>
      <c r="G408" s="518"/>
    </row>
    <row r="409" spans="1:7" ht="12.75">
      <c r="A409" s="628"/>
      <c r="B409" s="628"/>
      <c r="C409" s="628"/>
      <c r="D409" s="628"/>
      <c r="E409" s="518"/>
      <c r="F409" s="628"/>
      <c r="G409" s="518"/>
    </row>
    <row r="410" spans="1:7" ht="12.75">
      <c r="A410" s="628"/>
      <c r="B410" s="628"/>
      <c r="C410" s="628"/>
      <c r="D410" s="628"/>
      <c r="E410" s="518"/>
      <c r="F410" s="628"/>
      <c r="G410" s="518"/>
    </row>
    <row r="411" spans="1:7" ht="12.75">
      <c r="A411" s="628"/>
      <c r="B411" s="628"/>
      <c r="C411" s="628"/>
      <c r="D411" s="628"/>
      <c r="E411" s="518"/>
      <c r="F411" s="628"/>
      <c r="G411" s="518"/>
    </row>
    <row r="412" spans="1:7" ht="12.75">
      <c r="A412" s="628"/>
      <c r="B412" s="628"/>
      <c r="C412" s="628"/>
      <c r="D412" s="628"/>
      <c r="E412" s="518"/>
      <c r="F412" s="628"/>
      <c r="G412" s="518"/>
    </row>
    <row r="413" spans="1:7" ht="12.75">
      <c r="A413" s="628"/>
      <c r="B413" s="628"/>
      <c r="C413" s="628"/>
      <c r="D413" s="628"/>
      <c r="E413" s="518"/>
      <c r="F413" s="628"/>
      <c r="G413" s="518"/>
    </row>
    <row r="414" spans="1:7" ht="12.75">
      <c r="A414" s="628"/>
      <c r="B414" s="628"/>
      <c r="C414" s="628"/>
      <c r="D414" s="628"/>
      <c r="E414" s="518"/>
      <c r="F414" s="628"/>
      <c r="G414" s="518"/>
    </row>
    <row r="415" spans="1:7" ht="12.75">
      <c r="A415" s="628"/>
      <c r="B415" s="628"/>
      <c r="C415" s="628"/>
      <c r="D415" s="628"/>
      <c r="E415" s="518"/>
      <c r="F415" s="628"/>
      <c r="G415" s="518"/>
    </row>
    <row r="416" spans="1:7" ht="12.75">
      <c r="A416" s="628"/>
      <c r="B416" s="628"/>
      <c r="C416" s="628"/>
      <c r="D416" s="628"/>
      <c r="E416" s="518"/>
      <c r="F416" s="628"/>
      <c r="G416" s="518"/>
    </row>
    <row r="417" spans="1:7" ht="12.75">
      <c r="A417" s="628"/>
      <c r="B417" s="628"/>
      <c r="C417" s="628"/>
      <c r="D417" s="628"/>
      <c r="E417" s="518"/>
      <c r="F417" s="628"/>
      <c r="G417" s="518"/>
    </row>
    <row r="418" spans="1:7" ht="12.75">
      <c r="A418" s="628"/>
      <c r="B418" s="628"/>
      <c r="C418" s="628"/>
      <c r="D418" s="628"/>
      <c r="E418" s="518"/>
      <c r="F418" s="628"/>
      <c r="G418" s="518"/>
    </row>
    <row r="419" spans="1:7" ht="12.75">
      <c r="A419" s="628"/>
      <c r="B419" s="628"/>
      <c r="C419" s="628"/>
      <c r="D419" s="628"/>
      <c r="E419" s="518"/>
      <c r="F419" s="628"/>
      <c r="G419" s="518"/>
    </row>
    <row r="420" spans="1:7" ht="12.75">
      <c r="A420" s="628"/>
      <c r="B420" s="628"/>
      <c r="C420" s="628"/>
      <c r="D420" s="628"/>
      <c r="E420" s="518"/>
      <c r="F420" s="628"/>
      <c r="G420" s="518"/>
    </row>
    <row r="421" spans="1:7" ht="12.75">
      <c r="A421" s="628"/>
      <c r="B421" s="628"/>
      <c r="C421" s="628"/>
      <c r="D421" s="628"/>
      <c r="E421" s="518"/>
      <c r="F421" s="628"/>
      <c r="G421" s="518"/>
    </row>
    <row r="422" spans="1:7" ht="12.75">
      <c r="A422" s="628"/>
      <c r="B422" s="628"/>
      <c r="C422" s="628"/>
      <c r="D422" s="628"/>
      <c r="E422" s="518"/>
      <c r="F422" s="628"/>
      <c r="G422" s="518"/>
    </row>
    <row r="423" spans="1:7" ht="12.75">
      <c r="A423" s="628"/>
      <c r="B423" s="628"/>
      <c r="C423" s="628"/>
      <c r="D423" s="628"/>
      <c r="E423" s="518"/>
      <c r="F423" s="628"/>
      <c r="G423" s="518"/>
    </row>
    <row r="424" spans="1:7" ht="12.75">
      <c r="A424" s="628"/>
      <c r="B424" s="628"/>
      <c r="C424" s="628"/>
      <c r="D424" s="628"/>
      <c r="E424" s="518"/>
      <c r="F424" s="628"/>
      <c r="G424" s="518"/>
    </row>
    <row r="425" spans="1:7" ht="12.75">
      <c r="A425" s="628"/>
      <c r="B425" s="628"/>
      <c r="C425" s="628"/>
      <c r="D425" s="628"/>
      <c r="E425" s="518"/>
      <c r="F425" s="628"/>
      <c r="G425" s="518"/>
    </row>
    <row r="426" spans="1:7" ht="12.75">
      <c r="A426" s="628"/>
      <c r="B426" s="628"/>
      <c r="C426" s="628"/>
      <c r="D426" s="628"/>
      <c r="E426" s="518"/>
      <c r="F426" s="628"/>
      <c r="G426" s="518"/>
    </row>
    <row r="427" spans="1:7" ht="12.75">
      <c r="A427" s="628"/>
      <c r="B427" s="628"/>
      <c r="C427" s="628"/>
      <c r="D427" s="628"/>
      <c r="E427" s="518"/>
      <c r="F427" s="628"/>
      <c r="G427" s="518"/>
    </row>
    <row r="428" spans="1:7" ht="12.75">
      <c r="A428" s="628"/>
      <c r="B428" s="628"/>
      <c r="C428" s="628"/>
      <c r="D428" s="628"/>
      <c r="E428" s="518"/>
      <c r="F428" s="628"/>
      <c r="G428" s="518"/>
    </row>
    <row r="429" spans="1:7" ht="12.75">
      <c r="A429" s="628"/>
      <c r="B429" s="628"/>
      <c r="C429" s="628"/>
      <c r="D429" s="628"/>
      <c r="E429" s="518"/>
      <c r="F429" s="628"/>
      <c r="G429" s="518"/>
    </row>
    <row r="430" spans="1:7" ht="12.75">
      <c r="A430" s="628"/>
      <c r="B430" s="628"/>
      <c r="C430" s="628"/>
      <c r="D430" s="628"/>
      <c r="E430" s="518"/>
      <c r="F430" s="628"/>
      <c r="G430" s="518"/>
    </row>
    <row r="431" spans="1:7" ht="12.75">
      <c r="A431" s="628"/>
      <c r="B431" s="628"/>
      <c r="C431" s="628"/>
      <c r="D431" s="628"/>
      <c r="E431" s="518"/>
      <c r="F431" s="628"/>
      <c r="G431" s="518"/>
    </row>
    <row r="432" spans="1:7" ht="12.75">
      <c r="A432" s="628"/>
      <c r="B432" s="628"/>
      <c r="C432" s="628"/>
      <c r="D432" s="628"/>
      <c r="E432" s="518"/>
      <c r="F432" s="628"/>
      <c r="G432" s="518"/>
    </row>
    <row r="433" spans="1:7" ht="12.75">
      <c r="A433" s="628"/>
      <c r="B433" s="628"/>
      <c r="C433" s="628"/>
      <c r="D433" s="628"/>
      <c r="E433" s="518"/>
      <c r="F433" s="628"/>
      <c r="G433" s="518"/>
    </row>
    <row r="434" spans="1:7" ht="12.75">
      <c r="A434" s="628"/>
      <c r="B434" s="628"/>
      <c r="C434" s="628"/>
      <c r="D434" s="628"/>
      <c r="E434" s="518"/>
      <c r="F434" s="628"/>
      <c r="G434" s="518"/>
    </row>
    <row r="435" spans="1:7" ht="12.75">
      <c r="A435" s="628"/>
      <c r="B435" s="628"/>
      <c r="C435" s="628"/>
      <c r="D435" s="628"/>
      <c r="E435" s="518"/>
      <c r="F435" s="628"/>
      <c r="G435" s="518"/>
    </row>
    <row r="436" spans="1:7" ht="12.75">
      <c r="A436" s="628"/>
      <c r="B436" s="628"/>
      <c r="C436" s="628"/>
      <c r="D436" s="628"/>
      <c r="E436" s="518"/>
      <c r="F436" s="628"/>
      <c r="G436" s="518"/>
    </row>
    <row r="437" spans="1:7" ht="12.75">
      <c r="A437" s="628"/>
      <c r="B437" s="628"/>
      <c r="C437" s="628"/>
      <c r="D437" s="628"/>
      <c r="E437" s="518"/>
      <c r="F437" s="628"/>
      <c r="G437" s="518"/>
    </row>
    <row r="438" spans="1:7" ht="12.75">
      <c r="A438" s="628"/>
      <c r="B438" s="628"/>
      <c r="C438" s="628"/>
      <c r="D438" s="628"/>
      <c r="E438" s="518"/>
      <c r="F438" s="628"/>
      <c r="G438" s="518"/>
    </row>
    <row r="439" spans="1:7" ht="12.75">
      <c r="A439" s="628"/>
      <c r="B439" s="628"/>
      <c r="C439" s="628"/>
      <c r="D439" s="628"/>
      <c r="E439" s="518"/>
      <c r="F439" s="628"/>
      <c r="G439" s="518"/>
    </row>
    <row r="440" spans="1:7" ht="12.75">
      <c r="A440" s="628"/>
      <c r="B440" s="628"/>
      <c r="C440" s="628"/>
      <c r="D440" s="628"/>
      <c r="E440" s="518"/>
      <c r="F440" s="628"/>
      <c r="G440" s="518"/>
    </row>
    <row r="441" spans="1:7" ht="12.75">
      <c r="A441" s="628"/>
      <c r="B441" s="628"/>
      <c r="C441" s="628"/>
      <c r="D441" s="628"/>
      <c r="E441" s="518"/>
      <c r="F441" s="628"/>
      <c r="G441" s="518"/>
    </row>
    <row r="442" spans="1:7" ht="12.75">
      <c r="A442" s="628"/>
      <c r="B442" s="628"/>
      <c r="C442" s="628"/>
      <c r="D442" s="628"/>
      <c r="E442" s="518"/>
      <c r="F442" s="628"/>
      <c r="G442" s="518"/>
    </row>
    <row r="443" spans="1:7" ht="12.75">
      <c r="A443" s="628"/>
      <c r="B443" s="628"/>
      <c r="C443" s="628"/>
      <c r="D443" s="628"/>
      <c r="E443" s="518"/>
      <c r="F443" s="628"/>
      <c r="G443" s="518"/>
    </row>
    <row r="444" spans="1:7" ht="12.75">
      <c r="A444" s="628"/>
      <c r="B444" s="628"/>
      <c r="C444" s="628"/>
      <c r="D444" s="628"/>
      <c r="E444" s="518"/>
      <c r="F444" s="628"/>
      <c r="G444" s="518"/>
    </row>
    <row r="445" spans="1:7" ht="12.75">
      <c r="A445" s="628"/>
      <c r="B445" s="628"/>
      <c r="C445" s="628"/>
      <c r="D445" s="628"/>
      <c r="E445" s="518"/>
      <c r="F445" s="628"/>
      <c r="G445" s="518"/>
    </row>
    <row r="446" spans="1:7" ht="12.75">
      <c r="A446" s="628"/>
      <c r="B446" s="628"/>
      <c r="C446" s="628"/>
      <c r="D446" s="628"/>
      <c r="E446" s="518"/>
      <c r="F446" s="628"/>
      <c r="G446" s="518"/>
    </row>
    <row r="447" spans="1:7" ht="12.75">
      <c r="A447" s="628"/>
      <c r="B447" s="628"/>
      <c r="C447" s="628"/>
      <c r="D447" s="628"/>
      <c r="E447" s="518"/>
      <c r="F447" s="628"/>
      <c r="G447" s="518"/>
    </row>
    <row r="448" spans="1:7" ht="12.75">
      <c r="A448" s="628"/>
      <c r="B448" s="628"/>
      <c r="C448" s="628"/>
      <c r="D448" s="628"/>
      <c r="E448" s="518"/>
      <c r="F448" s="628"/>
      <c r="G448" s="518"/>
    </row>
    <row r="449" spans="1:7" ht="12.75">
      <c r="A449" s="628"/>
      <c r="B449" s="628"/>
      <c r="C449" s="628"/>
      <c r="D449" s="628"/>
      <c r="E449" s="518"/>
      <c r="F449" s="628"/>
      <c r="G449" s="518"/>
    </row>
    <row r="450" spans="1:7" ht="12.75">
      <c r="A450" s="628"/>
      <c r="B450" s="628"/>
      <c r="C450" s="628"/>
      <c r="D450" s="628"/>
      <c r="E450" s="518"/>
      <c r="F450" s="628"/>
      <c r="G450" s="518"/>
    </row>
    <row r="451" spans="1:7" ht="12.75">
      <c r="A451" s="628"/>
      <c r="B451" s="628"/>
      <c r="C451" s="628"/>
      <c r="D451" s="628"/>
      <c r="E451" s="518"/>
      <c r="F451" s="628"/>
      <c r="G451" s="518"/>
    </row>
    <row r="452" spans="1:7" ht="12.75">
      <c r="A452" s="628"/>
      <c r="B452" s="628"/>
      <c r="C452" s="628"/>
      <c r="D452" s="628"/>
      <c r="E452" s="518"/>
      <c r="F452" s="628"/>
      <c r="G452" s="518"/>
    </row>
    <row r="453" spans="1:7" ht="12.75">
      <c r="A453" s="628"/>
      <c r="B453" s="628"/>
      <c r="C453" s="628"/>
      <c r="D453" s="628"/>
      <c r="E453" s="518"/>
      <c r="F453" s="628"/>
      <c r="G453" s="518"/>
    </row>
    <row r="454" spans="1:7" ht="12.75">
      <c r="A454" s="628"/>
      <c r="B454" s="628"/>
      <c r="C454" s="628"/>
      <c r="D454" s="628"/>
      <c r="E454" s="518"/>
      <c r="F454" s="628"/>
      <c r="G454" s="518"/>
    </row>
    <row r="455" spans="1:7" ht="12.75">
      <c r="A455" s="628"/>
      <c r="B455" s="628"/>
      <c r="C455" s="628"/>
      <c r="D455" s="628"/>
      <c r="E455" s="518"/>
      <c r="F455" s="628"/>
      <c r="G455" s="518"/>
    </row>
    <row r="456" spans="1:7" ht="12.75">
      <c r="A456" s="628"/>
      <c r="B456" s="628"/>
      <c r="C456" s="628"/>
      <c r="D456" s="628"/>
      <c r="E456" s="518"/>
      <c r="F456" s="628"/>
      <c r="G456" s="518"/>
    </row>
    <row r="457" spans="1:7" ht="12.75">
      <c r="A457" s="628"/>
      <c r="B457" s="628"/>
      <c r="C457" s="628"/>
      <c r="D457" s="628"/>
      <c r="E457" s="518"/>
      <c r="F457" s="628"/>
      <c r="G457" s="518"/>
    </row>
    <row r="458" spans="1:7" ht="12.75">
      <c r="A458" s="628"/>
      <c r="B458" s="628"/>
      <c r="C458" s="628"/>
      <c r="D458" s="628"/>
      <c r="E458" s="518"/>
      <c r="F458" s="628"/>
      <c r="G458" s="518"/>
    </row>
    <row r="459" spans="1:7" ht="12.75">
      <c r="A459" s="628"/>
      <c r="B459" s="628"/>
      <c r="C459" s="628"/>
      <c r="D459" s="628"/>
      <c r="E459" s="518"/>
      <c r="F459" s="628"/>
      <c r="G459" s="518"/>
    </row>
    <row r="460" spans="1:7" ht="12.75">
      <c r="A460" s="628"/>
      <c r="B460" s="628"/>
      <c r="C460" s="628"/>
      <c r="D460" s="628"/>
      <c r="E460" s="518"/>
      <c r="F460" s="628"/>
      <c r="G460" s="518"/>
    </row>
    <row r="461" spans="1:7" ht="12.75">
      <c r="A461" s="628"/>
      <c r="B461" s="628"/>
      <c r="C461" s="628"/>
      <c r="D461" s="628"/>
      <c r="E461" s="518"/>
      <c r="F461" s="628"/>
      <c r="G461" s="518"/>
    </row>
    <row r="462" spans="1:7" ht="12.75">
      <c r="A462" s="628"/>
      <c r="B462" s="628"/>
      <c r="C462" s="628"/>
      <c r="D462" s="628"/>
      <c r="E462" s="518"/>
      <c r="F462" s="628"/>
      <c r="G462" s="518"/>
    </row>
    <row r="463" spans="1:7" ht="12.75">
      <c r="A463" s="628"/>
      <c r="B463" s="628"/>
      <c r="C463" s="628"/>
      <c r="D463" s="628"/>
      <c r="E463" s="518"/>
      <c r="F463" s="628"/>
      <c r="G463" s="518"/>
    </row>
    <row r="464" spans="1:7" ht="12.75">
      <c r="A464" s="628"/>
      <c r="B464" s="628"/>
      <c r="C464" s="628"/>
      <c r="D464" s="628"/>
      <c r="E464" s="518"/>
      <c r="F464" s="628"/>
      <c r="G464" s="518"/>
    </row>
    <row r="465" spans="1:7" ht="12.75">
      <c r="A465" s="628"/>
      <c r="B465" s="628"/>
      <c r="C465" s="628"/>
      <c r="D465" s="628"/>
      <c r="E465" s="518"/>
      <c r="F465" s="628"/>
      <c r="G465" s="518"/>
    </row>
    <row r="466" spans="1:7" ht="12.75">
      <c r="A466" s="628"/>
      <c r="B466" s="628"/>
      <c r="C466" s="628"/>
      <c r="D466" s="628"/>
      <c r="E466" s="518"/>
      <c r="F466" s="628"/>
      <c r="G466" s="518"/>
    </row>
    <row r="467" spans="1:7" ht="12.75">
      <c r="A467" s="628"/>
      <c r="B467" s="628"/>
      <c r="C467" s="628"/>
      <c r="D467" s="628"/>
      <c r="E467" s="518"/>
      <c r="F467" s="628"/>
      <c r="G467" s="518"/>
    </row>
    <row r="468" spans="1:7" ht="12.75">
      <c r="A468" s="628"/>
      <c r="B468" s="628"/>
      <c r="C468" s="628"/>
      <c r="D468" s="628"/>
      <c r="E468" s="518"/>
      <c r="F468" s="628"/>
      <c r="G468" s="518"/>
    </row>
    <row r="469" spans="1:7" ht="12.75">
      <c r="A469" s="628"/>
      <c r="B469" s="628"/>
      <c r="C469" s="628"/>
      <c r="D469" s="628"/>
      <c r="E469" s="518"/>
      <c r="F469" s="628"/>
      <c r="G469" s="518"/>
    </row>
    <row r="470" spans="1:7" ht="12.75">
      <c r="A470" s="628"/>
      <c r="B470" s="628"/>
      <c r="C470" s="628"/>
      <c r="D470" s="628"/>
      <c r="E470" s="518"/>
      <c r="F470" s="628"/>
      <c r="G470" s="518"/>
    </row>
    <row r="471" spans="1:7" ht="12.75">
      <c r="A471" s="628"/>
      <c r="B471" s="628"/>
      <c r="C471" s="628"/>
      <c r="D471" s="628"/>
      <c r="E471" s="518"/>
      <c r="F471" s="628"/>
      <c r="G471" s="518"/>
    </row>
    <row r="472" spans="1:7" ht="12.75">
      <c r="A472" s="628"/>
      <c r="B472" s="628"/>
      <c r="C472" s="628"/>
      <c r="D472" s="628"/>
      <c r="E472" s="518"/>
      <c r="F472" s="628"/>
      <c r="G472" s="518"/>
    </row>
    <row r="473" spans="1:7" ht="12.75">
      <c r="A473" s="628"/>
      <c r="B473" s="628"/>
      <c r="C473" s="628"/>
      <c r="D473" s="628"/>
      <c r="E473" s="518"/>
      <c r="F473" s="628"/>
      <c r="G473" s="518"/>
    </row>
    <row r="474" spans="1:7" ht="12.75">
      <c r="A474" s="628"/>
      <c r="B474" s="628"/>
      <c r="C474" s="628"/>
      <c r="D474" s="628"/>
      <c r="E474" s="518"/>
      <c r="F474" s="628"/>
      <c r="G474" s="518"/>
    </row>
    <row r="475" spans="1:7" ht="12.75">
      <c r="A475" s="628"/>
      <c r="B475" s="628"/>
      <c r="C475" s="628"/>
      <c r="D475" s="628"/>
      <c r="E475" s="518"/>
      <c r="F475" s="628"/>
      <c r="G475" s="518"/>
    </row>
    <row r="476" spans="1:7" ht="12.75">
      <c r="A476" s="628"/>
      <c r="B476" s="628"/>
      <c r="C476" s="628"/>
      <c r="D476" s="628"/>
      <c r="E476" s="518"/>
      <c r="F476" s="628"/>
      <c r="G476" s="518"/>
    </row>
    <row r="477" spans="1:7" ht="12.75">
      <c r="A477" s="628"/>
      <c r="B477" s="628"/>
      <c r="C477" s="628"/>
      <c r="D477" s="628"/>
      <c r="E477" s="518"/>
      <c r="F477" s="628"/>
      <c r="G477" s="518"/>
    </row>
    <row r="478" spans="1:7" ht="12.75">
      <c r="A478" s="628"/>
      <c r="B478" s="628"/>
      <c r="C478" s="628"/>
      <c r="D478" s="628"/>
      <c r="E478" s="518"/>
      <c r="F478" s="628"/>
      <c r="G478" s="518"/>
    </row>
    <row r="479" spans="1:7" ht="12.75">
      <c r="A479" s="628"/>
      <c r="B479" s="628"/>
      <c r="C479" s="628"/>
      <c r="D479" s="628"/>
      <c r="E479" s="518"/>
      <c r="F479" s="628"/>
      <c r="G479" s="518"/>
    </row>
    <row r="480" spans="1:7" ht="12.75">
      <c r="A480" s="628"/>
      <c r="B480" s="628"/>
      <c r="C480" s="628"/>
      <c r="D480" s="628"/>
      <c r="E480" s="518"/>
      <c r="F480" s="628"/>
      <c r="G480" s="518"/>
    </row>
    <row r="481" spans="1:7" ht="12.75">
      <c r="A481" s="628"/>
      <c r="B481" s="628"/>
      <c r="C481" s="628"/>
      <c r="D481" s="628"/>
      <c r="E481" s="518"/>
      <c r="F481" s="628"/>
      <c r="G481" s="518"/>
    </row>
    <row r="482" spans="1:7" ht="12.75">
      <c r="A482" s="628"/>
      <c r="B482" s="628"/>
      <c r="C482" s="628"/>
      <c r="D482" s="628"/>
      <c r="E482" s="518"/>
      <c r="F482" s="628"/>
      <c r="G482" s="518"/>
    </row>
    <row r="483" spans="1:7" ht="12.75">
      <c r="A483" s="628"/>
      <c r="B483" s="628"/>
      <c r="C483" s="628"/>
      <c r="D483" s="628"/>
      <c r="E483" s="518"/>
      <c r="F483" s="628"/>
      <c r="G483" s="518"/>
    </row>
    <row r="484" spans="1:7" ht="12.75">
      <c r="A484" s="628"/>
      <c r="B484" s="628"/>
      <c r="C484" s="628"/>
      <c r="D484" s="628"/>
      <c r="E484" s="518"/>
      <c r="F484" s="628"/>
      <c r="G484" s="518"/>
    </row>
    <row r="485" spans="1:7" ht="12.75">
      <c r="A485" s="628"/>
      <c r="B485" s="628"/>
      <c r="C485" s="628"/>
      <c r="D485" s="628"/>
      <c r="E485" s="518"/>
      <c r="F485" s="628"/>
      <c r="G485" s="518"/>
    </row>
    <row r="486" spans="1:7" ht="12.75">
      <c r="A486" s="628"/>
      <c r="B486" s="628"/>
      <c r="C486" s="628"/>
      <c r="D486" s="628"/>
      <c r="E486" s="518"/>
      <c r="F486" s="628"/>
      <c r="G486" s="518"/>
    </row>
    <row r="487" spans="1:7" ht="12.75">
      <c r="A487" s="628"/>
      <c r="B487" s="628"/>
      <c r="C487" s="628"/>
      <c r="D487" s="628"/>
      <c r="E487" s="518"/>
      <c r="F487" s="628"/>
      <c r="G487" s="518"/>
    </row>
    <row r="488" spans="1:7" ht="12.75">
      <c r="A488" s="628"/>
      <c r="B488" s="628"/>
      <c r="C488" s="628"/>
      <c r="D488" s="628"/>
      <c r="E488" s="518"/>
      <c r="F488" s="628"/>
      <c r="G488" s="518"/>
    </row>
    <row r="489" spans="1:7" ht="12.75">
      <c r="A489" s="628"/>
      <c r="B489" s="628"/>
      <c r="C489" s="628"/>
      <c r="D489" s="628"/>
      <c r="E489" s="518"/>
      <c r="F489" s="628"/>
      <c r="G489" s="518"/>
    </row>
    <row r="490" spans="1:7" ht="12.75">
      <c r="A490" s="628"/>
      <c r="B490" s="628"/>
      <c r="C490" s="628"/>
      <c r="D490" s="628"/>
      <c r="E490" s="518"/>
      <c r="F490" s="628"/>
      <c r="G490" s="518"/>
    </row>
    <row r="491" spans="1:7" ht="12.75">
      <c r="A491" s="628"/>
      <c r="B491" s="628"/>
      <c r="C491" s="628"/>
      <c r="D491" s="628"/>
      <c r="E491" s="518"/>
      <c r="F491" s="628"/>
      <c r="G491" s="518"/>
    </row>
    <row r="492" spans="1:7" ht="12.75">
      <c r="A492" s="628"/>
      <c r="B492" s="628"/>
      <c r="C492" s="628"/>
      <c r="D492" s="628"/>
      <c r="E492" s="518"/>
      <c r="F492" s="628"/>
      <c r="G492" s="518"/>
    </row>
    <row r="493" spans="1:7" ht="12.75">
      <c r="A493" s="628"/>
      <c r="B493" s="628"/>
      <c r="C493" s="628"/>
      <c r="D493" s="628"/>
      <c r="E493" s="518"/>
      <c r="F493" s="628"/>
      <c r="G493" s="518"/>
    </row>
    <row r="494" spans="1:7" ht="12.75">
      <c r="A494" s="628"/>
      <c r="B494" s="628"/>
      <c r="C494" s="628"/>
      <c r="D494" s="628"/>
      <c r="E494" s="518"/>
      <c r="F494" s="628"/>
      <c r="G494" s="518"/>
    </row>
    <row r="495" spans="1:7" ht="12.75">
      <c r="A495" s="628"/>
      <c r="B495" s="628"/>
      <c r="C495" s="628"/>
      <c r="D495" s="628"/>
      <c r="E495" s="518"/>
      <c r="F495" s="628"/>
      <c r="G495" s="518"/>
    </row>
    <row r="496" spans="1:7" ht="12.75">
      <c r="A496" s="628"/>
      <c r="B496" s="628"/>
      <c r="C496" s="628"/>
      <c r="D496" s="628"/>
      <c r="E496" s="518"/>
      <c r="F496" s="628"/>
      <c r="G496" s="518"/>
    </row>
    <row r="497" spans="1:7" ht="12.75">
      <c r="A497" s="628"/>
      <c r="B497" s="628"/>
      <c r="C497" s="628"/>
      <c r="D497" s="628"/>
      <c r="E497" s="518"/>
      <c r="F497" s="628"/>
      <c r="G497" s="518"/>
    </row>
    <row r="498" spans="1:7" ht="12.75">
      <c r="A498" s="628"/>
      <c r="B498" s="628"/>
      <c r="C498" s="628"/>
      <c r="D498" s="628"/>
      <c r="E498" s="518"/>
      <c r="F498" s="628"/>
      <c r="G498" s="518"/>
    </row>
    <row r="499" spans="1:7" ht="12.75">
      <c r="A499" s="628"/>
      <c r="B499" s="628"/>
      <c r="C499" s="628"/>
      <c r="D499" s="628"/>
      <c r="E499" s="518"/>
      <c r="F499" s="628"/>
      <c r="G499" s="518"/>
    </row>
    <row r="500" spans="1:7" ht="12.75">
      <c r="A500" s="628"/>
      <c r="B500" s="628"/>
      <c r="C500" s="628"/>
      <c r="D500" s="628"/>
      <c r="E500" s="518"/>
      <c r="F500" s="628"/>
      <c r="G500" s="518"/>
    </row>
    <row r="501" spans="1:7" ht="12.75">
      <c r="A501" s="628"/>
      <c r="B501" s="628"/>
      <c r="C501" s="628"/>
      <c r="D501" s="628"/>
      <c r="E501" s="518"/>
      <c r="F501" s="628"/>
      <c r="G501" s="518"/>
    </row>
    <row r="502" spans="1:7" ht="12.75">
      <c r="A502" s="628"/>
      <c r="B502" s="628"/>
      <c r="C502" s="628"/>
      <c r="D502" s="628"/>
      <c r="E502" s="518"/>
      <c r="F502" s="628"/>
      <c r="G502" s="518"/>
    </row>
    <row r="503" spans="1:7" ht="12.75">
      <c r="A503" s="628"/>
      <c r="B503" s="628"/>
      <c r="C503" s="628"/>
      <c r="D503" s="628"/>
      <c r="E503" s="518"/>
      <c r="F503" s="628"/>
      <c r="G503" s="518"/>
    </row>
    <row r="504" spans="1:7" ht="12.75">
      <c r="A504" s="628"/>
      <c r="B504" s="628"/>
      <c r="C504" s="628"/>
      <c r="D504" s="628"/>
      <c r="E504" s="518"/>
      <c r="F504" s="628"/>
      <c r="G504" s="518"/>
    </row>
    <row r="505" spans="1:7" ht="12.75">
      <c r="A505" s="628"/>
      <c r="B505" s="628"/>
      <c r="C505" s="628"/>
      <c r="D505" s="628"/>
      <c r="E505" s="518"/>
      <c r="F505" s="628"/>
      <c r="G505" s="518"/>
    </row>
    <row r="506" spans="1:7" ht="12.75">
      <c r="A506" s="628"/>
      <c r="B506" s="628"/>
      <c r="C506" s="628"/>
      <c r="D506" s="628"/>
      <c r="E506" s="518"/>
      <c r="F506" s="628"/>
      <c r="G506" s="518"/>
    </row>
    <row r="507" spans="1:7" ht="12.75">
      <c r="A507" s="628"/>
      <c r="B507" s="628"/>
      <c r="C507" s="628"/>
      <c r="D507" s="628"/>
      <c r="E507" s="518"/>
      <c r="F507" s="628"/>
      <c r="G507" s="518"/>
    </row>
    <row r="508" spans="1:7" ht="12.75">
      <c r="A508" s="628"/>
      <c r="B508" s="628"/>
      <c r="C508" s="628"/>
      <c r="D508" s="628"/>
      <c r="E508" s="518"/>
      <c r="F508" s="628"/>
      <c r="G508" s="518"/>
    </row>
    <row r="509" spans="1:7" ht="12.75">
      <c r="A509" s="628"/>
      <c r="B509" s="628"/>
      <c r="C509" s="628"/>
      <c r="D509" s="628"/>
      <c r="E509" s="518"/>
      <c r="F509" s="628"/>
      <c r="G509" s="518"/>
    </row>
    <row r="510" spans="1:7" ht="12.75">
      <c r="A510" s="628"/>
      <c r="B510" s="628"/>
      <c r="C510" s="628"/>
      <c r="D510" s="628"/>
      <c r="E510" s="518"/>
      <c r="F510" s="628"/>
      <c r="G510" s="518"/>
    </row>
    <row r="511" spans="1:7" ht="12.75">
      <c r="A511" s="628"/>
      <c r="B511" s="628"/>
      <c r="C511" s="628"/>
      <c r="D511" s="628"/>
      <c r="E511" s="518"/>
      <c r="F511" s="628"/>
      <c r="G511" s="518"/>
    </row>
    <row r="512" spans="1:7" ht="12.75">
      <c r="A512" s="628"/>
      <c r="B512" s="628"/>
      <c r="C512" s="628"/>
      <c r="D512" s="628"/>
      <c r="E512" s="518"/>
      <c r="F512" s="628"/>
      <c r="G512" s="518"/>
    </row>
    <row r="513" spans="1:7" ht="12.75">
      <c r="A513" s="628"/>
      <c r="B513" s="628"/>
      <c r="C513" s="628"/>
      <c r="D513" s="628"/>
      <c r="E513" s="518"/>
      <c r="F513" s="628"/>
      <c r="G513" s="518"/>
    </row>
    <row r="514" spans="1:7" ht="12.75">
      <c r="A514" s="628"/>
      <c r="B514" s="628"/>
      <c r="C514" s="628"/>
      <c r="D514" s="628"/>
      <c r="E514" s="518"/>
      <c r="F514" s="628"/>
      <c r="G514" s="518"/>
    </row>
    <row r="515" spans="1:7" ht="12.75">
      <c r="A515" s="628"/>
      <c r="B515" s="628"/>
      <c r="C515" s="628"/>
      <c r="D515" s="628"/>
      <c r="E515" s="518"/>
      <c r="F515" s="628"/>
      <c r="G515" s="518"/>
    </row>
    <row r="516" spans="1:7" ht="12.75">
      <c r="A516" s="628"/>
      <c r="B516" s="628"/>
      <c r="C516" s="628"/>
      <c r="D516" s="628"/>
      <c r="E516" s="518"/>
      <c r="F516" s="628"/>
      <c r="G516" s="518"/>
    </row>
    <row r="517" spans="1:7" ht="12.75">
      <c r="A517" s="628"/>
      <c r="B517" s="628"/>
      <c r="C517" s="628"/>
      <c r="D517" s="628"/>
      <c r="E517" s="518"/>
      <c r="F517" s="628"/>
      <c r="G517" s="518"/>
    </row>
    <row r="518" spans="1:7" ht="12.75">
      <c r="A518" s="628"/>
      <c r="B518" s="628"/>
      <c r="C518" s="628"/>
      <c r="D518" s="628"/>
      <c r="E518" s="518"/>
      <c r="F518" s="628"/>
      <c r="G518" s="518"/>
    </row>
    <row r="519" spans="1:7" ht="12.75">
      <c r="A519" s="628"/>
      <c r="B519" s="628"/>
      <c r="C519" s="628"/>
      <c r="D519" s="628"/>
      <c r="E519" s="518"/>
      <c r="F519" s="628"/>
      <c r="G519" s="518"/>
    </row>
    <row r="520" spans="1:7" ht="12.75">
      <c r="A520" s="628"/>
      <c r="B520" s="628"/>
      <c r="C520" s="628"/>
      <c r="D520" s="628"/>
      <c r="E520" s="518"/>
      <c r="F520" s="628"/>
      <c r="G520" s="518"/>
    </row>
    <row r="521" spans="1:7" ht="12.75">
      <c r="A521" s="628"/>
      <c r="B521" s="628"/>
      <c r="C521" s="628"/>
      <c r="D521" s="628"/>
      <c r="E521" s="518"/>
      <c r="F521" s="628"/>
      <c r="G521" s="518"/>
    </row>
    <row r="522" spans="1:7" ht="12.75">
      <c r="A522" s="628"/>
      <c r="B522" s="628"/>
      <c r="C522" s="628"/>
      <c r="D522" s="628"/>
      <c r="E522" s="518"/>
      <c r="F522" s="628"/>
      <c r="G522" s="518"/>
    </row>
    <row r="523" spans="1:7" ht="12.75">
      <c r="A523" s="628"/>
      <c r="B523" s="628"/>
      <c r="C523" s="628"/>
      <c r="D523" s="628"/>
      <c r="E523" s="518"/>
      <c r="F523" s="628"/>
      <c r="G523" s="518"/>
    </row>
    <row r="524" spans="1:7" ht="12.75">
      <c r="A524" s="628"/>
      <c r="B524" s="628"/>
      <c r="C524" s="628"/>
      <c r="D524" s="628"/>
      <c r="E524" s="518"/>
      <c r="F524" s="628"/>
      <c r="G524" s="518"/>
    </row>
    <row r="525" spans="1:7" ht="12.75">
      <c r="A525" s="628"/>
      <c r="B525" s="628"/>
      <c r="C525" s="628"/>
      <c r="D525" s="628"/>
      <c r="E525" s="518"/>
      <c r="F525" s="628"/>
      <c r="G525" s="518"/>
    </row>
    <row r="526" spans="1:7" ht="12.75">
      <c r="A526" s="628"/>
      <c r="B526" s="628"/>
      <c r="C526" s="628"/>
      <c r="D526" s="628"/>
      <c r="E526" s="518"/>
      <c r="F526" s="628"/>
      <c r="G526" s="518"/>
    </row>
    <row r="527" spans="1:7" ht="12.75">
      <c r="A527" s="628"/>
      <c r="B527" s="628"/>
      <c r="C527" s="628"/>
      <c r="D527" s="628"/>
      <c r="E527" s="518"/>
      <c r="F527" s="628"/>
      <c r="G527" s="518"/>
    </row>
    <row r="528" spans="1:7" ht="12.75">
      <c r="A528" s="628"/>
      <c r="B528" s="628"/>
      <c r="C528" s="628"/>
      <c r="D528" s="628"/>
      <c r="E528" s="518"/>
      <c r="F528" s="628"/>
      <c r="G528" s="518"/>
    </row>
    <row r="529" spans="1:7" ht="12.75">
      <c r="A529" s="628"/>
      <c r="B529" s="628"/>
      <c r="C529" s="628"/>
      <c r="D529" s="628"/>
      <c r="E529" s="518"/>
      <c r="F529" s="628"/>
      <c r="G529" s="518"/>
    </row>
    <row r="530" spans="1:7" ht="12.75">
      <c r="A530" s="628"/>
      <c r="B530" s="628"/>
      <c r="C530" s="628"/>
      <c r="D530" s="628"/>
      <c r="E530" s="518"/>
      <c r="F530" s="628"/>
      <c r="G530" s="518"/>
    </row>
    <row r="531" spans="1:7" ht="12.75">
      <c r="A531" s="628"/>
      <c r="B531" s="628"/>
      <c r="C531" s="628"/>
      <c r="D531" s="628"/>
      <c r="E531" s="518"/>
      <c r="F531" s="628"/>
      <c r="G531" s="518"/>
    </row>
    <row r="532" spans="1:7" ht="12.75">
      <c r="A532" s="628"/>
      <c r="B532" s="628"/>
      <c r="C532" s="628"/>
      <c r="D532" s="628"/>
      <c r="E532" s="518"/>
      <c r="F532" s="628"/>
      <c r="G532" s="518"/>
    </row>
    <row r="533" spans="1:7" ht="12.75">
      <c r="A533" s="628"/>
      <c r="B533" s="628"/>
      <c r="C533" s="628"/>
      <c r="D533" s="628"/>
      <c r="E533" s="518"/>
      <c r="F533" s="628"/>
      <c r="G533" s="518"/>
    </row>
    <row r="534" spans="1:7" ht="12.75">
      <c r="A534" s="628"/>
      <c r="B534" s="628"/>
      <c r="C534" s="628"/>
      <c r="D534" s="628"/>
      <c r="E534" s="518"/>
      <c r="F534" s="628"/>
      <c r="G534" s="518"/>
    </row>
    <row r="535" spans="1:7" ht="12.75">
      <c r="A535" s="628"/>
      <c r="B535" s="628"/>
      <c r="C535" s="628"/>
      <c r="D535" s="628"/>
      <c r="E535" s="518"/>
      <c r="F535" s="628"/>
      <c r="G535" s="518"/>
    </row>
    <row r="536" spans="1:7" ht="12.75">
      <c r="A536" s="628"/>
      <c r="B536" s="628"/>
      <c r="C536" s="628"/>
      <c r="D536" s="628"/>
      <c r="E536" s="518"/>
      <c r="F536" s="628"/>
      <c r="G536" s="518"/>
    </row>
    <row r="537" spans="1:7" ht="12.75">
      <c r="A537" s="628"/>
      <c r="B537" s="628"/>
      <c r="C537" s="628"/>
      <c r="D537" s="628"/>
      <c r="E537" s="518"/>
      <c r="F537" s="628"/>
      <c r="G537" s="518"/>
    </row>
    <row r="538" spans="1:7" ht="12.75">
      <c r="A538" s="628"/>
      <c r="B538" s="628"/>
      <c r="C538" s="628"/>
      <c r="D538" s="628"/>
      <c r="E538" s="518"/>
      <c r="F538" s="628"/>
      <c r="G538" s="518"/>
    </row>
    <row r="539" spans="1:7" ht="12.75">
      <c r="A539" s="628"/>
      <c r="B539" s="628"/>
      <c r="C539" s="628"/>
      <c r="D539" s="628"/>
      <c r="E539" s="518"/>
      <c r="F539" s="628"/>
      <c r="G539" s="518"/>
    </row>
    <row r="540" spans="1:7" ht="12.75">
      <c r="A540" s="628"/>
      <c r="B540" s="628"/>
      <c r="C540" s="628"/>
      <c r="D540" s="628"/>
      <c r="E540" s="518"/>
      <c r="F540" s="628"/>
      <c r="G540" s="518"/>
    </row>
    <row r="541" spans="1:7" ht="12.75">
      <c r="A541" s="628"/>
      <c r="B541" s="628"/>
      <c r="C541" s="628"/>
      <c r="D541" s="628"/>
      <c r="E541" s="518"/>
      <c r="F541" s="628"/>
      <c r="G541" s="518"/>
    </row>
    <row r="542" spans="1:7" ht="12.75">
      <c r="A542" s="628"/>
      <c r="B542" s="628"/>
      <c r="C542" s="628"/>
      <c r="D542" s="628"/>
      <c r="E542" s="518"/>
      <c r="F542" s="628"/>
      <c r="G542" s="518"/>
    </row>
    <row r="543" spans="1:7" ht="12.75">
      <c r="A543" s="628"/>
      <c r="B543" s="628"/>
      <c r="C543" s="628"/>
      <c r="D543" s="628"/>
      <c r="E543" s="518"/>
      <c r="F543" s="628"/>
      <c r="G543" s="518"/>
    </row>
    <row r="544" spans="1:7" ht="12.75">
      <c r="A544" s="628"/>
      <c r="B544" s="628"/>
      <c r="C544" s="628"/>
      <c r="D544" s="628"/>
      <c r="E544" s="518"/>
      <c r="F544" s="628"/>
      <c r="G544" s="518"/>
    </row>
    <row r="545" spans="1:7" ht="12.75">
      <c r="A545" s="628"/>
      <c r="B545" s="628"/>
      <c r="C545" s="628"/>
      <c r="D545" s="628"/>
      <c r="E545" s="518"/>
      <c r="F545" s="628"/>
      <c r="G545" s="518"/>
    </row>
    <row r="546" spans="1:7" ht="12.75">
      <c r="A546" s="628"/>
      <c r="B546" s="628"/>
      <c r="C546" s="628"/>
      <c r="D546" s="628"/>
      <c r="E546" s="518"/>
      <c r="F546" s="628"/>
      <c r="G546" s="518"/>
    </row>
    <row r="547" spans="1:7" ht="12.75">
      <c r="A547" s="628"/>
      <c r="B547" s="628"/>
      <c r="C547" s="628"/>
      <c r="D547" s="628"/>
      <c r="E547" s="518"/>
      <c r="F547" s="628"/>
      <c r="G547" s="518"/>
    </row>
    <row r="548" spans="1:7" ht="12.75">
      <c r="A548" s="628"/>
      <c r="B548" s="628"/>
      <c r="C548" s="628"/>
      <c r="D548" s="628"/>
      <c r="E548" s="518"/>
      <c r="F548" s="628"/>
      <c r="G548" s="518"/>
    </row>
    <row r="549" spans="1:7" ht="12.75">
      <c r="A549" s="628"/>
      <c r="B549" s="628"/>
      <c r="C549" s="628"/>
      <c r="D549" s="628"/>
      <c r="E549" s="518"/>
      <c r="F549" s="628"/>
      <c r="G549" s="518"/>
    </row>
    <row r="550" spans="1:7" ht="12.75">
      <c r="A550" s="628"/>
      <c r="B550" s="628"/>
      <c r="C550" s="628"/>
      <c r="D550" s="628"/>
      <c r="E550" s="518"/>
      <c r="F550" s="628"/>
      <c r="G550" s="518"/>
    </row>
    <row r="551" spans="1:7" ht="12.75">
      <c r="A551" s="628"/>
      <c r="B551" s="628"/>
      <c r="C551" s="628"/>
      <c r="D551" s="628"/>
      <c r="E551" s="518"/>
      <c r="F551" s="628"/>
      <c r="G551" s="518"/>
    </row>
    <row r="552" spans="1:7" ht="12.75">
      <c r="A552" s="628"/>
      <c r="B552" s="628"/>
      <c r="C552" s="628"/>
      <c r="D552" s="628"/>
      <c r="E552" s="518"/>
      <c r="F552" s="628"/>
      <c r="G552" s="518"/>
    </row>
    <row r="553" spans="1:7" ht="12.75">
      <c r="A553" s="628"/>
      <c r="B553" s="628"/>
      <c r="C553" s="628"/>
      <c r="D553" s="628"/>
      <c r="E553" s="518"/>
      <c r="F553" s="628"/>
      <c r="G553" s="518"/>
    </row>
    <row r="554" spans="1:7" ht="12.75">
      <c r="A554" s="628"/>
      <c r="B554" s="628"/>
      <c r="C554" s="628"/>
      <c r="D554" s="628"/>
      <c r="E554" s="518"/>
      <c r="F554" s="628"/>
      <c r="G554" s="518"/>
    </row>
    <row r="555" spans="1:7" ht="12.75">
      <c r="A555" s="628"/>
      <c r="B555" s="628"/>
      <c r="C555" s="628"/>
      <c r="D555" s="628"/>
      <c r="E555" s="518"/>
      <c r="F555" s="628"/>
      <c r="G555" s="518"/>
    </row>
    <row r="556" spans="1:7" ht="12.75">
      <c r="A556" s="628"/>
      <c r="B556" s="628"/>
      <c r="C556" s="628"/>
      <c r="D556" s="628"/>
      <c r="E556" s="518"/>
      <c r="F556" s="628"/>
      <c r="G556" s="518"/>
    </row>
    <row r="557" spans="1:7" ht="12.75">
      <c r="A557" s="628"/>
      <c r="B557" s="628"/>
      <c r="C557" s="628"/>
      <c r="D557" s="628"/>
      <c r="E557" s="518"/>
      <c r="F557" s="628"/>
      <c r="G557" s="518"/>
    </row>
    <row r="558" spans="1:7" ht="12.75">
      <c r="A558" s="628"/>
      <c r="B558" s="628"/>
      <c r="C558" s="628"/>
      <c r="D558" s="628"/>
      <c r="E558" s="518"/>
      <c r="F558" s="628"/>
      <c r="G558" s="518"/>
    </row>
    <row r="559" spans="1:7" ht="12.75">
      <c r="A559" s="628"/>
      <c r="B559" s="628"/>
      <c r="C559" s="628"/>
      <c r="D559" s="628"/>
      <c r="E559" s="518"/>
      <c r="F559" s="628"/>
      <c r="G559" s="518"/>
    </row>
    <row r="560" spans="1:7" ht="12.75">
      <c r="A560" s="628"/>
      <c r="B560" s="628"/>
      <c r="C560" s="628"/>
      <c r="D560" s="628"/>
      <c r="E560" s="518"/>
      <c r="F560" s="628"/>
      <c r="G560" s="518"/>
    </row>
    <row r="561" spans="1:7" ht="12.75">
      <c r="A561" s="628"/>
      <c r="B561" s="628"/>
      <c r="C561" s="628"/>
      <c r="D561" s="628"/>
      <c r="E561" s="518"/>
      <c r="F561" s="628"/>
      <c r="G561" s="518"/>
    </row>
    <row r="562" spans="1:7" ht="12.75">
      <c r="A562" s="628"/>
      <c r="B562" s="628"/>
      <c r="C562" s="628"/>
      <c r="D562" s="628"/>
      <c r="E562" s="518"/>
      <c r="F562" s="628"/>
      <c r="G562" s="518"/>
    </row>
    <row r="563" spans="1:7" ht="12.75">
      <c r="A563" s="628"/>
      <c r="B563" s="628"/>
      <c r="C563" s="628"/>
      <c r="D563" s="628"/>
      <c r="E563" s="518"/>
      <c r="F563" s="628"/>
      <c r="G563" s="518"/>
    </row>
    <row r="564" spans="1:7" ht="12.75">
      <c r="A564" s="628"/>
      <c r="B564" s="628"/>
      <c r="C564" s="628"/>
      <c r="D564" s="628"/>
      <c r="E564" s="518"/>
      <c r="F564" s="628"/>
      <c r="G564" s="518"/>
    </row>
    <row r="565" spans="1:7" ht="12.75">
      <c r="A565" s="628"/>
      <c r="B565" s="628"/>
      <c r="C565" s="628"/>
      <c r="D565" s="628"/>
      <c r="E565" s="518"/>
      <c r="F565" s="628"/>
      <c r="G565" s="518"/>
    </row>
    <row r="566" spans="1:7" ht="12.75">
      <c r="A566" s="628"/>
      <c r="B566" s="628"/>
      <c r="C566" s="628"/>
      <c r="D566" s="628"/>
      <c r="E566" s="518"/>
      <c r="F566" s="628"/>
      <c r="G566" s="518"/>
    </row>
    <row r="567" spans="1:7" ht="12.75">
      <c r="A567" s="628"/>
      <c r="B567" s="628"/>
      <c r="C567" s="628"/>
      <c r="D567" s="628"/>
      <c r="E567" s="518"/>
      <c r="F567" s="628"/>
      <c r="G567" s="518"/>
    </row>
    <row r="568" spans="1:7" ht="12.75">
      <c r="A568" s="628"/>
      <c r="B568" s="628"/>
      <c r="C568" s="628"/>
      <c r="D568" s="628"/>
      <c r="E568" s="518"/>
      <c r="F568" s="628"/>
      <c r="G568" s="518"/>
    </row>
    <row r="569" spans="1:7" ht="12.75">
      <c r="A569" s="628"/>
      <c r="B569" s="628"/>
      <c r="C569" s="628"/>
      <c r="D569" s="628"/>
      <c r="E569" s="518"/>
      <c r="F569" s="628"/>
      <c r="G569" s="518"/>
    </row>
    <row r="570" spans="1:7" ht="12.75">
      <c r="A570" s="628"/>
      <c r="B570" s="628"/>
      <c r="C570" s="628"/>
      <c r="D570" s="628"/>
      <c r="E570" s="518"/>
      <c r="F570" s="628"/>
      <c r="G570" s="518"/>
    </row>
    <row r="571" spans="1:7" ht="12.75">
      <c r="A571" s="628"/>
      <c r="B571" s="628"/>
      <c r="C571" s="628"/>
      <c r="D571" s="628"/>
      <c r="E571" s="518"/>
      <c r="F571" s="628"/>
      <c r="G571" s="518"/>
    </row>
    <row r="572" spans="1:7" ht="12.75">
      <c r="A572" s="628"/>
      <c r="B572" s="628"/>
      <c r="C572" s="628"/>
      <c r="D572" s="628"/>
      <c r="E572" s="518"/>
      <c r="F572" s="628"/>
      <c r="G572" s="518"/>
    </row>
    <row r="573" spans="1:7" ht="12.75">
      <c r="A573" s="628"/>
      <c r="B573" s="628"/>
      <c r="C573" s="628"/>
      <c r="D573" s="628"/>
      <c r="E573" s="518"/>
      <c r="F573" s="628"/>
      <c r="G573" s="518"/>
    </row>
    <row r="574" spans="1:7" ht="12.75">
      <c r="A574" s="628"/>
      <c r="B574" s="628"/>
      <c r="C574" s="628"/>
      <c r="D574" s="628"/>
      <c r="E574" s="518"/>
      <c r="F574" s="628"/>
      <c r="G574" s="518"/>
    </row>
    <row r="575" spans="1:7" ht="12.75">
      <c r="A575" s="628"/>
      <c r="B575" s="628"/>
      <c r="C575" s="628"/>
      <c r="D575" s="628"/>
      <c r="E575" s="518"/>
      <c r="F575" s="628"/>
      <c r="G575" s="518"/>
    </row>
    <row r="576" spans="1:7" ht="12.75">
      <c r="A576" s="628"/>
      <c r="B576" s="628"/>
      <c r="C576" s="628"/>
      <c r="D576" s="628"/>
      <c r="E576" s="518"/>
      <c r="F576" s="628"/>
      <c r="G576" s="518"/>
    </row>
    <row r="577" spans="1:7" ht="12.75">
      <c r="A577" s="628"/>
      <c r="B577" s="628"/>
      <c r="C577" s="628"/>
      <c r="D577" s="628"/>
      <c r="E577" s="518"/>
      <c r="F577" s="628"/>
      <c r="G577" s="518"/>
    </row>
    <row r="578" spans="1:7" ht="12.75">
      <c r="A578" s="628"/>
      <c r="B578" s="628"/>
      <c r="C578" s="628"/>
      <c r="D578" s="628"/>
      <c r="E578" s="518"/>
      <c r="F578" s="628"/>
      <c r="G578" s="518"/>
    </row>
    <row r="579" spans="1:7" ht="12.75">
      <c r="A579" s="628"/>
      <c r="B579" s="628"/>
      <c r="C579" s="628"/>
      <c r="D579" s="628"/>
      <c r="E579" s="518"/>
      <c r="F579" s="628"/>
      <c r="G579" s="518"/>
    </row>
    <row r="580" spans="1:7" ht="12.75">
      <c r="A580" s="628"/>
      <c r="B580" s="628"/>
      <c r="C580" s="628"/>
      <c r="D580" s="628"/>
      <c r="E580" s="518"/>
      <c r="F580" s="628"/>
      <c r="G580" s="518"/>
    </row>
    <row r="581" spans="1:7" ht="12.75">
      <c r="A581" s="628"/>
      <c r="B581" s="628"/>
      <c r="C581" s="628"/>
      <c r="D581" s="628"/>
      <c r="E581" s="518"/>
      <c r="F581" s="628"/>
      <c r="G581" s="518"/>
    </row>
    <row r="582" spans="1:7" ht="12.75">
      <c r="A582" s="628"/>
      <c r="B582" s="628"/>
      <c r="C582" s="628"/>
      <c r="D582" s="628"/>
      <c r="E582" s="518"/>
      <c r="F582" s="628"/>
      <c r="G582" s="518"/>
    </row>
    <row r="583" spans="1:7" ht="12.75">
      <c r="A583" s="628"/>
      <c r="B583" s="628"/>
      <c r="C583" s="628"/>
      <c r="D583" s="628"/>
      <c r="E583" s="518"/>
      <c r="F583" s="628"/>
      <c r="G583" s="518"/>
    </row>
    <row r="584" spans="1:7" ht="12.75">
      <c r="A584" s="628"/>
      <c r="B584" s="628"/>
      <c r="C584" s="628"/>
      <c r="D584" s="628"/>
      <c r="E584" s="518"/>
      <c r="F584" s="628"/>
      <c r="G584" s="518"/>
    </row>
    <row r="585" spans="1:7" ht="12.75">
      <c r="A585" s="628"/>
      <c r="B585" s="628"/>
      <c r="C585" s="628"/>
      <c r="D585" s="628"/>
      <c r="E585" s="518"/>
      <c r="F585" s="628"/>
      <c r="G585" s="518"/>
    </row>
    <row r="586" spans="1:7" ht="12.75">
      <c r="A586" s="628"/>
      <c r="B586" s="628"/>
      <c r="C586" s="628"/>
      <c r="D586" s="628"/>
      <c r="E586" s="518"/>
      <c r="F586" s="628"/>
      <c r="G586" s="518"/>
    </row>
    <row r="587" spans="1:7" ht="12.75">
      <c r="A587" s="628"/>
      <c r="B587" s="628"/>
      <c r="C587" s="628"/>
      <c r="D587" s="628"/>
      <c r="E587" s="518"/>
      <c r="F587" s="628"/>
      <c r="G587" s="518"/>
    </row>
    <row r="588" spans="1:7" ht="12.75">
      <c r="A588" s="628"/>
      <c r="B588" s="628"/>
      <c r="C588" s="628"/>
      <c r="D588" s="628"/>
      <c r="E588" s="518"/>
      <c r="F588" s="628"/>
      <c r="G588" s="518"/>
    </row>
    <row r="589" spans="1:7" ht="12.75">
      <c r="A589" s="628"/>
      <c r="B589" s="628"/>
      <c r="C589" s="628"/>
      <c r="D589" s="628"/>
      <c r="E589" s="518"/>
      <c r="F589" s="628"/>
      <c r="G589" s="518"/>
    </row>
    <row r="590" spans="1:7" ht="12.75">
      <c r="A590" s="628"/>
      <c r="B590" s="628"/>
      <c r="C590" s="628"/>
      <c r="D590" s="628"/>
      <c r="E590" s="518"/>
      <c r="F590" s="628"/>
      <c r="G590" s="518"/>
    </row>
    <row r="591" spans="1:7" ht="12.75">
      <c r="A591" s="628"/>
      <c r="B591" s="628"/>
      <c r="C591" s="628"/>
      <c r="D591" s="628"/>
      <c r="E591" s="518"/>
      <c r="F591" s="628"/>
      <c r="G591" s="518"/>
    </row>
    <row r="592" spans="1:7" ht="12.75">
      <c r="A592" s="628"/>
      <c r="B592" s="628"/>
      <c r="C592" s="628"/>
      <c r="D592" s="628"/>
      <c r="E592" s="518"/>
      <c r="F592" s="628"/>
      <c r="G592" s="518"/>
    </row>
    <row r="593" spans="1:7" ht="12.75">
      <c r="A593" s="628"/>
      <c r="B593" s="628"/>
      <c r="C593" s="628"/>
      <c r="D593" s="628"/>
      <c r="E593" s="518"/>
      <c r="F593" s="628"/>
      <c r="G593" s="518"/>
    </row>
    <row r="594" spans="1:7" ht="12.75">
      <c r="A594" s="628"/>
      <c r="B594" s="628"/>
      <c r="C594" s="628"/>
      <c r="D594" s="628"/>
      <c r="E594" s="518"/>
      <c r="F594" s="628"/>
      <c r="G594" s="518"/>
    </row>
    <row r="595" spans="1:7" ht="12.75">
      <c r="A595" s="628"/>
      <c r="B595" s="628"/>
      <c r="C595" s="628"/>
      <c r="D595" s="628"/>
      <c r="E595" s="518"/>
      <c r="F595" s="628"/>
      <c r="G595" s="518"/>
    </row>
    <row r="596" spans="1:7" ht="12.75">
      <c r="A596" s="628"/>
      <c r="B596" s="628"/>
      <c r="C596" s="628"/>
      <c r="D596" s="628"/>
      <c r="E596" s="518"/>
      <c r="F596" s="628"/>
      <c r="G596" s="518"/>
    </row>
    <row r="597" spans="1:7" ht="12.75">
      <c r="A597" s="628"/>
      <c r="B597" s="628"/>
      <c r="C597" s="628"/>
      <c r="D597" s="628"/>
      <c r="E597" s="518"/>
      <c r="F597" s="628"/>
      <c r="G597" s="518"/>
    </row>
    <row r="598" spans="1:7" ht="12.75">
      <c r="A598" s="628"/>
      <c r="B598" s="628"/>
      <c r="C598" s="628"/>
      <c r="D598" s="628"/>
      <c r="E598" s="518"/>
      <c r="F598" s="628"/>
      <c r="G598" s="518"/>
    </row>
    <row r="599" spans="1:7" ht="12.75">
      <c r="A599" s="628"/>
      <c r="B599" s="628"/>
      <c r="C599" s="628"/>
      <c r="D599" s="628"/>
      <c r="E599" s="518"/>
      <c r="F599" s="628"/>
      <c r="G599" s="518"/>
    </row>
    <row r="600" spans="1:7" ht="12.75">
      <c r="A600" s="628"/>
      <c r="B600" s="628"/>
      <c r="C600" s="628"/>
      <c r="D600" s="628"/>
      <c r="E600" s="518"/>
      <c r="F600" s="628"/>
      <c r="G600" s="518"/>
    </row>
    <row r="601" spans="1:7" ht="12.75">
      <c r="A601" s="628"/>
      <c r="B601" s="628"/>
      <c r="C601" s="628"/>
      <c r="D601" s="628"/>
      <c r="E601" s="518"/>
      <c r="F601" s="628"/>
      <c r="G601" s="518"/>
    </row>
    <row r="602" spans="1:7" ht="12.75">
      <c r="A602" s="628"/>
      <c r="B602" s="628"/>
      <c r="C602" s="628"/>
      <c r="D602" s="628"/>
      <c r="E602" s="518"/>
      <c r="F602" s="628"/>
      <c r="G602" s="518"/>
    </row>
    <row r="603" spans="1:7" ht="12.75">
      <c r="A603" s="628"/>
      <c r="B603" s="628"/>
      <c r="C603" s="628"/>
      <c r="D603" s="628"/>
      <c r="E603" s="518"/>
      <c r="F603" s="628"/>
      <c r="G603" s="518"/>
    </row>
    <row r="604" spans="1:7" ht="12.75">
      <c r="A604" s="628"/>
      <c r="B604" s="628"/>
      <c r="C604" s="628"/>
      <c r="D604" s="628"/>
      <c r="E604" s="518"/>
      <c r="F604" s="628"/>
      <c r="G604" s="518"/>
    </row>
    <row r="605" spans="1:7" ht="12.75">
      <c r="A605" s="628"/>
      <c r="B605" s="628"/>
      <c r="C605" s="628"/>
      <c r="D605" s="628"/>
      <c r="E605" s="518"/>
      <c r="F605" s="628"/>
      <c r="G605" s="518"/>
    </row>
    <row r="606" spans="1:7" ht="12.75">
      <c r="A606" s="628"/>
      <c r="B606" s="628"/>
      <c r="C606" s="628"/>
      <c r="D606" s="628"/>
      <c r="E606" s="518"/>
      <c r="F606" s="628"/>
      <c r="G606" s="518"/>
    </row>
    <row r="607" spans="1:7" ht="12.75">
      <c r="A607" s="628"/>
      <c r="B607" s="628"/>
      <c r="C607" s="628"/>
      <c r="D607" s="628"/>
      <c r="E607" s="518"/>
      <c r="F607" s="628"/>
      <c r="G607" s="518"/>
    </row>
    <row r="608" spans="1:7" ht="12.75">
      <c r="A608" s="628"/>
      <c r="B608" s="628"/>
      <c r="C608" s="628"/>
      <c r="D608" s="628"/>
      <c r="E608" s="518"/>
      <c r="F608" s="628"/>
      <c r="G608" s="518"/>
    </row>
    <row r="609" spans="1:7" ht="12.75">
      <c r="A609" s="628"/>
      <c r="B609" s="628"/>
      <c r="C609" s="628"/>
      <c r="D609" s="628"/>
      <c r="E609" s="518"/>
      <c r="F609" s="628"/>
      <c r="G609" s="518"/>
    </row>
    <row r="610" spans="1:7" ht="12.75">
      <c r="A610" s="628"/>
      <c r="B610" s="628"/>
      <c r="C610" s="628"/>
      <c r="D610" s="628"/>
      <c r="E610" s="518"/>
      <c r="F610" s="628"/>
      <c r="G610" s="518"/>
    </row>
    <row r="611" spans="1:7" ht="12.75">
      <c r="A611" s="628"/>
      <c r="B611" s="628"/>
      <c r="C611" s="628"/>
      <c r="D611" s="628"/>
      <c r="E611" s="518"/>
      <c r="F611" s="628"/>
      <c r="G611" s="518"/>
    </row>
    <row r="612" spans="1:7" ht="12.75">
      <c r="A612" s="628"/>
      <c r="B612" s="628"/>
      <c r="C612" s="628"/>
      <c r="D612" s="628"/>
      <c r="E612" s="518"/>
      <c r="F612" s="628"/>
      <c r="G612" s="518"/>
    </row>
    <row r="613" spans="1:7" ht="12.75">
      <c r="A613" s="628"/>
      <c r="B613" s="628"/>
      <c r="C613" s="628"/>
      <c r="D613" s="628"/>
      <c r="E613" s="518"/>
      <c r="F613" s="628"/>
      <c r="G613" s="518"/>
    </row>
    <row r="614" spans="1:7" ht="12.75">
      <c r="A614" s="628"/>
      <c r="B614" s="628"/>
      <c r="C614" s="628"/>
      <c r="D614" s="628"/>
      <c r="E614" s="518"/>
      <c r="F614" s="628"/>
      <c r="G614" s="518"/>
    </row>
    <row r="615" spans="1:7" ht="12.75">
      <c r="A615" s="628"/>
      <c r="B615" s="628"/>
      <c r="C615" s="628"/>
      <c r="D615" s="628"/>
      <c r="E615" s="518"/>
      <c r="F615" s="628"/>
      <c r="G615" s="518"/>
    </row>
    <row r="616" spans="1:7" ht="12.75">
      <c r="A616" s="628"/>
      <c r="B616" s="628"/>
      <c r="C616" s="628"/>
      <c r="D616" s="628"/>
      <c r="E616" s="518"/>
      <c r="F616" s="628"/>
      <c r="G616" s="518"/>
    </row>
    <row r="617" spans="1:7" ht="12.75">
      <c r="A617" s="628"/>
      <c r="B617" s="628"/>
      <c r="C617" s="628"/>
      <c r="D617" s="628"/>
      <c r="E617" s="518"/>
      <c r="F617" s="628"/>
      <c r="G617" s="518"/>
    </row>
    <row r="618" spans="1:7" ht="12.75">
      <c r="A618" s="628"/>
      <c r="B618" s="628"/>
      <c r="C618" s="628"/>
      <c r="D618" s="628"/>
      <c r="E618" s="518"/>
      <c r="F618" s="628"/>
      <c r="G618" s="518"/>
    </row>
    <row r="619" spans="1:7" ht="12.75">
      <c r="A619" s="628"/>
      <c r="B619" s="628"/>
      <c r="C619" s="628"/>
      <c r="D619" s="628"/>
      <c r="E619" s="518"/>
      <c r="F619" s="628"/>
      <c r="G619" s="518"/>
    </row>
    <row r="620" spans="1:7" ht="12.75">
      <c r="A620" s="628"/>
      <c r="B620" s="628"/>
      <c r="C620" s="628"/>
      <c r="D620" s="628"/>
      <c r="E620" s="518"/>
      <c r="F620" s="628"/>
      <c r="G620" s="518"/>
    </row>
    <row r="621" spans="1:7" ht="12.75">
      <c r="A621" s="628"/>
      <c r="B621" s="628"/>
      <c r="C621" s="628"/>
      <c r="D621" s="628"/>
      <c r="E621" s="518"/>
      <c r="F621" s="628"/>
      <c r="G621" s="518"/>
    </row>
    <row r="622" spans="1:7" ht="12.75">
      <c r="A622" s="628"/>
      <c r="B622" s="628"/>
      <c r="C622" s="628"/>
      <c r="D622" s="628"/>
      <c r="E622" s="518"/>
      <c r="F622" s="628"/>
      <c r="G622" s="518"/>
    </row>
    <row r="623" spans="1:7" ht="12.75">
      <c r="A623" s="628"/>
      <c r="B623" s="628"/>
      <c r="C623" s="628"/>
      <c r="D623" s="628"/>
      <c r="E623" s="518"/>
      <c r="F623" s="628"/>
      <c r="G623" s="518"/>
    </row>
    <row r="624" spans="1:7" ht="12.75">
      <c r="A624" s="628"/>
      <c r="B624" s="628"/>
      <c r="C624" s="628"/>
      <c r="D624" s="628"/>
      <c r="E624" s="518"/>
      <c r="F624" s="628"/>
      <c r="G624" s="518"/>
    </row>
    <row r="625" spans="1:7" ht="12.75">
      <c r="A625" s="628"/>
      <c r="B625" s="628"/>
      <c r="C625" s="628"/>
      <c r="D625" s="628"/>
      <c r="E625" s="518"/>
      <c r="F625" s="628"/>
      <c r="G625" s="518"/>
    </row>
    <row r="626" spans="1:7" ht="12.75">
      <c r="A626" s="628"/>
      <c r="B626" s="628"/>
      <c r="C626" s="628"/>
      <c r="D626" s="628"/>
      <c r="E626" s="518"/>
      <c r="F626" s="628"/>
      <c r="G626" s="518"/>
    </row>
    <row r="627" spans="1:7" ht="12.75">
      <c r="A627" s="628"/>
      <c r="B627" s="628"/>
      <c r="C627" s="628"/>
      <c r="D627" s="628"/>
      <c r="E627" s="518"/>
      <c r="F627" s="628"/>
      <c r="G627" s="518"/>
    </row>
    <row r="628" spans="1:7" ht="12.75">
      <c r="A628" s="628"/>
      <c r="B628" s="628"/>
      <c r="C628" s="628"/>
      <c r="D628" s="628"/>
      <c r="E628" s="518"/>
      <c r="F628" s="628"/>
      <c r="G628" s="518"/>
    </row>
    <row r="629" spans="1:7" ht="12.75">
      <c r="A629" s="628"/>
      <c r="B629" s="628"/>
      <c r="C629" s="628"/>
      <c r="D629" s="628"/>
      <c r="E629" s="518"/>
      <c r="F629" s="628"/>
      <c r="G629" s="518"/>
    </row>
    <row r="630" spans="1:7" ht="12.75">
      <c r="A630" s="628"/>
      <c r="B630" s="628"/>
      <c r="C630" s="628"/>
      <c r="D630" s="628"/>
      <c r="E630" s="518"/>
      <c r="F630" s="628"/>
      <c r="G630" s="518"/>
    </row>
    <row r="631" spans="1:7" ht="12.75">
      <c r="A631" s="628"/>
      <c r="B631" s="628"/>
      <c r="C631" s="628"/>
      <c r="D631" s="628"/>
      <c r="E631" s="518"/>
      <c r="F631" s="628"/>
      <c r="G631" s="518"/>
    </row>
    <row r="632" spans="1:7" ht="12.75">
      <c r="A632" s="628"/>
      <c r="B632" s="628"/>
      <c r="C632" s="628"/>
      <c r="D632" s="628"/>
      <c r="E632" s="518"/>
      <c r="F632" s="628"/>
      <c r="G632" s="518"/>
    </row>
    <row r="633" spans="1:7" ht="12.75">
      <c r="A633" s="628"/>
      <c r="B633" s="628"/>
      <c r="C633" s="628"/>
      <c r="D633" s="628"/>
      <c r="E633" s="518"/>
      <c r="F633" s="628"/>
      <c r="G633" s="518"/>
    </row>
    <row r="634" spans="1:7" ht="12.75">
      <c r="A634" s="628"/>
      <c r="B634" s="628"/>
      <c r="C634" s="628"/>
      <c r="D634" s="628"/>
      <c r="E634" s="518"/>
      <c r="F634" s="628"/>
      <c r="G634" s="518"/>
    </row>
    <row r="635" spans="1:7" ht="12.75">
      <c r="A635" s="628"/>
      <c r="B635" s="628"/>
      <c r="C635" s="628"/>
      <c r="D635" s="628"/>
      <c r="E635" s="518"/>
      <c r="F635" s="628"/>
      <c r="G635" s="518"/>
    </row>
    <row r="636" spans="1:7" ht="12.75">
      <c r="A636" s="628"/>
      <c r="B636" s="628"/>
      <c r="C636" s="628"/>
      <c r="D636" s="628"/>
      <c r="E636" s="518"/>
      <c r="F636" s="628"/>
      <c r="G636" s="518"/>
    </row>
    <row r="637" spans="1:7" ht="12.75">
      <c r="A637" s="628"/>
      <c r="B637" s="628"/>
      <c r="C637" s="628"/>
      <c r="D637" s="628"/>
      <c r="E637" s="518"/>
      <c r="F637" s="628"/>
      <c r="G637" s="518"/>
    </row>
    <row r="638" spans="1:7" ht="12.75">
      <c r="A638" s="628"/>
      <c r="B638" s="628"/>
      <c r="C638" s="628"/>
      <c r="D638" s="628"/>
      <c r="E638" s="518"/>
      <c r="F638" s="628"/>
      <c r="G638" s="518"/>
    </row>
    <row r="639" spans="1:7" ht="12.75">
      <c r="A639" s="628"/>
      <c r="B639" s="628"/>
      <c r="C639" s="628"/>
      <c r="D639" s="628"/>
      <c r="E639" s="518"/>
      <c r="F639" s="628"/>
      <c r="G639" s="518"/>
    </row>
    <row r="640" spans="1:7" ht="12.75">
      <c r="A640" s="628"/>
      <c r="B640" s="628"/>
      <c r="C640" s="628"/>
      <c r="D640" s="628"/>
      <c r="E640" s="518"/>
      <c r="F640" s="628"/>
      <c r="G640" s="518"/>
    </row>
    <row r="641" spans="1:7" ht="12.75">
      <c r="A641" s="628"/>
      <c r="B641" s="628"/>
      <c r="C641" s="628"/>
      <c r="D641" s="628"/>
      <c r="E641" s="518"/>
      <c r="F641" s="628"/>
      <c r="G641" s="518"/>
    </row>
    <row r="642" spans="1:7" ht="12.75">
      <c r="A642" s="628"/>
      <c r="B642" s="628"/>
      <c r="C642" s="628"/>
      <c r="D642" s="628"/>
      <c r="E642" s="518"/>
      <c r="F642" s="628"/>
      <c r="G642" s="518"/>
    </row>
    <row r="643" spans="1:7" ht="12.75">
      <c r="A643" s="628"/>
      <c r="B643" s="628"/>
      <c r="C643" s="628"/>
      <c r="D643" s="628"/>
      <c r="E643" s="518"/>
      <c r="F643" s="628"/>
      <c r="G643" s="518"/>
    </row>
    <row r="644" spans="1:7" ht="12.75">
      <c r="A644" s="628"/>
      <c r="B644" s="628"/>
      <c r="C644" s="628"/>
      <c r="D644" s="628"/>
      <c r="E644" s="518"/>
      <c r="F644" s="628"/>
      <c r="G644" s="518"/>
    </row>
    <row r="645" spans="1:7" ht="12.75">
      <c r="A645" s="628"/>
      <c r="B645" s="628"/>
      <c r="C645" s="628"/>
      <c r="D645" s="628"/>
      <c r="E645" s="518"/>
      <c r="F645" s="628"/>
      <c r="G645" s="518"/>
    </row>
    <row r="646" spans="1:7" ht="12.75">
      <c r="A646" s="628"/>
      <c r="B646" s="628"/>
      <c r="C646" s="628"/>
      <c r="D646" s="628"/>
      <c r="E646" s="518"/>
      <c r="F646" s="628"/>
      <c r="G646" s="518"/>
    </row>
    <row r="647" spans="1:7" ht="12.75">
      <c r="A647" s="628"/>
      <c r="B647" s="628"/>
      <c r="C647" s="628"/>
      <c r="D647" s="628"/>
      <c r="E647" s="518"/>
      <c r="F647" s="628"/>
      <c r="G647" s="518"/>
    </row>
    <row r="648" spans="1:7" ht="12.75">
      <c r="A648" s="628"/>
      <c r="B648" s="628"/>
      <c r="C648" s="628"/>
      <c r="D648" s="628"/>
      <c r="E648" s="518"/>
      <c r="F648" s="628"/>
      <c r="G648" s="518"/>
    </row>
    <row r="649" spans="1:7" ht="12.75">
      <c r="A649" s="628"/>
      <c r="B649" s="628"/>
      <c r="C649" s="628"/>
      <c r="D649" s="628"/>
      <c r="E649" s="518"/>
      <c r="F649" s="628"/>
      <c r="G649" s="518"/>
    </row>
    <row r="650" spans="1:7" ht="12.75">
      <c r="A650" s="628"/>
      <c r="B650" s="628"/>
      <c r="C650" s="628"/>
      <c r="D650" s="628"/>
      <c r="E650" s="518"/>
      <c r="F650" s="628"/>
      <c r="G650" s="518"/>
    </row>
    <row r="651" spans="1:7" ht="12.75">
      <c r="A651" s="628"/>
      <c r="B651" s="628"/>
      <c r="C651" s="628"/>
      <c r="D651" s="628"/>
      <c r="E651" s="518"/>
      <c r="F651" s="628"/>
      <c r="G651" s="518"/>
    </row>
    <row r="652" spans="1:7" ht="12.75">
      <c r="A652" s="628"/>
      <c r="B652" s="628"/>
      <c r="C652" s="628"/>
      <c r="D652" s="628"/>
      <c r="E652" s="518"/>
      <c r="F652" s="628"/>
      <c r="G652" s="518"/>
    </row>
    <row r="653" spans="1:7" ht="12.75">
      <c r="A653" s="628"/>
      <c r="B653" s="628"/>
      <c r="C653" s="628"/>
      <c r="D653" s="628"/>
      <c r="E653" s="518"/>
      <c r="F653" s="628"/>
      <c r="G653" s="518"/>
    </row>
    <row r="654" spans="1:7" ht="12.75">
      <c r="A654" s="628"/>
      <c r="B654" s="628"/>
      <c r="C654" s="628"/>
      <c r="D654" s="628"/>
      <c r="E654" s="518"/>
      <c r="F654" s="628"/>
      <c r="G654" s="518"/>
    </row>
    <row r="655" spans="1:7" ht="12.75">
      <c r="A655" s="628"/>
      <c r="B655" s="628"/>
      <c r="C655" s="628"/>
      <c r="D655" s="628"/>
      <c r="E655" s="518"/>
      <c r="F655" s="628"/>
      <c r="G655" s="518"/>
    </row>
    <row r="656" spans="1:7" ht="12.75">
      <c r="A656" s="628"/>
      <c r="B656" s="628"/>
      <c r="C656" s="628"/>
      <c r="D656" s="628"/>
      <c r="E656" s="518"/>
      <c r="F656" s="628"/>
      <c r="G656" s="518"/>
    </row>
    <row r="657" spans="1:7" ht="12.75">
      <c r="A657" s="628"/>
      <c r="B657" s="628"/>
      <c r="C657" s="628"/>
      <c r="D657" s="628"/>
      <c r="E657" s="518"/>
      <c r="F657" s="628"/>
      <c r="G657" s="518"/>
    </row>
    <row r="658" spans="1:7" ht="12.75">
      <c r="A658" s="628"/>
      <c r="B658" s="628"/>
      <c r="C658" s="628"/>
      <c r="D658" s="628"/>
      <c r="E658" s="518"/>
      <c r="F658" s="628"/>
      <c r="G658" s="518"/>
    </row>
    <row r="659" spans="1:7" ht="12.75">
      <c r="A659" s="628"/>
      <c r="B659" s="628"/>
      <c r="C659" s="628"/>
      <c r="D659" s="628"/>
      <c r="E659" s="518"/>
      <c r="F659" s="628"/>
      <c r="G659" s="518"/>
    </row>
    <row r="660" spans="1:7" ht="12.75">
      <c r="A660" s="628"/>
      <c r="B660" s="628"/>
      <c r="C660" s="628"/>
      <c r="D660" s="628"/>
      <c r="E660" s="518"/>
      <c r="F660" s="628"/>
      <c r="G660" s="518"/>
    </row>
    <row r="661" spans="1:7" ht="12.75">
      <c r="A661" s="628"/>
      <c r="B661" s="628"/>
      <c r="C661" s="628"/>
      <c r="D661" s="628"/>
      <c r="E661" s="518"/>
      <c r="F661" s="628"/>
      <c r="G661" s="518"/>
    </row>
    <row r="662" spans="1:7" ht="12.75">
      <c r="A662" s="628"/>
      <c r="B662" s="628"/>
      <c r="C662" s="628"/>
      <c r="D662" s="628"/>
      <c r="E662" s="518"/>
      <c r="F662" s="628"/>
      <c r="G662" s="518"/>
    </row>
    <row r="663" spans="1:7" ht="12.75">
      <c r="A663" s="628"/>
      <c r="B663" s="628"/>
      <c r="C663" s="628"/>
      <c r="D663" s="628"/>
      <c r="E663" s="518"/>
      <c r="F663" s="628"/>
      <c r="G663" s="518"/>
    </row>
    <row r="664" spans="1:7" ht="12.75">
      <c r="A664" s="628"/>
      <c r="B664" s="628"/>
      <c r="C664" s="628"/>
      <c r="D664" s="628"/>
      <c r="E664" s="518"/>
      <c r="F664" s="628"/>
      <c r="G664" s="518"/>
    </row>
    <row r="665" spans="1:7" ht="12.75">
      <c r="A665" s="628"/>
      <c r="B665" s="628"/>
      <c r="C665" s="628"/>
      <c r="D665" s="628"/>
      <c r="E665" s="518"/>
      <c r="F665" s="628"/>
      <c r="G665" s="518"/>
    </row>
    <row r="666" spans="1:7" ht="12.75">
      <c r="A666" s="628"/>
      <c r="B666" s="628"/>
      <c r="C666" s="628"/>
      <c r="D666" s="628"/>
      <c r="E666" s="518"/>
      <c r="F666" s="628"/>
      <c r="G666" s="518"/>
    </row>
    <row r="667" spans="1:7" ht="12.75">
      <c r="A667" s="628"/>
      <c r="B667" s="628"/>
      <c r="C667" s="628"/>
      <c r="D667" s="628"/>
      <c r="E667" s="518"/>
      <c r="F667" s="628"/>
      <c r="G667" s="518"/>
    </row>
    <row r="668" spans="1:7" ht="12.75">
      <c r="A668" s="628"/>
      <c r="B668" s="628"/>
      <c r="C668" s="628"/>
      <c r="D668" s="628"/>
      <c r="E668" s="518"/>
      <c r="F668" s="628"/>
      <c r="G668" s="518"/>
    </row>
    <row r="669" spans="1:7" ht="12.75">
      <c r="A669" s="628"/>
      <c r="B669" s="628"/>
      <c r="C669" s="628"/>
      <c r="D669" s="628"/>
      <c r="E669" s="518"/>
      <c r="F669" s="628"/>
      <c r="G669" s="518"/>
    </row>
    <row r="670" spans="1:7" ht="12.75">
      <c r="A670" s="628"/>
      <c r="B670" s="628"/>
      <c r="C670" s="628"/>
      <c r="D670" s="628"/>
      <c r="E670" s="518"/>
      <c r="F670" s="628"/>
      <c r="G670" s="518"/>
    </row>
    <row r="671" spans="1:7" ht="12.75">
      <c r="A671" s="628"/>
      <c r="B671" s="628"/>
      <c r="C671" s="628"/>
      <c r="D671" s="628"/>
      <c r="E671" s="518"/>
      <c r="F671" s="628"/>
      <c r="G671" s="518"/>
    </row>
    <row r="672" spans="1:7" ht="12.75">
      <c r="A672" s="628"/>
      <c r="B672" s="628"/>
      <c r="C672" s="628"/>
      <c r="D672" s="628"/>
      <c r="E672" s="518"/>
      <c r="F672" s="628"/>
      <c r="G672" s="518"/>
    </row>
    <row r="673" spans="1:7" ht="12.75">
      <c r="A673" s="628"/>
      <c r="B673" s="628"/>
      <c r="C673" s="628"/>
      <c r="D673" s="628"/>
      <c r="E673" s="518"/>
      <c r="F673" s="628"/>
      <c r="G673" s="518"/>
    </row>
    <row r="674" spans="1:7" ht="12.75">
      <c r="A674" s="628"/>
      <c r="B674" s="628"/>
      <c r="C674" s="628"/>
      <c r="D674" s="628"/>
      <c r="E674" s="518"/>
      <c r="F674" s="628"/>
      <c r="G674" s="518"/>
    </row>
    <row r="675" spans="1:7" ht="12.75">
      <c r="A675" s="628"/>
      <c r="B675" s="628"/>
      <c r="C675" s="628"/>
      <c r="D675" s="628"/>
      <c r="E675" s="518"/>
      <c r="F675" s="628"/>
      <c r="G675" s="518"/>
    </row>
    <row r="676" spans="1:7" ht="12.75">
      <c r="A676" s="628"/>
      <c r="B676" s="628"/>
      <c r="C676" s="628"/>
      <c r="D676" s="628"/>
      <c r="E676" s="518"/>
      <c r="F676" s="628"/>
      <c r="G676" s="518"/>
    </row>
    <row r="677" spans="1:7" ht="12.75">
      <c r="A677" s="628"/>
      <c r="B677" s="628"/>
      <c r="C677" s="628"/>
      <c r="D677" s="628"/>
      <c r="E677" s="518"/>
      <c r="F677" s="628"/>
      <c r="G677" s="518"/>
    </row>
    <row r="678" spans="1:7" ht="12.75">
      <c r="A678" s="628"/>
      <c r="B678" s="628"/>
      <c r="C678" s="628"/>
      <c r="D678" s="628"/>
      <c r="E678" s="518"/>
      <c r="F678" s="628"/>
      <c r="G678" s="518"/>
    </row>
    <row r="679" spans="1:7" ht="12.75">
      <c r="A679" s="628"/>
      <c r="B679" s="628"/>
      <c r="C679" s="628"/>
      <c r="D679" s="628"/>
      <c r="E679" s="518"/>
      <c r="F679" s="628"/>
      <c r="G679" s="518"/>
    </row>
    <row r="680" spans="1:7" ht="12.75">
      <c r="A680" s="628"/>
      <c r="B680" s="628"/>
      <c r="C680" s="628"/>
      <c r="D680" s="628"/>
      <c r="E680" s="518"/>
      <c r="F680" s="628"/>
      <c r="G680" s="518"/>
    </row>
    <row r="681" spans="1:7" ht="12.75">
      <c r="A681" s="628"/>
      <c r="B681" s="628"/>
      <c r="C681" s="628"/>
      <c r="D681" s="628"/>
      <c r="E681" s="518"/>
      <c r="F681" s="628"/>
      <c r="G681" s="518"/>
    </row>
    <row r="682" spans="1:7" ht="12.75">
      <c r="A682" s="628"/>
      <c r="B682" s="628"/>
      <c r="C682" s="628"/>
      <c r="D682" s="628"/>
      <c r="E682" s="518"/>
      <c r="F682" s="628"/>
      <c r="G682" s="518"/>
    </row>
    <row r="683" spans="1:7" ht="12.75">
      <c r="A683" s="628"/>
      <c r="B683" s="628"/>
      <c r="C683" s="628"/>
      <c r="D683" s="628"/>
      <c r="E683" s="518"/>
      <c r="F683" s="628"/>
      <c r="G683" s="518"/>
    </row>
    <row r="684" spans="1:7" ht="12.75">
      <c r="A684" s="628"/>
      <c r="B684" s="628"/>
      <c r="C684" s="628"/>
      <c r="D684" s="628"/>
      <c r="E684" s="518"/>
      <c r="F684" s="628"/>
      <c r="G684" s="518"/>
    </row>
    <row r="685" spans="1:7" ht="12.75">
      <c r="A685" s="628"/>
      <c r="B685" s="628"/>
      <c r="C685" s="628"/>
      <c r="D685" s="628"/>
      <c r="E685" s="518"/>
      <c r="F685" s="628"/>
      <c r="G685" s="518"/>
    </row>
    <row r="686" spans="1:7" ht="12.75">
      <c r="A686" s="628"/>
      <c r="B686" s="628"/>
      <c r="C686" s="628"/>
      <c r="D686" s="628"/>
      <c r="E686" s="518"/>
      <c r="F686" s="628"/>
      <c r="G686" s="518"/>
    </row>
    <row r="687" spans="1:7" ht="12.75">
      <c r="A687" s="628"/>
      <c r="B687" s="628"/>
      <c r="C687" s="628"/>
      <c r="D687" s="628"/>
      <c r="E687" s="518"/>
      <c r="F687" s="628"/>
      <c r="G687" s="518"/>
    </row>
    <row r="688" spans="1:7" ht="12.75">
      <c r="A688" s="628"/>
      <c r="B688" s="628"/>
      <c r="C688" s="628"/>
      <c r="D688" s="628"/>
      <c r="E688" s="518"/>
      <c r="F688" s="628"/>
      <c r="G688" s="518"/>
    </row>
    <row r="689" spans="1:7" ht="12.75">
      <c r="A689" s="628"/>
      <c r="B689" s="628"/>
      <c r="C689" s="628"/>
      <c r="D689" s="628"/>
      <c r="E689" s="518"/>
      <c r="F689" s="628"/>
      <c r="G689" s="518"/>
    </row>
    <row r="690" spans="1:7" ht="12.75">
      <c r="A690" s="628"/>
      <c r="B690" s="628"/>
      <c r="C690" s="628"/>
      <c r="D690" s="628"/>
      <c r="E690" s="518"/>
      <c r="F690" s="628"/>
      <c r="G690" s="518"/>
    </row>
    <row r="691" spans="1:7" ht="12.75">
      <c r="A691" s="628"/>
      <c r="B691" s="628"/>
      <c r="C691" s="628"/>
      <c r="D691" s="628"/>
      <c r="E691" s="518"/>
      <c r="F691" s="628"/>
      <c r="G691" s="518"/>
    </row>
    <row r="692" spans="1:7" ht="12.75">
      <c r="A692" s="628"/>
      <c r="B692" s="628"/>
      <c r="C692" s="628"/>
      <c r="D692" s="628"/>
      <c r="E692" s="518"/>
      <c r="F692" s="628"/>
      <c r="G692" s="518"/>
    </row>
    <row r="693" spans="1:7" ht="12.75">
      <c r="A693" s="628"/>
      <c r="B693" s="628"/>
      <c r="C693" s="628"/>
      <c r="D693" s="628"/>
      <c r="E693" s="518"/>
      <c r="F693" s="628"/>
      <c r="G693" s="518"/>
    </row>
    <row r="694" spans="1:7" ht="12.75">
      <c r="A694" s="628"/>
      <c r="B694" s="628"/>
      <c r="C694" s="628"/>
      <c r="D694" s="628"/>
      <c r="E694" s="518"/>
      <c r="F694" s="628"/>
      <c r="G694" s="518"/>
    </row>
    <row r="695" spans="1:7" ht="12.75">
      <c r="A695" s="628"/>
      <c r="B695" s="628"/>
      <c r="C695" s="628"/>
      <c r="D695" s="628"/>
      <c r="E695" s="518"/>
      <c r="F695" s="628"/>
      <c r="G695" s="518"/>
    </row>
    <row r="696" spans="1:7" ht="12.75">
      <c r="A696" s="628"/>
      <c r="B696" s="628"/>
      <c r="C696" s="628"/>
      <c r="D696" s="628"/>
      <c r="E696" s="518"/>
      <c r="F696" s="628"/>
      <c r="G696" s="518"/>
    </row>
    <row r="697" spans="1:7" ht="12.75">
      <c r="A697" s="628"/>
      <c r="B697" s="628"/>
      <c r="C697" s="628"/>
      <c r="D697" s="628"/>
      <c r="E697" s="518"/>
      <c r="F697" s="628"/>
      <c r="G697" s="518"/>
    </row>
    <row r="698" spans="1:7" ht="12.75">
      <c r="A698" s="628"/>
      <c r="B698" s="628"/>
      <c r="C698" s="628"/>
      <c r="D698" s="628"/>
      <c r="E698" s="518"/>
      <c r="F698" s="628"/>
      <c r="G698" s="518"/>
    </row>
    <row r="699" spans="1:7" ht="12.75">
      <c r="A699" s="628"/>
      <c r="B699" s="628"/>
      <c r="C699" s="628"/>
      <c r="D699" s="628"/>
      <c r="E699" s="518"/>
      <c r="F699" s="628"/>
      <c r="G699" s="518"/>
    </row>
    <row r="700" spans="1:7" ht="12.75">
      <c r="A700" s="628"/>
      <c r="B700" s="628"/>
      <c r="C700" s="628"/>
      <c r="D700" s="628"/>
      <c r="E700" s="518"/>
      <c r="F700" s="628"/>
      <c r="G700" s="518"/>
    </row>
    <row r="701" spans="1:7" ht="12.75">
      <c r="A701" s="628"/>
      <c r="B701" s="628"/>
      <c r="C701" s="628"/>
      <c r="D701" s="628"/>
      <c r="E701" s="518"/>
      <c r="F701" s="628"/>
      <c r="G701" s="518"/>
    </row>
    <row r="702" spans="1:7" ht="12.75">
      <c r="A702" s="628"/>
      <c r="B702" s="628"/>
      <c r="C702" s="628"/>
      <c r="D702" s="628"/>
      <c r="E702" s="518"/>
      <c r="F702" s="628"/>
      <c r="G702" s="518"/>
    </row>
    <row r="703" spans="1:7" ht="12.75">
      <c r="A703" s="628"/>
      <c r="B703" s="628"/>
      <c r="C703" s="628"/>
      <c r="D703" s="628"/>
      <c r="E703" s="518"/>
      <c r="F703" s="628"/>
      <c r="G703" s="518"/>
    </row>
    <row r="704" spans="1:7" ht="12.75">
      <c r="A704" s="628"/>
      <c r="B704" s="628"/>
      <c r="C704" s="628"/>
      <c r="D704" s="628"/>
      <c r="E704" s="518"/>
      <c r="F704" s="628"/>
      <c r="G704" s="518"/>
    </row>
    <row r="705" spans="1:7" ht="12.75">
      <c r="A705" s="628"/>
      <c r="B705" s="628"/>
      <c r="C705" s="628"/>
      <c r="D705" s="628"/>
      <c r="E705" s="518"/>
      <c r="F705" s="628"/>
      <c r="G705" s="518"/>
    </row>
    <row r="706" spans="1:7" ht="12.75">
      <c r="A706" s="628"/>
      <c r="B706" s="628"/>
      <c r="C706" s="628"/>
      <c r="D706" s="628"/>
      <c r="E706" s="518"/>
      <c r="F706" s="628"/>
      <c r="G706" s="518"/>
    </row>
    <row r="707" spans="1:7" ht="12.75">
      <c r="A707" s="628"/>
      <c r="B707" s="628"/>
      <c r="C707" s="628"/>
      <c r="D707" s="628"/>
      <c r="E707" s="518"/>
      <c r="F707" s="628"/>
      <c r="G707" s="518"/>
    </row>
    <row r="708" spans="1:7" ht="12.75">
      <c r="A708" s="628"/>
      <c r="B708" s="628"/>
      <c r="C708" s="628"/>
      <c r="D708" s="628"/>
      <c r="E708" s="518"/>
      <c r="F708" s="628"/>
      <c r="G708" s="518"/>
    </row>
    <row r="709" spans="1:7" ht="12.75">
      <c r="A709" s="628"/>
      <c r="B709" s="628"/>
      <c r="C709" s="628"/>
      <c r="D709" s="628"/>
      <c r="E709" s="518"/>
      <c r="F709" s="628"/>
      <c r="G709" s="518"/>
    </row>
    <row r="710" spans="1:7" ht="12.75">
      <c r="A710" s="628"/>
      <c r="B710" s="628"/>
      <c r="C710" s="628"/>
      <c r="D710" s="628"/>
      <c r="E710" s="518"/>
      <c r="F710" s="628"/>
      <c r="G710" s="518"/>
    </row>
    <row r="711" spans="1:7" ht="12.75">
      <c r="A711" s="628"/>
      <c r="B711" s="628"/>
      <c r="C711" s="628"/>
      <c r="D711" s="628"/>
      <c r="E711" s="518"/>
      <c r="F711" s="628"/>
      <c r="G711" s="518"/>
    </row>
    <row r="712" spans="1:7" ht="12.75">
      <c r="A712" s="628"/>
      <c r="B712" s="628"/>
      <c r="C712" s="628"/>
      <c r="D712" s="628"/>
      <c r="E712" s="518"/>
      <c r="F712" s="628"/>
      <c r="G712" s="518"/>
    </row>
    <row r="713" spans="1:7" ht="12.75">
      <c r="A713" s="628"/>
      <c r="B713" s="628"/>
      <c r="C713" s="628"/>
      <c r="D713" s="628"/>
      <c r="E713" s="518"/>
      <c r="F713" s="628"/>
      <c r="G713" s="518"/>
    </row>
    <row r="714" spans="1:7" ht="12.75">
      <c r="A714" s="628"/>
      <c r="B714" s="628"/>
      <c r="C714" s="628"/>
      <c r="D714" s="628"/>
      <c r="E714" s="518"/>
      <c r="F714" s="628"/>
      <c r="G714" s="518"/>
    </row>
    <row r="715" spans="1:7" ht="12.75">
      <c r="A715" s="628"/>
      <c r="B715" s="628"/>
      <c r="C715" s="628"/>
      <c r="D715" s="628"/>
      <c r="E715" s="518"/>
      <c r="F715" s="628"/>
      <c r="G715" s="518"/>
    </row>
    <row r="716" spans="1:7" ht="12.75">
      <c r="A716" s="628"/>
      <c r="B716" s="628"/>
      <c r="C716" s="628"/>
      <c r="D716" s="628"/>
      <c r="E716" s="518"/>
      <c r="F716" s="628"/>
      <c r="G716" s="518"/>
    </row>
    <row r="717" spans="1:7" ht="12.75">
      <c r="A717" s="628"/>
      <c r="B717" s="628"/>
      <c r="C717" s="628"/>
      <c r="D717" s="628"/>
      <c r="E717" s="518"/>
      <c r="F717" s="628"/>
      <c r="G717" s="518"/>
    </row>
    <row r="718" spans="1:7" ht="12.75">
      <c r="A718" s="628"/>
      <c r="B718" s="628"/>
      <c r="C718" s="628"/>
      <c r="D718" s="628"/>
      <c r="E718" s="518"/>
      <c r="F718" s="628"/>
      <c r="G718" s="518"/>
    </row>
    <row r="719" spans="1:7" ht="12.75">
      <c r="A719" s="628"/>
      <c r="B719" s="628"/>
      <c r="C719" s="628"/>
      <c r="D719" s="628"/>
      <c r="E719" s="518"/>
      <c r="F719" s="628"/>
      <c r="G719" s="518"/>
    </row>
    <row r="720" spans="1:7" ht="12.75">
      <c r="A720" s="628"/>
      <c r="B720" s="628"/>
      <c r="C720" s="628"/>
      <c r="D720" s="628"/>
      <c r="E720" s="518"/>
      <c r="F720" s="628"/>
      <c r="G720" s="518"/>
    </row>
    <row r="721" spans="1:7" ht="12.75">
      <c r="A721" s="628"/>
      <c r="B721" s="628"/>
      <c r="C721" s="628"/>
      <c r="D721" s="628"/>
      <c r="E721" s="518"/>
      <c r="F721" s="628"/>
      <c r="G721" s="518"/>
    </row>
    <row r="722" spans="1:7" ht="12.75">
      <c r="A722" s="628"/>
      <c r="B722" s="628"/>
      <c r="C722" s="628"/>
      <c r="D722" s="628"/>
      <c r="E722" s="518"/>
      <c r="F722" s="628"/>
      <c r="G722" s="518"/>
    </row>
    <row r="723" spans="1:7" ht="12.75">
      <c r="A723" s="628"/>
      <c r="B723" s="628"/>
      <c r="C723" s="628"/>
      <c r="D723" s="628"/>
      <c r="E723" s="518"/>
      <c r="F723" s="628"/>
      <c r="G723" s="518"/>
    </row>
    <row r="724" spans="1:7" ht="12.75">
      <c r="A724" s="628"/>
      <c r="B724" s="628"/>
      <c r="C724" s="628"/>
      <c r="D724" s="628"/>
      <c r="E724" s="518"/>
      <c r="F724" s="628"/>
      <c r="G724" s="518"/>
    </row>
    <row r="725" spans="1:7" ht="12.75">
      <c r="A725" s="628"/>
      <c r="B725" s="628"/>
      <c r="C725" s="628"/>
      <c r="D725" s="628"/>
      <c r="E725" s="518"/>
      <c r="F725" s="628"/>
      <c r="G725" s="518"/>
    </row>
    <row r="726" spans="1:7" ht="12.75">
      <c r="A726" s="628"/>
      <c r="B726" s="628"/>
      <c r="C726" s="628"/>
      <c r="D726" s="628"/>
      <c r="E726" s="518"/>
      <c r="F726" s="628"/>
      <c r="G726" s="518"/>
    </row>
    <row r="727" spans="1:7" ht="12.75">
      <c r="A727" s="628"/>
      <c r="B727" s="628"/>
      <c r="C727" s="628"/>
      <c r="D727" s="628"/>
      <c r="E727" s="518"/>
      <c r="F727" s="628"/>
      <c r="G727" s="518"/>
    </row>
    <row r="728" spans="1:7" ht="12.75">
      <c r="A728" s="628"/>
      <c r="B728" s="628"/>
      <c r="C728" s="628"/>
      <c r="D728" s="628"/>
      <c r="E728" s="518"/>
      <c r="F728" s="628"/>
      <c r="G728" s="518"/>
    </row>
    <row r="729" spans="1:7" ht="12.75">
      <c r="A729" s="628"/>
      <c r="B729" s="628"/>
      <c r="C729" s="628"/>
      <c r="D729" s="628"/>
      <c r="E729" s="518"/>
      <c r="F729" s="628"/>
      <c r="G729" s="518"/>
    </row>
    <row r="730" spans="1:7" ht="12.75">
      <c r="A730" s="628"/>
      <c r="B730" s="628"/>
      <c r="C730" s="628"/>
      <c r="D730" s="628"/>
      <c r="E730" s="518"/>
      <c r="F730" s="628"/>
      <c r="G730" s="518"/>
    </row>
    <row r="731" spans="1:7" ht="12.75">
      <c r="A731" s="628"/>
      <c r="B731" s="628"/>
      <c r="C731" s="628"/>
      <c r="D731" s="628"/>
      <c r="E731" s="518"/>
      <c r="F731" s="628"/>
      <c r="G731" s="518"/>
    </row>
    <row r="732" spans="1:7" ht="12.75">
      <c r="A732" s="628"/>
      <c r="B732" s="628"/>
      <c r="C732" s="628"/>
      <c r="D732" s="628"/>
      <c r="E732" s="518"/>
      <c r="F732" s="628"/>
      <c r="G732" s="518"/>
    </row>
    <row r="733" spans="1:7" ht="12.75">
      <c r="A733" s="628"/>
      <c r="B733" s="628"/>
      <c r="C733" s="628"/>
      <c r="D733" s="628"/>
      <c r="E733" s="518"/>
      <c r="F733" s="628"/>
      <c r="G733" s="518"/>
    </row>
    <row r="734" spans="1:7" ht="12.75">
      <c r="A734" s="628"/>
      <c r="B734" s="628"/>
      <c r="C734" s="628"/>
      <c r="D734" s="628"/>
      <c r="E734" s="518"/>
      <c r="F734" s="628"/>
      <c r="G734" s="518"/>
    </row>
    <row r="735" spans="1:7" ht="12.75">
      <c r="A735" s="628"/>
      <c r="B735" s="628"/>
      <c r="C735" s="628"/>
      <c r="D735" s="628"/>
      <c r="E735" s="518"/>
      <c r="F735" s="628"/>
      <c r="G735" s="518"/>
    </row>
    <row r="736" spans="1:7" ht="12.75">
      <c r="A736" s="628"/>
      <c r="B736" s="628"/>
      <c r="C736" s="628"/>
      <c r="D736" s="628"/>
      <c r="E736" s="518"/>
      <c r="F736" s="628"/>
      <c r="G736" s="518"/>
    </row>
    <row r="737" spans="1:7" ht="12.75">
      <c r="A737" s="628"/>
      <c r="B737" s="628"/>
      <c r="C737" s="628"/>
      <c r="D737" s="628"/>
      <c r="E737" s="518"/>
      <c r="F737" s="628"/>
      <c r="G737" s="518"/>
    </row>
    <row r="738" spans="1:7" ht="12.75">
      <c r="A738" s="628"/>
      <c r="B738" s="628"/>
      <c r="C738" s="628"/>
      <c r="D738" s="628"/>
      <c r="E738" s="518"/>
      <c r="F738" s="628"/>
      <c r="G738" s="518"/>
    </row>
    <row r="739" spans="1:7" ht="12.75">
      <c r="A739" s="628"/>
      <c r="B739" s="628"/>
      <c r="C739" s="628"/>
      <c r="D739" s="628"/>
      <c r="E739" s="518"/>
      <c r="F739" s="628"/>
      <c r="G739" s="518"/>
    </row>
    <row r="740" spans="1:7" ht="12.75">
      <c r="A740" s="628"/>
      <c r="B740" s="628"/>
      <c r="C740" s="628"/>
      <c r="D740" s="628"/>
      <c r="E740" s="518"/>
      <c r="F740" s="628"/>
      <c r="G740" s="518"/>
    </row>
    <row r="741" spans="1:7" ht="12.75">
      <c r="A741" s="628"/>
      <c r="B741" s="628"/>
      <c r="C741" s="628"/>
      <c r="D741" s="628"/>
      <c r="E741" s="518"/>
      <c r="F741" s="628"/>
      <c r="G741" s="518"/>
    </row>
    <row r="742" spans="1:7" ht="12.75">
      <c r="A742" s="628"/>
      <c r="B742" s="628"/>
      <c r="C742" s="628"/>
      <c r="D742" s="628"/>
      <c r="E742" s="518"/>
      <c r="F742" s="628"/>
      <c r="G742" s="518"/>
    </row>
    <row r="743" spans="1:7" ht="12.75">
      <c r="A743" s="628"/>
      <c r="B743" s="628"/>
      <c r="C743" s="628"/>
      <c r="D743" s="628"/>
      <c r="E743" s="518"/>
      <c r="F743" s="628"/>
      <c r="G743" s="518"/>
    </row>
    <row r="744" spans="1:7" ht="12.75">
      <c r="A744" s="628"/>
      <c r="B744" s="628"/>
      <c r="C744" s="628"/>
      <c r="D744" s="628"/>
      <c r="E744" s="518"/>
      <c r="F744" s="628"/>
      <c r="G744" s="518"/>
    </row>
    <row r="745" spans="1:7" ht="12.75">
      <c r="A745" s="628"/>
      <c r="B745" s="628"/>
      <c r="C745" s="628"/>
      <c r="D745" s="628"/>
      <c r="E745" s="518"/>
      <c r="F745" s="628"/>
      <c r="G745" s="518"/>
    </row>
    <row r="746" spans="1:7" ht="12.75">
      <c r="A746" s="628"/>
      <c r="B746" s="628"/>
      <c r="C746" s="628"/>
      <c r="D746" s="628"/>
      <c r="E746" s="518"/>
      <c r="F746" s="628"/>
      <c r="G746" s="518"/>
    </row>
    <row r="747" spans="1:7" ht="12.75">
      <c r="A747" s="628"/>
      <c r="B747" s="628"/>
      <c r="C747" s="628"/>
      <c r="D747" s="628"/>
      <c r="E747" s="518"/>
      <c r="F747" s="628"/>
      <c r="G747" s="518"/>
    </row>
    <row r="748" spans="1:7" ht="12.75">
      <c r="A748" s="628"/>
      <c r="B748" s="628"/>
      <c r="C748" s="628"/>
      <c r="D748" s="628"/>
      <c r="E748" s="518"/>
      <c r="F748" s="628"/>
      <c r="G748" s="518"/>
    </row>
    <row r="749" spans="1:7" ht="12.75">
      <c r="A749" s="628"/>
      <c r="B749" s="628"/>
      <c r="C749" s="628"/>
      <c r="D749" s="628"/>
      <c r="E749" s="518"/>
      <c r="F749" s="628"/>
      <c r="G749" s="518"/>
    </row>
    <row r="750" spans="1:7" ht="12.75">
      <c r="A750" s="628"/>
      <c r="B750" s="628"/>
      <c r="C750" s="628"/>
      <c r="D750" s="628"/>
      <c r="E750" s="518"/>
      <c r="F750" s="628"/>
      <c r="G750" s="518"/>
    </row>
    <row r="751" spans="1:7" ht="12.75">
      <c r="A751" s="628"/>
      <c r="B751" s="628"/>
      <c r="C751" s="628"/>
      <c r="D751" s="628"/>
      <c r="E751" s="518"/>
      <c r="F751" s="628"/>
      <c r="G751" s="518"/>
    </row>
    <row r="752" spans="1:7" ht="12.75">
      <c r="A752" s="628"/>
      <c r="B752" s="628"/>
      <c r="C752" s="628"/>
      <c r="D752" s="628"/>
      <c r="E752" s="518"/>
      <c r="F752" s="628"/>
      <c r="G752" s="518"/>
    </row>
    <row r="753" spans="1:7" ht="12.75">
      <c r="A753" s="628"/>
      <c r="B753" s="628"/>
      <c r="C753" s="628"/>
      <c r="D753" s="628"/>
      <c r="E753" s="518"/>
      <c r="F753" s="628"/>
      <c r="G753" s="518"/>
    </row>
    <row r="754" spans="1:7" ht="12.75">
      <c r="A754" s="628"/>
      <c r="B754" s="628"/>
      <c r="C754" s="628"/>
      <c r="D754" s="628"/>
      <c r="E754" s="518"/>
      <c r="F754" s="628"/>
      <c r="G754" s="518"/>
    </row>
    <row r="755" spans="1:7" ht="12.75">
      <c r="A755" s="628"/>
      <c r="B755" s="628"/>
      <c r="C755" s="628"/>
      <c r="D755" s="628"/>
      <c r="E755" s="518"/>
      <c r="F755" s="628"/>
      <c r="G755" s="518"/>
    </row>
    <row r="756" spans="1:7" ht="12.75">
      <c r="A756" s="628"/>
      <c r="B756" s="628"/>
      <c r="C756" s="628"/>
      <c r="D756" s="628"/>
      <c r="E756" s="518"/>
      <c r="F756" s="628"/>
      <c r="G756" s="518"/>
    </row>
    <row r="757" spans="1:7" ht="12.75">
      <c r="A757" s="628"/>
      <c r="B757" s="628"/>
      <c r="C757" s="628"/>
      <c r="D757" s="628"/>
      <c r="E757" s="518"/>
      <c r="F757" s="628"/>
      <c r="G757" s="518"/>
    </row>
    <row r="758" spans="1:7" ht="12.75">
      <c r="A758" s="628"/>
      <c r="B758" s="628"/>
      <c r="C758" s="628"/>
      <c r="D758" s="628"/>
      <c r="E758" s="518"/>
      <c r="F758" s="628"/>
      <c r="G758" s="518"/>
    </row>
    <row r="759" spans="1:7" ht="12.75">
      <c r="A759" s="628"/>
      <c r="B759" s="628"/>
      <c r="C759" s="628"/>
      <c r="D759" s="628"/>
      <c r="E759" s="518"/>
      <c r="F759" s="628"/>
      <c r="G759" s="518"/>
    </row>
    <row r="760" spans="1:7" ht="12.75">
      <c r="A760" s="628"/>
      <c r="B760" s="628"/>
      <c r="C760" s="628"/>
      <c r="D760" s="628"/>
      <c r="E760" s="518"/>
      <c r="F760" s="628"/>
      <c r="G760" s="518"/>
    </row>
    <row r="761" spans="1:7" ht="12.75">
      <c r="A761" s="628"/>
      <c r="B761" s="628"/>
      <c r="C761" s="628"/>
      <c r="D761" s="628"/>
      <c r="E761" s="518"/>
      <c r="F761" s="628"/>
      <c r="G761" s="518"/>
    </row>
    <row r="762" spans="1:7" ht="12.75">
      <c r="A762" s="628"/>
      <c r="B762" s="628"/>
      <c r="C762" s="628"/>
      <c r="D762" s="628"/>
      <c r="E762" s="518"/>
      <c r="F762" s="628"/>
      <c r="G762" s="518"/>
    </row>
    <row r="763" spans="1:7" ht="12.75">
      <c r="A763" s="628"/>
      <c r="B763" s="628"/>
      <c r="C763" s="628"/>
      <c r="D763" s="628"/>
      <c r="E763" s="518"/>
      <c r="F763" s="628"/>
      <c r="G763" s="518"/>
    </row>
    <row r="764" spans="1:7" ht="12.75">
      <c r="A764" s="628"/>
      <c r="B764" s="628"/>
      <c r="C764" s="628"/>
      <c r="D764" s="628"/>
      <c r="E764" s="518"/>
      <c r="F764" s="628"/>
      <c r="G764" s="518"/>
    </row>
    <row r="765" spans="1:7" ht="12.75">
      <c r="A765" s="628"/>
      <c r="B765" s="628"/>
      <c r="C765" s="628"/>
      <c r="D765" s="628"/>
      <c r="E765" s="518"/>
      <c r="F765" s="628"/>
      <c r="G765" s="518"/>
    </row>
    <row r="766" spans="1:7" ht="12.75">
      <c r="A766" s="628"/>
      <c r="B766" s="628"/>
      <c r="C766" s="628"/>
      <c r="D766" s="628"/>
      <c r="E766" s="518"/>
      <c r="F766" s="628"/>
      <c r="G766" s="518"/>
    </row>
    <row r="767" spans="1:7" ht="12.75">
      <c r="A767" s="628"/>
      <c r="B767" s="628"/>
      <c r="C767" s="628"/>
      <c r="D767" s="628"/>
      <c r="E767" s="518"/>
      <c r="F767" s="628"/>
      <c r="G767" s="518"/>
    </row>
    <row r="768" spans="1:7" ht="12.75">
      <c r="A768" s="628"/>
      <c r="B768" s="628"/>
      <c r="C768" s="628"/>
      <c r="D768" s="628"/>
      <c r="E768" s="518"/>
      <c r="F768" s="628"/>
      <c r="G768" s="518"/>
    </row>
    <row r="769" spans="1:7" ht="12.75">
      <c r="A769" s="628"/>
      <c r="B769" s="628"/>
      <c r="C769" s="628"/>
      <c r="D769" s="628"/>
      <c r="E769" s="518"/>
      <c r="F769" s="628"/>
      <c r="G769" s="518"/>
    </row>
    <row r="770" spans="1:7" ht="12.75">
      <c r="A770" s="628"/>
      <c r="B770" s="628"/>
      <c r="C770" s="628"/>
      <c r="D770" s="628"/>
      <c r="E770" s="518"/>
      <c r="F770" s="628"/>
      <c r="G770" s="518"/>
    </row>
    <row r="771" spans="1:7" ht="12.75">
      <c r="A771" s="628"/>
      <c r="B771" s="628"/>
      <c r="C771" s="628"/>
      <c r="D771" s="628"/>
      <c r="E771" s="518"/>
      <c r="F771" s="628"/>
      <c r="G771" s="518"/>
    </row>
    <row r="772" spans="1:7" ht="12.75">
      <c r="A772" s="628"/>
      <c r="B772" s="628"/>
      <c r="C772" s="628"/>
      <c r="D772" s="628"/>
      <c r="E772" s="518"/>
      <c r="F772" s="628"/>
      <c r="G772" s="518"/>
    </row>
    <row r="773" spans="1:7" ht="12.75">
      <c r="A773" s="628"/>
      <c r="B773" s="628"/>
      <c r="C773" s="628"/>
      <c r="D773" s="628"/>
      <c r="E773" s="518"/>
      <c r="F773" s="628"/>
      <c r="G773" s="518"/>
    </row>
    <row r="774" spans="1:7" ht="12.75">
      <c r="A774" s="628"/>
      <c r="B774" s="628"/>
      <c r="C774" s="628"/>
      <c r="D774" s="628"/>
      <c r="E774" s="518"/>
      <c r="F774" s="628"/>
      <c r="G774" s="518"/>
    </row>
    <row r="775" spans="1:7" ht="12.75">
      <c r="A775" s="628"/>
      <c r="B775" s="628"/>
      <c r="C775" s="628"/>
      <c r="D775" s="628"/>
      <c r="E775" s="518"/>
      <c r="F775" s="628"/>
      <c r="G775" s="518"/>
    </row>
    <row r="776" spans="1:7" ht="12.75">
      <c r="A776" s="628"/>
      <c r="B776" s="628"/>
      <c r="C776" s="628"/>
      <c r="D776" s="628"/>
      <c r="E776" s="518"/>
      <c r="F776" s="628"/>
      <c r="G776" s="518"/>
    </row>
    <row r="777" spans="1:7" ht="12.75">
      <c r="A777" s="628"/>
      <c r="B777" s="628"/>
      <c r="C777" s="628"/>
      <c r="D777" s="628"/>
      <c r="E777" s="518"/>
      <c r="F777" s="628"/>
      <c r="G777" s="518"/>
    </row>
    <row r="778" spans="1:7" ht="12.75">
      <c r="A778" s="628"/>
      <c r="B778" s="628"/>
      <c r="C778" s="628"/>
      <c r="D778" s="628"/>
      <c r="E778" s="518"/>
      <c r="F778" s="628"/>
      <c r="G778" s="518"/>
    </row>
    <row r="779" spans="1:7" ht="12.75">
      <c r="A779" s="628"/>
      <c r="B779" s="628"/>
      <c r="C779" s="628"/>
      <c r="D779" s="628"/>
      <c r="E779" s="518"/>
      <c r="F779" s="628"/>
      <c r="G779" s="518"/>
    </row>
    <row r="780" spans="1:7" ht="12.75">
      <c r="A780" s="628"/>
      <c r="B780" s="628"/>
      <c r="C780" s="628"/>
      <c r="D780" s="628"/>
      <c r="E780" s="518"/>
      <c r="F780" s="628"/>
      <c r="G780" s="518"/>
    </row>
    <row r="781" spans="1:7" ht="12.75">
      <c r="A781" s="628"/>
      <c r="B781" s="628"/>
      <c r="C781" s="628"/>
      <c r="D781" s="628"/>
      <c r="E781" s="518"/>
      <c r="F781" s="628"/>
      <c r="G781" s="518"/>
    </row>
    <row r="782" spans="1:7" ht="12.75">
      <c r="A782" s="628"/>
      <c r="B782" s="628"/>
      <c r="C782" s="628"/>
      <c r="D782" s="628"/>
      <c r="E782" s="518"/>
      <c r="F782" s="628"/>
      <c r="G782" s="518"/>
    </row>
    <row r="783" spans="1:7" ht="12.75">
      <c r="A783" s="628"/>
      <c r="B783" s="628"/>
      <c r="C783" s="628"/>
      <c r="D783" s="628"/>
      <c r="E783" s="518"/>
      <c r="F783" s="628"/>
      <c r="G783" s="518"/>
    </row>
    <row r="784" spans="1:7" ht="12.75">
      <c r="A784" s="628"/>
      <c r="B784" s="628"/>
      <c r="C784" s="628"/>
      <c r="D784" s="628"/>
      <c r="E784" s="518"/>
      <c r="F784" s="628"/>
      <c r="G784" s="518"/>
    </row>
    <row r="785" spans="1:7" ht="12.75">
      <c r="A785" s="628"/>
      <c r="B785" s="628"/>
      <c r="C785" s="628"/>
      <c r="D785" s="628"/>
      <c r="E785" s="518"/>
      <c r="F785" s="628"/>
      <c r="G785" s="518"/>
    </row>
    <row r="786" spans="1:7" ht="12.75">
      <c r="A786" s="628"/>
      <c r="B786" s="628"/>
      <c r="C786" s="628"/>
      <c r="D786" s="628"/>
      <c r="E786" s="518"/>
      <c r="F786" s="628"/>
      <c r="G786" s="518"/>
    </row>
    <row r="787" spans="1:7" ht="12.75">
      <c r="A787" s="628"/>
      <c r="B787" s="628"/>
      <c r="C787" s="628"/>
      <c r="D787" s="628"/>
      <c r="E787" s="518"/>
      <c r="F787" s="628"/>
      <c r="G787" s="518"/>
    </row>
    <row r="788" spans="1:7" ht="12.75">
      <c r="A788" s="628"/>
      <c r="B788" s="628"/>
      <c r="C788" s="628"/>
      <c r="D788" s="628"/>
      <c r="E788" s="518"/>
      <c r="F788" s="628"/>
      <c r="G788" s="518"/>
    </row>
    <row r="789" spans="1:7" ht="12.75">
      <c r="A789" s="628"/>
      <c r="B789" s="628"/>
      <c r="C789" s="628"/>
      <c r="D789" s="628"/>
      <c r="E789" s="518"/>
      <c r="F789" s="628"/>
      <c r="G789" s="518"/>
    </row>
    <row r="790" spans="1:7" ht="12.75">
      <c r="A790" s="628"/>
      <c r="B790" s="628"/>
      <c r="C790" s="628"/>
      <c r="D790" s="628"/>
      <c r="E790" s="518"/>
      <c r="F790" s="628"/>
      <c r="G790" s="518"/>
    </row>
    <row r="791" spans="1:7" ht="12.75">
      <c r="A791" s="628"/>
      <c r="B791" s="628"/>
      <c r="C791" s="628"/>
      <c r="D791" s="628"/>
      <c r="E791" s="518"/>
      <c r="F791" s="628"/>
      <c r="G791" s="518"/>
    </row>
    <row r="792" spans="1:7" ht="12.75">
      <c r="A792" s="628"/>
      <c r="B792" s="628"/>
      <c r="C792" s="628"/>
      <c r="D792" s="628"/>
      <c r="E792" s="518"/>
      <c r="F792" s="628"/>
      <c r="G792" s="518"/>
    </row>
    <row r="793" spans="1:7" ht="12.75">
      <c r="A793" s="628"/>
      <c r="B793" s="628"/>
      <c r="C793" s="628"/>
      <c r="D793" s="628"/>
      <c r="E793" s="518"/>
      <c r="F793" s="628"/>
      <c r="G793" s="518"/>
    </row>
    <row r="794" spans="1:7" ht="12.75">
      <c r="A794" s="628"/>
      <c r="B794" s="628"/>
      <c r="C794" s="628"/>
      <c r="D794" s="628"/>
      <c r="E794" s="518"/>
      <c r="F794" s="628"/>
      <c r="G794" s="518"/>
    </row>
    <row r="795" spans="1:7" ht="12.75">
      <c r="A795" s="628"/>
      <c r="B795" s="628"/>
      <c r="C795" s="628"/>
      <c r="D795" s="628"/>
      <c r="E795" s="518"/>
      <c r="F795" s="628"/>
      <c r="G795" s="518"/>
    </row>
    <row r="796" spans="1:7" ht="12.75">
      <c r="A796" s="628"/>
      <c r="B796" s="628"/>
      <c r="C796" s="628"/>
      <c r="D796" s="628"/>
      <c r="E796" s="518"/>
      <c r="F796" s="628"/>
      <c r="G796" s="518"/>
    </row>
    <row r="797" spans="1:7" ht="12.75">
      <c r="A797" s="628"/>
      <c r="B797" s="628"/>
      <c r="C797" s="628"/>
      <c r="D797" s="628"/>
      <c r="E797" s="518"/>
      <c r="F797" s="628"/>
      <c r="G797" s="518"/>
    </row>
    <row r="798" spans="1:7" ht="12.75">
      <c r="A798" s="628"/>
      <c r="B798" s="628"/>
      <c r="C798" s="628"/>
      <c r="D798" s="628"/>
      <c r="E798" s="518"/>
      <c r="F798" s="628"/>
      <c r="G798" s="518"/>
    </row>
    <row r="799" spans="1:7" ht="12.75">
      <c r="A799" s="628"/>
      <c r="B799" s="628"/>
      <c r="C799" s="628"/>
      <c r="D799" s="628"/>
      <c r="E799" s="518"/>
      <c r="F799" s="628"/>
      <c r="G799" s="518"/>
    </row>
    <row r="800" spans="1:7" ht="12.75">
      <c r="A800" s="628"/>
      <c r="B800" s="628"/>
      <c r="C800" s="628"/>
      <c r="D800" s="628"/>
      <c r="E800" s="518"/>
      <c r="F800" s="628"/>
      <c r="G800" s="518"/>
    </row>
    <row r="801" spans="1:7" ht="12.75">
      <c r="A801" s="628"/>
      <c r="B801" s="628"/>
      <c r="C801" s="628"/>
      <c r="D801" s="628"/>
      <c r="E801" s="518"/>
      <c r="F801" s="628"/>
      <c r="G801" s="518"/>
    </row>
    <row r="802" spans="1:7" ht="12.75">
      <c r="A802" s="628"/>
      <c r="B802" s="628"/>
      <c r="C802" s="628"/>
      <c r="D802" s="628"/>
      <c r="E802" s="518"/>
      <c r="F802" s="628"/>
      <c r="G802" s="518"/>
    </row>
    <row r="803" spans="1:7" ht="12.75">
      <c r="A803" s="628"/>
      <c r="B803" s="628"/>
      <c r="C803" s="628"/>
      <c r="D803" s="628"/>
      <c r="E803" s="518"/>
      <c r="F803" s="628"/>
      <c r="G803" s="518"/>
    </row>
    <row r="804" spans="1:7" ht="12.75">
      <c r="A804" s="628"/>
      <c r="B804" s="628"/>
      <c r="C804" s="628"/>
      <c r="D804" s="628"/>
      <c r="E804" s="518"/>
      <c r="F804" s="628"/>
      <c r="G804" s="518"/>
    </row>
    <row r="805" spans="1:7" ht="12.75">
      <c r="A805" s="628"/>
      <c r="B805" s="628"/>
      <c r="C805" s="628"/>
      <c r="D805" s="628"/>
      <c r="E805" s="518"/>
      <c r="F805" s="628"/>
      <c r="G805" s="518"/>
    </row>
    <row r="806" spans="1:7" ht="12.75">
      <c r="A806" s="628"/>
      <c r="B806" s="628"/>
      <c r="C806" s="628"/>
      <c r="D806" s="628"/>
      <c r="E806" s="518"/>
      <c r="F806" s="628"/>
      <c r="G806" s="518"/>
    </row>
    <row r="807" spans="1:7" ht="12.75">
      <c r="A807" s="628"/>
      <c r="B807" s="628"/>
      <c r="C807" s="628"/>
      <c r="D807" s="628"/>
      <c r="E807" s="518"/>
      <c r="F807" s="628"/>
      <c r="G807" s="518"/>
    </row>
    <row r="808" spans="1:7" ht="12.75">
      <c r="A808" s="628"/>
      <c r="B808" s="628"/>
      <c r="C808" s="628"/>
      <c r="D808" s="628"/>
      <c r="E808" s="518"/>
      <c r="F808" s="628"/>
      <c r="G808" s="518"/>
    </row>
    <row r="809" spans="1:7" ht="12.75">
      <c r="A809" s="628"/>
      <c r="B809" s="628"/>
      <c r="C809" s="628"/>
      <c r="D809" s="628"/>
      <c r="E809" s="518"/>
      <c r="F809" s="628"/>
      <c r="G809" s="518"/>
    </row>
    <row r="810" spans="1:7" ht="12.75">
      <c r="A810" s="628"/>
      <c r="B810" s="628"/>
      <c r="C810" s="628"/>
      <c r="D810" s="628"/>
      <c r="E810" s="518"/>
      <c r="F810" s="628"/>
      <c r="G810" s="518"/>
    </row>
    <row r="811" spans="1:7" ht="12.75">
      <c r="A811" s="628"/>
      <c r="B811" s="628"/>
      <c r="C811" s="628"/>
      <c r="D811" s="628"/>
      <c r="E811" s="518"/>
      <c r="F811" s="628"/>
      <c r="G811" s="518"/>
    </row>
    <row r="812" spans="1:7" ht="12.75">
      <c r="A812" s="628"/>
      <c r="B812" s="628"/>
      <c r="C812" s="628"/>
      <c r="D812" s="628"/>
      <c r="E812" s="518"/>
      <c r="F812" s="628"/>
      <c r="G812" s="518"/>
    </row>
    <row r="813" spans="1:7" ht="12.75">
      <c r="A813" s="628"/>
      <c r="B813" s="628"/>
      <c r="C813" s="628"/>
      <c r="D813" s="628"/>
      <c r="E813" s="518"/>
      <c r="F813" s="628"/>
      <c r="G813" s="518"/>
    </row>
    <row r="814" spans="1:7" ht="12.75">
      <c r="A814" s="628"/>
      <c r="B814" s="628"/>
      <c r="C814" s="628"/>
      <c r="D814" s="628"/>
      <c r="E814" s="518"/>
      <c r="F814" s="628"/>
      <c r="G814" s="518"/>
    </row>
    <row r="815" spans="1:7" ht="12.75">
      <c r="A815" s="628"/>
      <c r="B815" s="628"/>
      <c r="C815" s="628"/>
      <c r="D815" s="628"/>
      <c r="E815" s="518"/>
      <c r="F815" s="628"/>
      <c r="G815" s="518"/>
    </row>
    <row r="816" spans="1:7" ht="12.75">
      <c r="A816" s="628"/>
      <c r="B816" s="628"/>
      <c r="C816" s="628"/>
      <c r="D816" s="628"/>
      <c r="E816" s="518"/>
      <c r="F816" s="628"/>
      <c r="G816" s="518"/>
    </row>
    <row r="817" spans="1:7" ht="12.75">
      <c r="A817" s="628"/>
      <c r="B817" s="628"/>
      <c r="C817" s="628"/>
      <c r="D817" s="628"/>
      <c r="E817" s="518"/>
      <c r="F817" s="628"/>
      <c r="G817" s="518"/>
    </row>
    <row r="818" spans="1:7" ht="12.75">
      <c r="A818" s="628"/>
      <c r="B818" s="628"/>
      <c r="C818" s="628"/>
      <c r="D818" s="628"/>
      <c r="E818" s="518"/>
      <c r="F818" s="628"/>
      <c r="G818" s="518"/>
    </row>
    <row r="819" spans="1:7" ht="12.75">
      <c r="A819" s="628"/>
      <c r="B819" s="628"/>
      <c r="C819" s="628"/>
      <c r="D819" s="628"/>
      <c r="E819" s="518"/>
      <c r="F819" s="628"/>
      <c r="G819" s="518"/>
    </row>
    <row r="820" spans="1:7" ht="12.75">
      <c r="A820" s="628"/>
      <c r="B820" s="628"/>
      <c r="C820" s="628"/>
      <c r="D820" s="628"/>
      <c r="E820" s="518"/>
      <c r="F820" s="628"/>
      <c r="G820" s="518"/>
    </row>
    <row r="821" spans="1:7" ht="12.75">
      <c r="A821" s="628"/>
      <c r="B821" s="628"/>
      <c r="C821" s="628"/>
      <c r="D821" s="628"/>
      <c r="E821" s="518"/>
      <c r="F821" s="628"/>
      <c r="G821" s="518"/>
    </row>
    <row r="822" spans="1:7" ht="12.75">
      <c r="A822" s="628"/>
      <c r="B822" s="628"/>
      <c r="C822" s="628"/>
      <c r="D822" s="628"/>
      <c r="E822" s="518"/>
      <c r="F822" s="628"/>
      <c r="G822" s="518"/>
    </row>
    <row r="823" spans="1:7" ht="12.75">
      <c r="A823" s="628"/>
      <c r="B823" s="628"/>
      <c r="C823" s="628"/>
      <c r="D823" s="628"/>
      <c r="E823" s="518"/>
      <c r="F823" s="628"/>
      <c r="G823" s="518"/>
    </row>
    <row r="824" spans="1:7" ht="12.75">
      <c r="A824" s="628"/>
      <c r="B824" s="628"/>
      <c r="C824" s="628"/>
      <c r="D824" s="628"/>
      <c r="E824" s="518"/>
      <c r="F824" s="628"/>
      <c r="G824" s="518"/>
    </row>
    <row r="825" spans="1:7" ht="12.75">
      <c r="A825" s="628"/>
      <c r="B825" s="628"/>
      <c r="C825" s="628"/>
      <c r="D825" s="628"/>
      <c r="E825" s="518"/>
      <c r="F825" s="628"/>
      <c r="G825" s="518"/>
    </row>
    <row r="826" spans="1:7" ht="12.75">
      <c r="A826" s="628"/>
      <c r="B826" s="628"/>
      <c r="C826" s="628"/>
      <c r="D826" s="628"/>
      <c r="E826" s="518"/>
      <c r="F826" s="628"/>
      <c r="G826" s="518"/>
    </row>
    <row r="827" spans="1:7" ht="12.75">
      <c r="A827" s="628"/>
      <c r="B827" s="628"/>
      <c r="C827" s="628"/>
      <c r="D827" s="628"/>
      <c r="E827" s="518"/>
      <c r="F827" s="628"/>
      <c r="G827" s="518"/>
    </row>
    <row r="828" spans="1:7" ht="12.75">
      <c r="A828" s="628"/>
      <c r="B828" s="628"/>
      <c r="C828" s="628"/>
      <c r="D828" s="628"/>
      <c r="E828" s="518"/>
      <c r="F828" s="628"/>
      <c r="G828" s="518"/>
    </row>
    <row r="829" spans="1:7" ht="12.75">
      <c r="A829" s="628"/>
      <c r="B829" s="628"/>
      <c r="C829" s="628"/>
      <c r="D829" s="628"/>
      <c r="E829" s="518"/>
      <c r="F829" s="628"/>
      <c r="G829" s="518"/>
    </row>
    <row r="830" spans="1:7" ht="12.75">
      <c r="A830" s="628"/>
      <c r="B830" s="628"/>
      <c r="C830" s="628"/>
      <c r="D830" s="628"/>
      <c r="E830" s="518"/>
      <c r="F830" s="628"/>
      <c r="G830" s="518"/>
    </row>
    <row r="831" spans="1:7" ht="12.75">
      <c r="A831" s="628"/>
      <c r="B831" s="628"/>
      <c r="C831" s="628"/>
      <c r="D831" s="628"/>
      <c r="E831" s="518"/>
      <c r="F831" s="628"/>
      <c r="G831" s="518"/>
    </row>
    <row r="832" spans="1:7" ht="12.75">
      <c r="A832" s="628"/>
      <c r="B832" s="628"/>
      <c r="C832" s="628"/>
      <c r="D832" s="628"/>
      <c r="E832" s="518"/>
      <c r="F832" s="628"/>
      <c r="G832" s="518"/>
    </row>
    <row r="833" spans="1:7" ht="12.75">
      <c r="A833" s="628"/>
      <c r="B833" s="628"/>
      <c r="C833" s="628"/>
      <c r="D833" s="628"/>
      <c r="E833" s="518"/>
      <c r="F833" s="628"/>
      <c r="G833" s="518"/>
    </row>
    <row r="834" spans="1:7" ht="12.75">
      <c r="A834" s="628"/>
      <c r="B834" s="628"/>
      <c r="C834" s="628"/>
      <c r="D834" s="628"/>
      <c r="E834" s="518"/>
      <c r="F834" s="628"/>
      <c r="G834" s="518"/>
    </row>
    <row r="835" spans="1:7" ht="12.75">
      <c r="A835" s="628"/>
      <c r="B835" s="628"/>
      <c r="C835" s="628"/>
      <c r="D835" s="628"/>
      <c r="E835" s="518"/>
      <c r="F835" s="628"/>
      <c r="G835" s="518"/>
    </row>
    <row r="836" spans="1:7" ht="12.75">
      <c r="A836" s="628"/>
      <c r="B836" s="628"/>
      <c r="C836" s="628"/>
      <c r="D836" s="628"/>
      <c r="E836" s="518"/>
      <c r="F836" s="628"/>
      <c r="G836" s="518"/>
    </row>
    <row r="837" spans="1:7" ht="12.75">
      <c r="A837" s="628"/>
      <c r="B837" s="628"/>
      <c r="C837" s="628"/>
      <c r="D837" s="628"/>
      <c r="E837" s="518"/>
      <c r="F837" s="628"/>
      <c r="G837" s="518"/>
    </row>
    <row r="838" spans="1:7" ht="12.75">
      <c r="A838" s="628"/>
      <c r="B838" s="628"/>
      <c r="C838" s="628"/>
      <c r="D838" s="628"/>
      <c r="E838" s="518"/>
      <c r="F838" s="628"/>
      <c r="G838" s="518"/>
    </row>
    <row r="839" spans="1:7" ht="12.75">
      <c r="A839" s="628"/>
      <c r="B839" s="628"/>
      <c r="C839" s="628"/>
      <c r="D839" s="628"/>
      <c r="E839" s="518"/>
      <c r="F839" s="628"/>
      <c r="G839" s="518"/>
    </row>
    <row r="840" spans="1:7" ht="12.75">
      <c r="A840" s="628"/>
      <c r="B840" s="628"/>
      <c r="C840" s="628"/>
      <c r="D840" s="628"/>
      <c r="E840" s="518"/>
      <c r="F840" s="628"/>
      <c r="G840" s="518"/>
    </row>
    <row r="841" spans="1:7" ht="12.75">
      <c r="A841" s="628"/>
      <c r="B841" s="628"/>
      <c r="C841" s="628"/>
      <c r="D841" s="628"/>
      <c r="E841" s="518"/>
      <c r="F841" s="628"/>
      <c r="G841" s="518"/>
    </row>
    <row r="842" spans="1:7" ht="12.75">
      <c r="A842" s="628"/>
      <c r="B842" s="628"/>
      <c r="C842" s="628"/>
      <c r="D842" s="628"/>
      <c r="E842" s="518"/>
      <c r="F842" s="628"/>
      <c r="G842" s="518"/>
    </row>
    <row r="843" spans="1:7" ht="12.75">
      <c r="A843" s="628"/>
      <c r="B843" s="628"/>
      <c r="C843" s="628"/>
      <c r="D843" s="628"/>
      <c r="E843" s="518"/>
      <c r="F843" s="628"/>
      <c r="G843" s="518"/>
    </row>
    <row r="844" spans="1:7" ht="12.75">
      <c r="A844" s="628"/>
      <c r="B844" s="628"/>
      <c r="C844" s="628"/>
      <c r="D844" s="628"/>
      <c r="E844" s="518"/>
      <c r="F844" s="628"/>
      <c r="G844" s="518"/>
    </row>
    <row r="845" spans="1:7" ht="12.75">
      <c r="A845" s="628"/>
      <c r="B845" s="628"/>
      <c r="C845" s="628"/>
      <c r="D845" s="628"/>
      <c r="E845" s="518"/>
      <c r="F845" s="628"/>
      <c r="G845" s="518"/>
    </row>
    <row r="846" spans="1:7" ht="12.75">
      <c r="A846" s="628"/>
      <c r="B846" s="628"/>
      <c r="C846" s="628"/>
      <c r="D846" s="628"/>
      <c r="E846" s="518"/>
      <c r="F846" s="628"/>
      <c r="G846" s="518"/>
    </row>
    <row r="847" spans="1:7" ht="12.75">
      <c r="A847" s="628"/>
      <c r="B847" s="628"/>
      <c r="C847" s="628"/>
      <c r="D847" s="628"/>
      <c r="E847" s="518"/>
      <c r="F847" s="628"/>
      <c r="G847" s="518"/>
    </row>
    <row r="848" spans="1:7" ht="12.75">
      <c r="A848" s="628"/>
      <c r="B848" s="628"/>
      <c r="C848" s="628"/>
      <c r="D848" s="628"/>
      <c r="E848" s="518"/>
      <c r="F848" s="628"/>
      <c r="G848" s="518"/>
    </row>
    <row r="849" spans="1:7" ht="12.75">
      <c r="A849" s="628"/>
      <c r="B849" s="628"/>
      <c r="C849" s="628"/>
      <c r="D849" s="628"/>
      <c r="E849" s="518"/>
      <c r="F849" s="628"/>
      <c r="G849" s="518"/>
    </row>
    <row r="850" spans="1:7" ht="12.75">
      <c r="A850" s="628"/>
      <c r="B850" s="628"/>
      <c r="C850" s="628"/>
      <c r="D850" s="628"/>
      <c r="E850" s="518"/>
      <c r="F850" s="628"/>
      <c r="G850" s="518"/>
    </row>
    <row r="851" spans="1:7" ht="12.75">
      <c r="A851" s="628"/>
      <c r="B851" s="628"/>
      <c r="C851" s="628"/>
      <c r="D851" s="628"/>
      <c r="E851" s="518"/>
      <c r="F851" s="628"/>
      <c r="G851" s="518"/>
    </row>
    <row r="852" spans="1:7" ht="12.75">
      <c r="A852" s="628"/>
      <c r="B852" s="628"/>
      <c r="C852" s="628"/>
      <c r="D852" s="628"/>
      <c r="E852" s="518"/>
      <c r="F852" s="628"/>
      <c r="G852" s="518"/>
    </row>
    <row r="853" spans="1:7" ht="12.75">
      <c r="A853" s="628"/>
      <c r="B853" s="628"/>
      <c r="C853" s="628"/>
      <c r="D853" s="628"/>
      <c r="E853" s="518"/>
      <c r="F853" s="628"/>
      <c r="G853" s="518"/>
    </row>
    <row r="854" spans="1:7" ht="12.75">
      <c r="A854" s="628"/>
      <c r="B854" s="628"/>
      <c r="C854" s="628"/>
      <c r="D854" s="628"/>
      <c r="E854" s="518"/>
      <c r="F854" s="628"/>
      <c r="G854" s="518"/>
    </row>
    <row r="855" spans="1:7" ht="12.75">
      <c r="A855" s="628"/>
      <c r="B855" s="628"/>
      <c r="C855" s="628"/>
      <c r="D855" s="628"/>
      <c r="E855" s="518"/>
      <c r="F855" s="628"/>
      <c r="G855" s="518"/>
    </row>
    <row r="856" spans="1:7" ht="12.75">
      <c r="A856" s="628"/>
      <c r="B856" s="628"/>
      <c r="C856" s="628"/>
      <c r="D856" s="628"/>
      <c r="E856" s="518"/>
      <c r="F856" s="628"/>
      <c r="G856" s="518"/>
    </row>
    <row r="857" spans="1:7" ht="12.75">
      <c r="A857" s="628"/>
      <c r="B857" s="628"/>
      <c r="C857" s="628"/>
      <c r="D857" s="628"/>
      <c r="E857" s="518"/>
      <c r="F857" s="628"/>
      <c r="G857" s="518"/>
    </row>
    <row r="858" spans="1:7" ht="12.75">
      <c r="A858" s="628"/>
      <c r="B858" s="628"/>
      <c r="C858" s="628"/>
      <c r="D858" s="628"/>
      <c r="E858" s="518"/>
      <c r="F858" s="628"/>
      <c r="G858" s="518"/>
    </row>
    <row r="859" spans="1:7" ht="12.75">
      <c r="A859" s="628"/>
      <c r="B859" s="628"/>
      <c r="C859" s="628"/>
      <c r="D859" s="628"/>
      <c r="E859" s="518"/>
      <c r="F859" s="628"/>
      <c r="G859" s="518"/>
    </row>
    <row r="860" spans="1:7" ht="12.75">
      <c r="A860" s="628"/>
      <c r="B860" s="628"/>
      <c r="C860" s="628"/>
      <c r="D860" s="628"/>
      <c r="E860" s="518"/>
      <c r="F860" s="628"/>
      <c r="G860" s="518"/>
    </row>
    <row r="861" spans="1:7" ht="12.75">
      <c r="A861" s="628"/>
      <c r="B861" s="628"/>
      <c r="C861" s="628"/>
      <c r="D861" s="628"/>
      <c r="E861" s="518"/>
      <c r="F861" s="628"/>
      <c r="G861" s="518"/>
    </row>
    <row r="862" spans="1:7" ht="12.75">
      <c r="A862" s="628"/>
      <c r="B862" s="628"/>
      <c r="C862" s="628"/>
      <c r="D862" s="628"/>
      <c r="E862" s="518"/>
      <c r="F862" s="628"/>
      <c r="G862" s="518"/>
    </row>
    <row r="863" spans="1:7" ht="12.75">
      <c r="A863" s="628"/>
      <c r="B863" s="628"/>
      <c r="C863" s="628"/>
      <c r="D863" s="628"/>
      <c r="E863" s="518"/>
      <c r="F863" s="628"/>
      <c r="G863" s="518"/>
    </row>
    <row r="864" spans="1:7" ht="12.75">
      <c r="A864" s="628"/>
      <c r="B864" s="628"/>
      <c r="C864" s="628"/>
      <c r="D864" s="628"/>
      <c r="E864" s="518"/>
      <c r="F864" s="628"/>
      <c r="G864" s="518"/>
    </row>
    <row r="865" spans="1:7" ht="12.75">
      <c r="A865" s="628"/>
      <c r="B865" s="628"/>
      <c r="C865" s="628"/>
      <c r="D865" s="628"/>
      <c r="E865" s="518"/>
      <c r="F865" s="628"/>
      <c r="G865" s="518"/>
    </row>
    <row r="866" spans="1:7" ht="12.75">
      <c r="A866" s="628"/>
      <c r="B866" s="628"/>
      <c r="C866" s="628"/>
      <c r="D866" s="628"/>
      <c r="E866" s="518"/>
      <c r="F866" s="628"/>
      <c r="G866" s="518"/>
    </row>
    <row r="867" spans="1:7" ht="12.75">
      <c r="A867" s="628"/>
      <c r="B867" s="628"/>
      <c r="C867" s="628"/>
      <c r="D867" s="628"/>
      <c r="E867" s="518"/>
      <c r="F867" s="628"/>
      <c r="G867" s="518"/>
    </row>
    <row r="868" spans="1:7" ht="12.75">
      <c r="A868" s="628"/>
      <c r="B868" s="628"/>
      <c r="C868" s="628"/>
      <c r="D868" s="628"/>
      <c r="E868" s="518"/>
      <c r="F868" s="628"/>
      <c r="G868" s="518"/>
    </row>
    <row r="869" spans="1:7" ht="12.75">
      <c r="A869" s="628"/>
      <c r="B869" s="628"/>
      <c r="C869" s="628"/>
      <c r="D869" s="628"/>
      <c r="E869" s="518"/>
      <c r="F869" s="628"/>
      <c r="G869" s="518"/>
    </row>
    <row r="870" spans="1:7" ht="12.75">
      <c r="A870" s="628"/>
      <c r="B870" s="628"/>
      <c r="C870" s="628"/>
      <c r="D870" s="628"/>
      <c r="E870" s="518"/>
      <c r="F870" s="628"/>
      <c r="G870" s="518"/>
    </row>
    <row r="871" spans="1:7" ht="12.75">
      <c r="A871" s="628"/>
      <c r="B871" s="628"/>
      <c r="C871" s="628"/>
      <c r="D871" s="628"/>
      <c r="E871" s="518"/>
      <c r="F871" s="628"/>
      <c r="G871" s="518"/>
    </row>
    <row r="872" spans="1:7" ht="12.75">
      <c r="A872" s="628"/>
      <c r="B872" s="628"/>
      <c r="C872" s="628"/>
      <c r="D872" s="628"/>
      <c r="E872" s="518"/>
      <c r="F872" s="628"/>
      <c r="G872" s="518"/>
    </row>
    <row r="873" spans="1:7" ht="12.75">
      <c r="A873" s="628"/>
      <c r="B873" s="628"/>
      <c r="C873" s="628"/>
      <c r="D873" s="628"/>
      <c r="E873" s="518"/>
      <c r="F873" s="628"/>
      <c r="G873" s="518"/>
    </row>
    <row r="874" spans="1:7" ht="12.75">
      <c r="A874" s="628"/>
      <c r="B874" s="628"/>
      <c r="C874" s="628"/>
      <c r="D874" s="628"/>
      <c r="E874" s="518"/>
      <c r="F874" s="628"/>
      <c r="G874" s="518"/>
    </row>
    <row r="875" spans="1:7" ht="12.75">
      <c r="A875" s="628"/>
      <c r="B875" s="628"/>
      <c r="C875" s="628"/>
      <c r="D875" s="628"/>
      <c r="E875" s="518"/>
      <c r="F875" s="628"/>
      <c r="G875" s="518"/>
    </row>
    <row r="876" spans="1:7" ht="12.75">
      <c r="A876" s="628"/>
      <c r="B876" s="628"/>
      <c r="C876" s="628"/>
      <c r="D876" s="628"/>
      <c r="E876" s="518"/>
      <c r="F876" s="628"/>
      <c r="G876" s="518"/>
    </row>
    <row r="877" spans="1:7" ht="12.75">
      <c r="A877" s="628"/>
      <c r="B877" s="628"/>
      <c r="C877" s="628"/>
      <c r="D877" s="628"/>
      <c r="E877" s="518"/>
      <c r="F877" s="628"/>
      <c r="G877" s="518"/>
    </row>
    <row r="878" spans="1:7" ht="12.75">
      <c r="A878" s="628"/>
      <c r="B878" s="628"/>
      <c r="C878" s="628"/>
      <c r="D878" s="628"/>
      <c r="E878" s="518"/>
      <c r="F878" s="628"/>
      <c r="G878" s="518"/>
    </row>
    <row r="879" spans="1:7" ht="12.75">
      <c r="A879" s="628"/>
      <c r="B879" s="628"/>
      <c r="C879" s="628"/>
      <c r="D879" s="628"/>
      <c r="E879" s="518"/>
      <c r="F879" s="628"/>
      <c r="G879" s="518"/>
    </row>
    <row r="880" spans="1:7" ht="12.75">
      <c r="A880" s="628"/>
      <c r="B880" s="628"/>
      <c r="C880" s="628"/>
      <c r="D880" s="628"/>
      <c r="E880" s="518"/>
      <c r="F880" s="628"/>
      <c r="G880" s="518"/>
    </row>
    <row r="881" spans="1:7" ht="12.75">
      <c r="A881" s="628"/>
      <c r="B881" s="628"/>
      <c r="C881" s="628"/>
      <c r="D881" s="628"/>
      <c r="E881" s="518"/>
      <c r="F881" s="628"/>
      <c r="G881" s="518"/>
    </row>
    <row r="882" spans="1:7" ht="12.75">
      <c r="A882" s="628"/>
      <c r="B882" s="628"/>
      <c r="C882" s="628"/>
      <c r="D882" s="628"/>
      <c r="E882" s="518"/>
      <c r="F882" s="628"/>
      <c r="G882" s="518"/>
    </row>
    <row r="883" spans="1:7" ht="12.75">
      <c r="A883" s="628"/>
      <c r="B883" s="628"/>
      <c r="C883" s="628"/>
      <c r="D883" s="628"/>
      <c r="E883" s="518"/>
      <c r="F883" s="628"/>
      <c r="G883" s="518"/>
    </row>
    <row r="884" spans="1:7" ht="12.75">
      <c r="A884" s="628"/>
      <c r="B884" s="628"/>
      <c r="C884" s="628"/>
      <c r="D884" s="628"/>
      <c r="E884" s="518"/>
      <c r="F884" s="628"/>
      <c r="G884" s="518"/>
    </row>
    <row r="885" spans="1:7" ht="12.75">
      <c r="A885" s="628"/>
      <c r="B885" s="628"/>
      <c r="C885" s="628"/>
      <c r="D885" s="628"/>
      <c r="E885" s="518"/>
      <c r="F885" s="628"/>
      <c r="G885" s="518"/>
    </row>
    <row r="886" spans="1:7" ht="12.75">
      <c r="A886" s="628"/>
      <c r="B886" s="628"/>
      <c r="C886" s="628"/>
      <c r="D886" s="628"/>
      <c r="E886" s="518"/>
      <c r="F886" s="628"/>
      <c r="G886" s="518"/>
    </row>
    <row r="887" spans="1:7" ht="12.75">
      <c r="A887" s="628"/>
      <c r="B887" s="628"/>
      <c r="C887" s="628"/>
      <c r="D887" s="628"/>
      <c r="E887" s="518"/>
      <c r="F887" s="628"/>
      <c r="G887" s="518"/>
    </row>
    <row r="888" spans="1:7" ht="12.75">
      <c r="A888" s="628"/>
      <c r="B888" s="628"/>
      <c r="C888" s="628"/>
      <c r="D888" s="628"/>
      <c r="E888" s="518"/>
      <c r="F888" s="628"/>
      <c r="G888" s="518"/>
    </row>
    <row r="889" spans="1:7" ht="12.75">
      <c r="A889" s="628"/>
      <c r="B889" s="628"/>
      <c r="C889" s="628"/>
      <c r="D889" s="628"/>
      <c r="E889" s="518"/>
      <c r="F889" s="628"/>
      <c r="G889" s="518"/>
    </row>
    <row r="890" spans="1:7" ht="12.75">
      <c r="A890" s="628"/>
      <c r="B890" s="628"/>
      <c r="C890" s="628"/>
      <c r="D890" s="628"/>
      <c r="E890" s="518"/>
      <c r="F890" s="628"/>
      <c r="G890" s="518"/>
    </row>
    <row r="891" spans="1:7" ht="12.75">
      <c r="A891" s="628"/>
      <c r="B891" s="628"/>
      <c r="C891" s="628"/>
      <c r="D891" s="628"/>
      <c r="E891" s="518"/>
      <c r="F891" s="628"/>
      <c r="G891" s="518"/>
    </row>
    <row r="892" spans="1:7" ht="12.75">
      <c r="A892" s="628"/>
      <c r="B892" s="628"/>
      <c r="C892" s="628"/>
      <c r="D892" s="628"/>
      <c r="E892" s="518"/>
      <c r="F892" s="628"/>
      <c r="G892" s="518"/>
    </row>
    <row r="893" spans="1:7" ht="12.75">
      <c r="A893" s="628"/>
      <c r="B893" s="628"/>
      <c r="C893" s="628"/>
      <c r="D893" s="628"/>
      <c r="E893" s="518"/>
      <c r="F893" s="628"/>
      <c r="G893" s="518"/>
    </row>
    <row r="894" spans="1:7" ht="12.75">
      <c r="A894" s="628"/>
      <c r="B894" s="628"/>
      <c r="C894" s="628"/>
      <c r="D894" s="628"/>
      <c r="E894" s="518"/>
      <c r="F894" s="628"/>
      <c r="G894" s="518"/>
    </row>
    <row r="895" spans="1:7" ht="12.75">
      <c r="A895" s="628"/>
      <c r="B895" s="628"/>
      <c r="C895" s="628"/>
      <c r="D895" s="628"/>
      <c r="E895" s="518"/>
      <c r="F895" s="628"/>
      <c r="G895" s="518"/>
    </row>
    <row r="896" spans="1:7" ht="12.75">
      <c r="A896" s="628"/>
      <c r="B896" s="628"/>
      <c r="C896" s="628"/>
      <c r="D896" s="628"/>
      <c r="E896" s="518"/>
      <c r="F896" s="628"/>
      <c r="G896" s="518"/>
    </row>
    <row r="897" spans="1:7" ht="12.75">
      <c r="A897" s="628"/>
      <c r="B897" s="628"/>
      <c r="C897" s="628"/>
      <c r="D897" s="628"/>
      <c r="E897" s="518"/>
      <c r="F897" s="628"/>
      <c r="G897" s="518"/>
    </row>
    <row r="898" spans="1:7" ht="12.75">
      <c r="A898" s="628"/>
      <c r="B898" s="628"/>
      <c r="C898" s="628"/>
      <c r="D898" s="628"/>
      <c r="E898" s="518"/>
      <c r="F898" s="628"/>
      <c r="G898" s="518"/>
    </row>
    <row r="899" spans="1:7" ht="12.75">
      <c r="A899" s="628"/>
      <c r="B899" s="628"/>
      <c r="C899" s="628"/>
      <c r="D899" s="628"/>
      <c r="E899" s="518"/>
      <c r="F899" s="628"/>
      <c r="G899" s="518"/>
    </row>
    <row r="900" spans="1:7" ht="12.75">
      <c r="A900" s="628"/>
      <c r="B900" s="628"/>
      <c r="C900" s="628"/>
      <c r="D900" s="628"/>
      <c r="E900" s="518"/>
      <c r="F900" s="628"/>
      <c r="G900" s="518"/>
    </row>
    <row r="901" spans="1:7" ht="12.75">
      <c r="A901" s="628"/>
      <c r="B901" s="628"/>
      <c r="C901" s="628"/>
      <c r="D901" s="628"/>
      <c r="E901" s="518"/>
      <c r="F901" s="628"/>
      <c r="G901" s="518"/>
    </row>
    <row r="902" spans="1:7" ht="12.75">
      <c r="A902" s="628"/>
      <c r="B902" s="628"/>
      <c r="C902" s="628"/>
      <c r="D902" s="628"/>
      <c r="E902" s="518"/>
      <c r="F902" s="628"/>
      <c r="G902" s="518"/>
    </row>
    <row r="903" spans="1:7" ht="12.75">
      <c r="A903" s="628"/>
      <c r="B903" s="628"/>
      <c r="C903" s="628"/>
      <c r="D903" s="628"/>
      <c r="E903" s="518"/>
      <c r="F903" s="628"/>
      <c r="G903" s="518"/>
    </row>
    <row r="904" spans="1:7" ht="12.75">
      <c r="A904" s="628"/>
      <c r="B904" s="628"/>
      <c r="C904" s="628"/>
      <c r="D904" s="628"/>
      <c r="E904" s="518"/>
      <c r="F904" s="628"/>
      <c r="G904" s="518"/>
    </row>
    <row r="905" spans="1:7" ht="12.75">
      <c r="A905" s="628"/>
      <c r="B905" s="628"/>
      <c r="C905" s="628"/>
      <c r="D905" s="628"/>
      <c r="E905" s="518"/>
      <c r="F905" s="628"/>
      <c r="G905" s="518"/>
    </row>
    <row r="906" spans="1:7" ht="12.75">
      <c r="A906" s="628"/>
      <c r="B906" s="628"/>
      <c r="C906" s="628"/>
      <c r="D906" s="628"/>
      <c r="E906" s="518"/>
      <c r="F906" s="628"/>
      <c r="G906" s="518"/>
    </row>
    <row r="907" spans="1:7" ht="12.75">
      <c r="A907" s="628"/>
      <c r="B907" s="628"/>
      <c r="C907" s="628"/>
      <c r="D907" s="628"/>
      <c r="E907" s="518"/>
      <c r="F907" s="628"/>
      <c r="G907" s="518"/>
    </row>
    <row r="908" spans="1:7" ht="12.75">
      <c r="A908" s="628"/>
      <c r="B908" s="628"/>
      <c r="C908" s="628"/>
      <c r="D908" s="628"/>
      <c r="E908" s="518"/>
      <c r="F908" s="628"/>
      <c r="G908" s="518"/>
    </row>
    <row r="909" spans="1:7" ht="12.75">
      <c r="A909" s="628"/>
      <c r="B909" s="628"/>
      <c r="C909" s="628"/>
      <c r="D909" s="628"/>
      <c r="E909" s="518"/>
      <c r="F909" s="628"/>
      <c r="G909" s="518"/>
    </row>
    <row r="910" spans="1:7" ht="12.75">
      <c r="A910" s="628"/>
      <c r="B910" s="628"/>
      <c r="C910" s="628"/>
      <c r="D910" s="628"/>
      <c r="E910" s="518"/>
      <c r="F910" s="628"/>
      <c r="G910" s="518"/>
    </row>
    <row r="911" spans="1:7" ht="12.75">
      <c r="A911" s="628"/>
      <c r="B911" s="628"/>
      <c r="C911" s="628"/>
      <c r="D911" s="628"/>
      <c r="E911" s="518"/>
      <c r="F911" s="628"/>
      <c r="G911" s="518"/>
    </row>
    <row r="912" spans="1:7" ht="12.75">
      <c r="A912" s="628"/>
      <c r="B912" s="628"/>
      <c r="C912" s="628"/>
      <c r="D912" s="628"/>
      <c r="E912" s="518"/>
      <c r="F912" s="628"/>
      <c r="G912" s="518"/>
    </row>
    <row r="913" spans="1:7" ht="12.75">
      <c r="A913" s="628"/>
      <c r="B913" s="628"/>
      <c r="C913" s="628"/>
      <c r="D913" s="628"/>
      <c r="E913" s="518"/>
      <c r="F913" s="628"/>
      <c r="G913" s="518"/>
    </row>
    <row r="914" spans="1:7" ht="12.75">
      <c r="A914" s="628"/>
      <c r="B914" s="628"/>
      <c r="C914" s="628"/>
      <c r="D914" s="628"/>
      <c r="E914" s="518"/>
      <c r="F914" s="628"/>
      <c r="G914" s="518"/>
    </row>
    <row r="915" spans="1:7" ht="12.75">
      <c r="A915" s="628"/>
      <c r="B915" s="628"/>
      <c r="C915" s="628"/>
      <c r="D915" s="628"/>
      <c r="E915" s="518"/>
      <c r="F915" s="628"/>
      <c r="G915" s="518"/>
    </row>
    <row r="916" spans="1:7" ht="12.75">
      <c r="A916" s="628"/>
      <c r="B916" s="628"/>
      <c r="C916" s="628"/>
      <c r="D916" s="628"/>
      <c r="E916" s="518"/>
      <c r="F916" s="628"/>
      <c r="G916" s="518"/>
    </row>
    <row r="917" spans="1:7" ht="12.75">
      <c r="A917" s="628"/>
      <c r="B917" s="628"/>
      <c r="C917" s="628"/>
      <c r="D917" s="628"/>
      <c r="E917" s="518"/>
      <c r="F917" s="628"/>
      <c r="G917" s="518"/>
    </row>
    <row r="918" spans="1:7" ht="12.75">
      <c r="A918" s="628"/>
      <c r="B918" s="628"/>
      <c r="C918" s="628"/>
      <c r="D918" s="628"/>
      <c r="E918" s="518"/>
      <c r="F918" s="628"/>
      <c r="G918" s="518"/>
    </row>
    <row r="919" spans="1:7" ht="12.75">
      <c r="A919" s="628"/>
      <c r="B919" s="628"/>
      <c r="C919" s="628"/>
      <c r="D919" s="628"/>
      <c r="E919" s="518"/>
      <c r="F919" s="628"/>
      <c r="G919" s="518"/>
    </row>
    <row r="920" spans="1:7" ht="12.75">
      <c r="A920" s="628"/>
      <c r="B920" s="628"/>
      <c r="C920" s="628"/>
      <c r="D920" s="628"/>
      <c r="E920" s="518"/>
      <c r="F920" s="628"/>
      <c r="G920" s="518"/>
    </row>
    <row r="921" spans="1:7" ht="12.75">
      <c r="A921" s="628"/>
      <c r="B921" s="628"/>
      <c r="C921" s="628"/>
      <c r="D921" s="628"/>
      <c r="E921" s="518"/>
      <c r="F921" s="628"/>
      <c r="G921" s="518"/>
    </row>
    <row r="922" spans="1:7" ht="12.75">
      <c r="A922" s="628"/>
      <c r="B922" s="628"/>
      <c r="C922" s="628"/>
      <c r="D922" s="628"/>
      <c r="E922" s="518"/>
      <c r="F922" s="628"/>
      <c r="G922" s="518"/>
    </row>
    <row r="923" spans="1:7" ht="12.75">
      <c r="A923" s="628"/>
      <c r="B923" s="628"/>
      <c r="C923" s="628"/>
      <c r="D923" s="628"/>
      <c r="E923" s="518"/>
      <c r="F923" s="628"/>
      <c r="G923" s="518"/>
    </row>
    <row r="924" spans="1:7" ht="12.75">
      <c r="A924" s="628"/>
      <c r="B924" s="628"/>
      <c r="C924" s="628"/>
      <c r="D924" s="628"/>
      <c r="E924" s="518"/>
      <c r="F924" s="628"/>
      <c r="G924" s="518"/>
    </row>
    <row r="925" spans="1:7" ht="12.75">
      <c r="A925" s="628"/>
      <c r="B925" s="628"/>
      <c r="C925" s="628"/>
      <c r="D925" s="628"/>
      <c r="E925" s="518"/>
      <c r="F925" s="628"/>
      <c r="G925" s="518"/>
    </row>
    <row r="926" spans="1:7" ht="12.75">
      <c r="A926" s="628"/>
      <c r="B926" s="628"/>
      <c r="C926" s="628"/>
      <c r="D926" s="628"/>
      <c r="E926" s="518"/>
      <c r="F926" s="628"/>
      <c r="G926" s="518"/>
    </row>
    <row r="927" spans="1:7" ht="12.75">
      <c r="A927" s="628"/>
      <c r="B927" s="628"/>
      <c r="C927" s="628"/>
      <c r="D927" s="628"/>
      <c r="E927" s="518"/>
      <c r="F927" s="628"/>
      <c r="G927" s="518"/>
    </row>
    <row r="928" spans="1:7" ht="12.75">
      <c r="A928" s="628"/>
      <c r="B928" s="628"/>
      <c r="C928" s="628"/>
      <c r="D928" s="628"/>
      <c r="E928" s="518"/>
      <c r="F928" s="628"/>
      <c r="G928" s="518"/>
    </row>
    <row r="929" spans="1:7" ht="12.75">
      <c r="A929" s="628"/>
      <c r="B929" s="628"/>
      <c r="C929" s="628"/>
      <c r="D929" s="628"/>
      <c r="E929" s="518"/>
      <c r="F929" s="628"/>
      <c r="G929" s="518"/>
    </row>
    <row r="930" spans="1:7" ht="12.75">
      <c r="A930" s="628"/>
      <c r="B930" s="628"/>
      <c r="C930" s="628"/>
      <c r="D930" s="628"/>
      <c r="E930" s="518"/>
      <c r="F930" s="628"/>
      <c r="G930" s="518"/>
    </row>
    <row r="931" spans="1:7" ht="12.75">
      <c r="A931" s="628"/>
      <c r="B931" s="628"/>
      <c r="C931" s="628"/>
      <c r="D931" s="628"/>
      <c r="E931" s="518"/>
      <c r="F931" s="628"/>
      <c r="G931" s="518"/>
    </row>
    <row r="932" spans="1:7" ht="12.75">
      <c r="A932" s="628"/>
      <c r="B932" s="628"/>
      <c r="C932" s="628"/>
      <c r="D932" s="628"/>
      <c r="E932" s="518"/>
      <c r="F932" s="628"/>
      <c r="G932" s="518"/>
    </row>
    <row r="933" spans="1:7" ht="12.75">
      <c r="A933" s="628"/>
      <c r="B933" s="628"/>
      <c r="C933" s="628"/>
      <c r="D933" s="628"/>
      <c r="E933" s="518"/>
      <c r="F933" s="628"/>
      <c r="G933" s="518"/>
    </row>
    <row r="934" spans="1:7" ht="12.75">
      <c r="A934" s="628"/>
      <c r="B934" s="628"/>
      <c r="C934" s="628"/>
      <c r="D934" s="628"/>
      <c r="E934" s="518"/>
      <c r="F934" s="628"/>
      <c r="G934" s="518"/>
    </row>
    <row r="935" spans="1:7" ht="12.75">
      <c r="A935" s="628"/>
      <c r="B935" s="628"/>
      <c r="C935" s="628"/>
      <c r="D935" s="628"/>
      <c r="E935" s="518"/>
      <c r="F935" s="628"/>
      <c r="G935" s="518"/>
    </row>
    <row r="936" spans="1:7" ht="12.75">
      <c r="A936" s="628"/>
      <c r="B936" s="628"/>
      <c r="C936" s="628"/>
      <c r="D936" s="628"/>
      <c r="E936" s="518"/>
      <c r="F936" s="628"/>
      <c r="G936" s="518"/>
    </row>
    <row r="937" spans="1:7" ht="12.75">
      <c r="A937" s="628"/>
      <c r="B937" s="628"/>
      <c r="C937" s="628"/>
      <c r="D937" s="628"/>
      <c r="E937" s="518"/>
      <c r="F937" s="628"/>
      <c r="G937" s="518"/>
    </row>
    <row r="938" spans="1:7" ht="12.75">
      <c r="A938" s="628"/>
      <c r="B938" s="628"/>
      <c r="C938" s="628"/>
      <c r="D938" s="628"/>
      <c r="E938" s="518"/>
      <c r="F938" s="628"/>
      <c r="G938" s="518"/>
    </row>
    <row r="939" spans="1:7" ht="12.75">
      <c r="A939" s="628"/>
      <c r="B939" s="628"/>
      <c r="C939" s="628"/>
      <c r="D939" s="628"/>
      <c r="E939" s="518"/>
      <c r="F939" s="628"/>
      <c r="G939" s="518"/>
    </row>
    <row r="940" spans="1:7" ht="12.75">
      <c r="A940" s="628"/>
      <c r="B940" s="628"/>
      <c r="C940" s="628"/>
      <c r="D940" s="628"/>
      <c r="E940" s="518"/>
      <c r="F940" s="628"/>
      <c r="G940" s="518"/>
    </row>
    <row r="941" spans="1:7" ht="12.75">
      <c r="A941" s="628"/>
      <c r="B941" s="628"/>
      <c r="C941" s="628"/>
      <c r="D941" s="628"/>
      <c r="E941" s="518"/>
      <c r="F941" s="628"/>
      <c r="G941" s="518"/>
    </row>
    <row r="942" spans="1:7" ht="12.75">
      <c r="A942" s="628"/>
      <c r="B942" s="628"/>
      <c r="C942" s="628"/>
      <c r="D942" s="628"/>
      <c r="E942" s="518"/>
      <c r="F942" s="628"/>
      <c r="G942" s="518"/>
    </row>
    <row r="943" spans="1:7" ht="12.75">
      <c r="A943" s="628"/>
      <c r="B943" s="628"/>
      <c r="C943" s="628"/>
      <c r="D943" s="628"/>
      <c r="E943" s="518"/>
      <c r="F943" s="628"/>
      <c r="G943" s="518"/>
    </row>
    <row r="944" spans="1:7" ht="12.75">
      <c r="A944" s="628"/>
      <c r="B944" s="628"/>
      <c r="C944" s="628"/>
      <c r="D944" s="628"/>
      <c r="E944" s="518"/>
      <c r="F944" s="628"/>
      <c r="G944" s="518"/>
    </row>
    <row r="945" spans="1:7" ht="12.75">
      <c r="A945" s="628"/>
      <c r="B945" s="628"/>
      <c r="C945" s="628"/>
      <c r="D945" s="628"/>
      <c r="E945" s="518"/>
      <c r="F945" s="628"/>
      <c r="G945" s="518"/>
    </row>
    <row r="946" spans="1:7" ht="12.75">
      <c r="A946" s="628"/>
      <c r="B946" s="628"/>
      <c r="C946" s="628"/>
      <c r="D946" s="628"/>
      <c r="E946" s="518"/>
      <c r="F946" s="628"/>
      <c r="G946" s="518"/>
    </row>
    <row r="947" spans="1:7" ht="12.75">
      <c r="A947" s="628"/>
      <c r="B947" s="628"/>
      <c r="C947" s="628"/>
      <c r="D947" s="628"/>
      <c r="E947" s="518"/>
      <c r="F947" s="628"/>
      <c r="G947" s="518"/>
    </row>
    <row r="948" spans="1:7" ht="12.75">
      <c r="A948" s="628"/>
      <c r="B948" s="628"/>
      <c r="C948" s="628"/>
      <c r="D948" s="628"/>
      <c r="E948" s="518"/>
      <c r="F948" s="628"/>
      <c r="G948" s="518"/>
    </row>
    <row r="949" spans="1:7" ht="12.75">
      <c r="A949" s="628"/>
      <c r="B949" s="628"/>
      <c r="C949" s="628"/>
      <c r="D949" s="628"/>
      <c r="E949" s="518"/>
      <c r="F949" s="628"/>
      <c r="G949" s="518"/>
    </row>
    <row r="950" spans="1:7" ht="12.75">
      <c r="A950" s="628"/>
      <c r="B950" s="628"/>
      <c r="C950" s="628"/>
      <c r="D950" s="628"/>
      <c r="E950" s="518"/>
      <c r="F950" s="628"/>
      <c r="G950" s="518"/>
    </row>
    <row r="951" spans="1:7" ht="12.75">
      <c r="A951" s="628"/>
      <c r="B951" s="628"/>
      <c r="C951" s="628"/>
      <c r="D951" s="628"/>
      <c r="E951" s="518"/>
      <c r="F951" s="628"/>
      <c r="G951" s="518"/>
    </row>
    <row r="952" spans="1:7" ht="12.75">
      <c r="A952" s="628"/>
      <c r="B952" s="628"/>
      <c r="C952" s="628"/>
      <c r="D952" s="628"/>
      <c r="E952" s="518"/>
      <c r="F952" s="628"/>
      <c r="G952" s="518"/>
    </row>
    <row r="953" spans="1:7" ht="12.75">
      <c r="A953" s="628"/>
      <c r="B953" s="628"/>
      <c r="C953" s="628"/>
      <c r="D953" s="628"/>
      <c r="E953" s="518"/>
      <c r="F953" s="628"/>
      <c r="G953" s="518"/>
    </row>
    <row r="954" spans="1:7" ht="12.75">
      <c r="A954" s="628"/>
      <c r="B954" s="628"/>
      <c r="C954" s="628"/>
      <c r="D954" s="628"/>
      <c r="E954" s="518"/>
      <c r="F954" s="628"/>
      <c r="G954" s="518"/>
    </row>
    <row r="955" spans="1:7" ht="12.75">
      <c r="A955" s="628"/>
      <c r="B955" s="628"/>
      <c r="C955" s="628"/>
      <c r="D955" s="628"/>
      <c r="E955" s="518"/>
      <c r="F955" s="628"/>
      <c r="G955" s="518"/>
    </row>
    <row r="956" spans="1:7" ht="12.75">
      <c r="A956" s="628"/>
      <c r="B956" s="628"/>
      <c r="C956" s="628"/>
      <c r="D956" s="628"/>
      <c r="E956" s="518"/>
      <c r="F956" s="628"/>
      <c r="G956" s="518"/>
    </row>
    <row r="957" spans="1:7" ht="12.75">
      <c r="A957" s="628"/>
      <c r="B957" s="628"/>
      <c r="C957" s="628"/>
      <c r="D957" s="628"/>
      <c r="E957" s="518"/>
      <c r="F957" s="628"/>
      <c r="G957" s="518"/>
    </row>
    <row r="958" spans="1:7" ht="12.75">
      <c r="A958" s="628"/>
      <c r="B958" s="628"/>
      <c r="C958" s="628"/>
      <c r="D958" s="628"/>
      <c r="E958" s="518"/>
      <c r="F958" s="628"/>
      <c r="G958" s="518"/>
    </row>
    <row r="959" spans="1:7" ht="12.75">
      <c r="A959" s="628"/>
      <c r="B959" s="628"/>
      <c r="C959" s="628"/>
      <c r="D959" s="628"/>
      <c r="E959" s="518"/>
      <c r="F959" s="628"/>
      <c r="G959" s="518"/>
    </row>
    <row r="960" spans="1:7" ht="12.75">
      <c r="A960" s="628"/>
      <c r="B960" s="628"/>
      <c r="C960" s="628"/>
      <c r="D960" s="628"/>
      <c r="E960" s="518"/>
      <c r="F960" s="628"/>
      <c r="G960" s="518"/>
    </row>
    <row r="961" spans="1:7" ht="12.75">
      <c r="A961" s="628"/>
      <c r="B961" s="628"/>
      <c r="C961" s="628"/>
      <c r="D961" s="628"/>
      <c r="E961" s="518"/>
      <c r="F961" s="628"/>
      <c r="G961" s="518"/>
    </row>
    <row r="962" spans="1:7" ht="12.75">
      <c r="A962" s="628"/>
      <c r="B962" s="628"/>
      <c r="C962" s="628"/>
      <c r="D962" s="628"/>
      <c r="E962" s="518"/>
      <c r="F962" s="628"/>
      <c r="G962" s="518"/>
    </row>
    <row r="963" spans="1:7" ht="12.75">
      <c r="A963" s="628"/>
      <c r="B963" s="628"/>
      <c r="C963" s="628"/>
      <c r="D963" s="628"/>
      <c r="E963" s="518"/>
      <c r="F963" s="628"/>
      <c r="G963" s="518"/>
    </row>
    <row r="964" spans="1:7" ht="12.75">
      <c r="A964" s="628"/>
      <c r="B964" s="628"/>
      <c r="C964" s="628"/>
      <c r="D964" s="628"/>
      <c r="E964" s="518"/>
      <c r="F964" s="628"/>
      <c r="G964" s="518"/>
    </row>
    <row r="965" spans="1:7" ht="12.75">
      <c r="A965" s="628"/>
      <c r="B965" s="628"/>
      <c r="C965" s="628"/>
      <c r="D965" s="628"/>
      <c r="E965" s="518"/>
      <c r="F965" s="628"/>
      <c r="G965" s="518"/>
    </row>
    <row r="966" spans="1:7" ht="12.75">
      <c r="A966" s="628"/>
      <c r="B966" s="628"/>
      <c r="C966" s="628"/>
      <c r="D966" s="628"/>
      <c r="E966" s="518"/>
      <c r="F966" s="628"/>
      <c r="G966" s="518"/>
    </row>
    <row r="967" spans="1:7" ht="12.75">
      <c r="A967" s="628"/>
      <c r="B967" s="628"/>
      <c r="C967" s="628"/>
      <c r="D967" s="628"/>
      <c r="E967" s="518"/>
      <c r="F967" s="628"/>
      <c r="G967" s="518"/>
    </row>
    <row r="968" spans="1:7" ht="12.75">
      <c r="A968" s="628"/>
      <c r="B968" s="628"/>
      <c r="C968" s="628"/>
      <c r="D968" s="628"/>
      <c r="E968" s="518"/>
      <c r="F968" s="628"/>
      <c r="G968" s="518"/>
    </row>
    <row r="969" spans="1:7" ht="12.75">
      <c r="A969" s="628"/>
      <c r="B969" s="628"/>
      <c r="C969" s="628"/>
      <c r="D969" s="628"/>
      <c r="E969" s="518"/>
      <c r="F969" s="628"/>
      <c r="G969" s="518"/>
    </row>
    <row r="970" spans="1:7" ht="12.75">
      <c r="A970" s="628"/>
      <c r="B970" s="628"/>
      <c r="C970" s="628"/>
      <c r="D970" s="628"/>
      <c r="E970" s="518"/>
      <c r="F970" s="628"/>
      <c r="G970" s="518"/>
    </row>
    <row r="971" spans="1:7" ht="12.75">
      <c r="A971" s="628"/>
      <c r="B971" s="628"/>
      <c r="C971" s="628"/>
      <c r="D971" s="628"/>
      <c r="E971" s="518"/>
      <c r="F971" s="628"/>
      <c r="G971" s="518"/>
    </row>
    <row r="972" spans="1:7" ht="12.75">
      <c r="A972" s="628"/>
      <c r="B972" s="628"/>
      <c r="C972" s="628"/>
      <c r="D972" s="628"/>
      <c r="E972" s="518"/>
      <c r="F972" s="628"/>
      <c r="G972" s="518"/>
    </row>
    <row r="973" spans="1:7" ht="12.75">
      <c r="A973" s="628"/>
      <c r="B973" s="628"/>
      <c r="C973" s="628"/>
      <c r="D973" s="628"/>
      <c r="E973" s="518"/>
      <c r="F973" s="628"/>
      <c r="G973" s="518"/>
    </row>
    <row r="974" spans="1:7" ht="12.75">
      <c r="A974" s="628"/>
      <c r="B974" s="628"/>
      <c r="C974" s="628"/>
      <c r="D974" s="628"/>
      <c r="E974" s="518"/>
      <c r="F974" s="628"/>
      <c r="G974" s="518"/>
    </row>
    <row r="975" spans="1:7" ht="12.75">
      <c r="A975" s="628"/>
      <c r="B975" s="628"/>
      <c r="C975" s="628"/>
      <c r="D975" s="628"/>
      <c r="E975" s="518"/>
      <c r="F975" s="628"/>
      <c r="G975" s="518"/>
    </row>
    <row r="976" spans="1:7" ht="12.75">
      <c r="A976" s="628"/>
      <c r="B976" s="628"/>
      <c r="C976" s="628"/>
      <c r="D976" s="628"/>
      <c r="E976" s="518"/>
      <c r="F976" s="628"/>
      <c r="G976" s="518"/>
    </row>
    <row r="977" spans="1:7" ht="12.75">
      <c r="A977" s="628"/>
      <c r="B977" s="628"/>
      <c r="C977" s="628"/>
      <c r="D977" s="628"/>
      <c r="E977" s="518"/>
      <c r="F977" s="628"/>
      <c r="G977" s="518"/>
    </row>
    <row r="978" spans="1:7" ht="12.75">
      <c r="A978" s="628"/>
      <c r="B978" s="628"/>
      <c r="C978" s="628"/>
      <c r="D978" s="628"/>
      <c r="E978" s="518"/>
      <c r="F978" s="628"/>
      <c r="G978" s="518"/>
    </row>
    <row r="979" spans="1:7" ht="12.75">
      <c r="A979" s="628"/>
      <c r="B979" s="628"/>
      <c r="C979" s="628"/>
      <c r="D979" s="628"/>
      <c r="E979" s="518"/>
      <c r="F979" s="628"/>
      <c r="G979" s="518"/>
    </row>
    <row r="980" spans="1:7" ht="12.75">
      <c r="A980" s="628"/>
      <c r="B980" s="628"/>
      <c r="C980" s="628"/>
      <c r="D980" s="628"/>
      <c r="E980" s="518"/>
      <c r="F980" s="628"/>
      <c r="G980" s="518"/>
    </row>
    <row r="981" spans="1:7" ht="12.75">
      <c r="A981" s="628"/>
      <c r="B981" s="628"/>
      <c r="C981" s="628"/>
      <c r="D981" s="628"/>
      <c r="E981" s="518"/>
      <c r="F981" s="628"/>
      <c r="G981" s="518"/>
    </row>
    <row r="982" spans="1:7" ht="12.75">
      <c r="A982" s="628"/>
      <c r="B982" s="628"/>
      <c r="C982" s="628"/>
      <c r="D982" s="628"/>
      <c r="E982" s="518"/>
      <c r="F982" s="628"/>
      <c r="G982" s="518"/>
    </row>
    <row r="983" spans="1:7" ht="12.75">
      <c r="A983" s="628"/>
      <c r="B983" s="628"/>
      <c r="C983" s="628"/>
      <c r="D983" s="628"/>
      <c r="E983" s="518"/>
      <c r="F983" s="628"/>
      <c r="G983" s="518"/>
    </row>
    <row r="984" spans="1:7" ht="12.75">
      <c r="A984" s="628"/>
      <c r="B984" s="628"/>
      <c r="C984" s="628"/>
      <c r="D984" s="628"/>
      <c r="E984" s="518"/>
      <c r="F984" s="628"/>
      <c r="G984" s="518"/>
    </row>
    <row r="985" spans="1:7" ht="12.75">
      <c r="A985" s="628"/>
      <c r="B985" s="628"/>
      <c r="C985" s="628"/>
      <c r="D985" s="628"/>
      <c r="E985" s="518"/>
      <c r="F985" s="628"/>
      <c r="G985" s="518"/>
    </row>
    <row r="986" spans="1:7" ht="12.75">
      <c r="A986" s="628"/>
      <c r="B986" s="628"/>
      <c r="C986" s="628"/>
      <c r="D986" s="628"/>
      <c r="E986" s="518"/>
      <c r="F986" s="628"/>
      <c r="G986" s="518"/>
    </row>
    <row r="987" spans="1:7" ht="12.75">
      <c r="A987" s="628"/>
      <c r="B987" s="628"/>
      <c r="C987" s="628"/>
      <c r="D987" s="628"/>
      <c r="E987" s="518"/>
      <c r="F987" s="628"/>
      <c r="G987" s="518"/>
    </row>
    <row r="988" spans="1:7" ht="12.75">
      <c r="A988" s="628"/>
      <c r="B988" s="628"/>
      <c r="C988" s="628"/>
      <c r="D988" s="628"/>
      <c r="E988" s="518"/>
      <c r="F988" s="628"/>
      <c r="G988" s="518"/>
    </row>
    <row r="989" spans="1:7" ht="12.75">
      <c r="A989" s="628"/>
      <c r="B989" s="628"/>
      <c r="C989" s="628"/>
      <c r="D989" s="628"/>
      <c r="E989" s="518"/>
      <c r="F989" s="628"/>
      <c r="G989" s="518"/>
    </row>
    <row r="990" spans="1:7" ht="12.75">
      <c r="A990" s="628"/>
      <c r="B990" s="628"/>
      <c r="C990" s="628"/>
      <c r="D990" s="628"/>
      <c r="E990" s="518"/>
      <c r="F990" s="628"/>
      <c r="G990" s="518"/>
    </row>
    <row r="991" spans="1:7" ht="12.75">
      <c r="A991" s="628"/>
      <c r="B991" s="628"/>
      <c r="C991" s="628"/>
      <c r="D991" s="628"/>
      <c r="E991" s="518"/>
      <c r="F991" s="628"/>
      <c r="G991" s="518"/>
    </row>
    <row r="992" spans="1:7" ht="12.75">
      <c r="A992" s="628"/>
      <c r="B992" s="628"/>
      <c r="C992" s="628"/>
      <c r="D992" s="628"/>
      <c r="E992" s="518"/>
      <c r="F992" s="628"/>
      <c r="G992" s="518"/>
    </row>
    <row r="993" spans="1:7" ht="12.75">
      <c r="A993" s="628"/>
      <c r="B993" s="628"/>
      <c r="C993" s="628"/>
      <c r="D993" s="628"/>
      <c r="E993" s="518"/>
      <c r="F993" s="628"/>
      <c r="G993" s="518"/>
    </row>
    <row r="994" spans="1:7" ht="12.75">
      <c r="A994" s="628"/>
      <c r="B994" s="628"/>
      <c r="C994" s="628"/>
      <c r="D994" s="628"/>
      <c r="E994" s="518"/>
      <c r="F994" s="628"/>
      <c r="G994" s="518"/>
    </row>
    <row r="995" spans="1:7" ht="12.75">
      <c r="A995" s="628"/>
      <c r="B995" s="628"/>
      <c r="C995" s="628"/>
      <c r="D995" s="628"/>
      <c r="E995" s="518"/>
      <c r="F995" s="628"/>
      <c r="G995" s="518"/>
    </row>
    <row r="996" spans="1:7" ht="12.75">
      <c r="A996" s="628"/>
      <c r="B996" s="628"/>
      <c r="C996" s="628"/>
      <c r="D996" s="628"/>
      <c r="E996" s="518"/>
      <c r="F996" s="628"/>
      <c r="G996" s="518"/>
    </row>
    <row r="997" spans="1:7" ht="12.75">
      <c r="A997" s="628"/>
      <c r="B997" s="628"/>
      <c r="C997" s="628"/>
      <c r="D997" s="628"/>
      <c r="E997" s="518"/>
      <c r="F997" s="628"/>
      <c r="G997" s="518"/>
    </row>
    <row r="998" spans="1:7" ht="12.75">
      <c r="A998" s="628"/>
      <c r="B998" s="628"/>
      <c r="C998" s="628"/>
      <c r="D998" s="628"/>
      <c r="E998" s="518"/>
      <c r="F998" s="628"/>
      <c r="G998" s="518"/>
    </row>
    <row r="999" spans="1:7" ht="12.75">
      <c r="A999" s="628"/>
      <c r="B999" s="628"/>
      <c r="C999" s="628"/>
      <c r="D999" s="628"/>
      <c r="E999" s="518"/>
      <c r="F999" s="628"/>
      <c r="G999" s="518"/>
    </row>
    <row r="1000" spans="1:7" ht="12.75">
      <c r="A1000" s="628"/>
      <c r="B1000" s="628"/>
      <c r="C1000" s="628"/>
      <c r="D1000" s="628"/>
      <c r="E1000" s="518"/>
      <c r="F1000" s="628"/>
      <c r="G1000" s="518"/>
    </row>
    <row r="1001" spans="1:7" ht="12.75">
      <c r="A1001" s="628"/>
      <c r="B1001" s="628"/>
      <c r="C1001" s="628"/>
      <c r="D1001" s="628"/>
      <c r="E1001" s="518"/>
      <c r="F1001" s="628"/>
      <c r="G1001" s="518"/>
    </row>
    <row r="1002" spans="1:7" ht="12.75">
      <c r="A1002" s="628"/>
      <c r="B1002" s="628"/>
      <c r="C1002" s="628"/>
      <c r="D1002" s="628"/>
      <c r="E1002" s="518"/>
      <c r="F1002" s="628"/>
      <c r="G1002" s="518"/>
    </row>
    <row r="1003" spans="1:7" ht="12.75">
      <c r="A1003" s="628"/>
      <c r="B1003" s="628"/>
      <c r="C1003" s="628"/>
      <c r="D1003" s="628"/>
      <c r="E1003" s="518"/>
      <c r="F1003" s="628"/>
      <c r="G1003" s="518"/>
    </row>
    <row r="1004" spans="1:7" ht="12.75">
      <c r="A1004" s="628"/>
      <c r="B1004" s="628"/>
      <c r="C1004" s="628"/>
      <c r="D1004" s="628"/>
      <c r="E1004" s="518"/>
      <c r="F1004" s="628"/>
      <c r="G1004" s="518"/>
    </row>
    <row r="1005" spans="1:7" ht="12.75">
      <c r="A1005" s="628"/>
      <c r="B1005" s="628"/>
      <c r="C1005" s="628"/>
      <c r="D1005" s="628"/>
      <c r="E1005" s="518"/>
      <c r="F1005" s="628"/>
      <c r="G1005" s="518"/>
    </row>
    <row r="1006" spans="1:7" ht="12.75">
      <c r="A1006" s="628"/>
      <c r="B1006" s="628"/>
      <c r="C1006" s="628"/>
      <c r="D1006" s="628"/>
      <c r="E1006" s="518"/>
      <c r="F1006" s="628"/>
      <c r="G1006" s="518"/>
    </row>
    <row r="1007" spans="1:7" ht="12.75">
      <c r="A1007" s="628"/>
      <c r="B1007" s="628"/>
      <c r="C1007" s="628"/>
      <c r="D1007" s="628"/>
      <c r="E1007" s="518"/>
      <c r="F1007" s="628"/>
      <c r="G1007" s="518"/>
    </row>
    <row r="1008" spans="1:7" ht="12.75">
      <c r="A1008" s="628"/>
      <c r="B1008" s="628"/>
      <c r="C1008" s="628"/>
      <c r="D1008" s="628"/>
      <c r="E1008" s="518"/>
      <c r="F1008" s="628"/>
      <c r="G1008" s="518"/>
    </row>
    <row r="1009" spans="1:7" ht="12.75">
      <c r="A1009" s="628"/>
      <c r="B1009" s="628"/>
      <c r="C1009" s="628"/>
      <c r="D1009" s="628"/>
      <c r="E1009" s="518"/>
      <c r="F1009" s="628"/>
      <c r="G1009" s="518"/>
    </row>
    <row r="1010" spans="1:7" ht="12.75">
      <c r="A1010" s="628"/>
      <c r="B1010" s="628"/>
      <c r="C1010" s="628"/>
      <c r="D1010" s="628"/>
      <c r="E1010" s="518"/>
      <c r="F1010" s="628"/>
      <c r="G1010" s="518"/>
    </row>
    <row r="1011" spans="1:7" ht="12.75">
      <c r="A1011" s="628"/>
      <c r="B1011" s="628"/>
      <c r="C1011" s="628"/>
      <c r="D1011" s="628"/>
      <c r="E1011" s="518"/>
      <c r="F1011" s="628"/>
      <c r="G1011" s="518"/>
    </row>
    <row r="1012" spans="1:7" ht="12.75">
      <c r="A1012" s="628"/>
      <c r="B1012" s="628"/>
      <c r="C1012" s="628"/>
      <c r="D1012" s="628"/>
      <c r="E1012" s="518"/>
      <c r="F1012" s="628"/>
      <c r="G1012" s="518"/>
    </row>
    <row r="1013" spans="1:7" ht="12.75">
      <c r="A1013" s="628"/>
      <c r="B1013" s="628"/>
      <c r="C1013" s="628"/>
      <c r="D1013" s="628"/>
      <c r="E1013" s="518"/>
      <c r="F1013" s="628"/>
      <c r="G1013" s="518"/>
    </row>
    <row r="1014" spans="1:7" ht="12.75">
      <c r="A1014" s="628"/>
      <c r="B1014" s="628"/>
      <c r="C1014" s="628"/>
      <c r="D1014" s="628"/>
      <c r="E1014" s="518"/>
      <c r="F1014" s="628"/>
      <c r="G1014" s="518"/>
    </row>
    <row r="1015" spans="1:7" ht="12.75">
      <c r="A1015" s="628"/>
      <c r="B1015" s="628"/>
      <c r="C1015" s="628"/>
      <c r="D1015" s="628"/>
      <c r="E1015" s="518"/>
      <c r="F1015" s="628"/>
      <c r="G1015" s="518"/>
    </row>
    <row r="1016" spans="1:7" ht="12.75">
      <c r="A1016" s="628"/>
      <c r="B1016" s="628"/>
      <c r="C1016" s="628"/>
      <c r="D1016" s="628"/>
      <c r="E1016" s="518"/>
      <c r="F1016" s="628"/>
      <c r="G1016" s="518"/>
    </row>
    <row r="1017" spans="1:7" ht="12.75">
      <c r="A1017" s="628"/>
      <c r="B1017" s="628"/>
      <c r="C1017" s="628"/>
      <c r="D1017" s="628"/>
      <c r="E1017" s="518"/>
      <c r="F1017" s="628"/>
      <c r="G1017" s="518"/>
    </row>
    <row r="1018" spans="1:7" ht="12.75">
      <c r="A1018" s="628"/>
      <c r="B1018" s="628"/>
      <c r="C1018" s="628"/>
      <c r="D1018" s="628"/>
      <c r="E1018" s="518"/>
      <c r="F1018" s="628"/>
      <c r="G1018" s="518"/>
    </row>
    <row r="1019" spans="1:7" ht="12.75">
      <c r="A1019" s="628"/>
      <c r="B1019" s="628"/>
      <c r="C1019" s="628"/>
      <c r="D1019" s="628"/>
      <c r="E1019" s="518"/>
      <c r="F1019" s="628"/>
      <c r="G1019" s="518"/>
    </row>
    <row r="1020" spans="1:7" ht="12.75">
      <c r="A1020" s="628"/>
      <c r="B1020" s="628"/>
      <c r="C1020" s="628"/>
      <c r="D1020" s="628"/>
      <c r="E1020" s="518"/>
      <c r="F1020" s="628"/>
      <c r="G1020" s="518"/>
    </row>
    <row r="1021" spans="1:7" ht="12.75">
      <c r="A1021" s="628"/>
      <c r="B1021" s="628"/>
      <c r="C1021" s="628"/>
      <c r="D1021" s="628"/>
      <c r="E1021" s="518"/>
      <c r="F1021" s="628"/>
      <c r="G1021" s="518"/>
    </row>
    <row r="1022" spans="1:7" ht="12.75">
      <c r="A1022" s="628"/>
      <c r="B1022" s="628"/>
      <c r="C1022" s="628"/>
      <c r="D1022" s="628"/>
      <c r="E1022" s="518"/>
      <c r="F1022" s="628"/>
      <c r="G1022" s="518"/>
    </row>
    <row r="1023" spans="1:7" ht="12.75">
      <c r="A1023" s="628"/>
      <c r="B1023" s="628"/>
      <c r="C1023" s="628"/>
      <c r="D1023" s="628"/>
      <c r="E1023" s="518"/>
      <c r="F1023" s="628"/>
      <c r="G1023" s="518"/>
    </row>
    <row r="1024" spans="1:7" ht="12.75">
      <c r="A1024" s="628"/>
      <c r="B1024" s="628"/>
      <c r="C1024" s="628"/>
      <c r="D1024" s="628"/>
      <c r="E1024" s="518"/>
      <c r="F1024" s="628"/>
      <c r="G1024" s="518"/>
    </row>
    <row r="1025" spans="1:7" ht="12.75">
      <c r="A1025" s="628"/>
      <c r="B1025" s="628"/>
      <c r="C1025" s="628"/>
      <c r="D1025" s="628"/>
      <c r="E1025" s="518"/>
      <c r="F1025" s="628"/>
      <c r="G1025" s="518"/>
    </row>
    <row r="1026" spans="1:7" ht="12.75">
      <c r="A1026" s="628"/>
      <c r="B1026" s="628"/>
      <c r="C1026" s="628"/>
      <c r="D1026" s="628"/>
      <c r="E1026" s="518"/>
      <c r="F1026" s="628"/>
      <c r="G1026" s="518"/>
    </row>
    <row r="1027" spans="1:7" ht="12.75">
      <c r="A1027" s="628"/>
      <c r="B1027" s="628"/>
      <c r="C1027" s="628"/>
      <c r="D1027" s="628"/>
      <c r="E1027" s="518"/>
      <c r="F1027" s="628"/>
      <c r="G1027" s="518"/>
    </row>
    <row r="1028" spans="1:7" ht="12.75">
      <c r="A1028" s="628"/>
      <c r="B1028" s="628"/>
      <c r="C1028" s="628"/>
      <c r="D1028" s="628"/>
      <c r="E1028" s="518"/>
      <c r="F1028" s="628"/>
      <c r="G1028" s="518"/>
    </row>
    <row r="1029" spans="1:7" ht="12.75">
      <c r="A1029" s="628"/>
      <c r="B1029" s="628"/>
      <c r="C1029" s="628"/>
      <c r="D1029" s="628"/>
      <c r="E1029" s="518"/>
      <c r="F1029" s="628"/>
      <c r="G1029" s="518"/>
    </row>
    <row r="1030" spans="1:7" ht="12.75">
      <c r="A1030" s="628"/>
      <c r="B1030" s="628"/>
      <c r="C1030" s="628"/>
      <c r="D1030" s="628"/>
      <c r="E1030" s="518"/>
      <c r="F1030" s="628"/>
      <c r="G1030" s="518"/>
    </row>
    <row r="1031" spans="1:7" ht="12.75">
      <c r="A1031" s="628"/>
      <c r="B1031" s="628"/>
      <c r="C1031" s="628"/>
      <c r="D1031" s="628"/>
      <c r="E1031" s="518"/>
      <c r="F1031" s="628"/>
      <c r="G1031" s="518"/>
    </row>
    <row r="1032" spans="1:7" ht="12.75">
      <c r="A1032" s="628"/>
      <c r="B1032" s="628"/>
      <c r="C1032" s="628"/>
      <c r="D1032" s="628"/>
      <c r="E1032" s="518"/>
      <c r="F1032" s="628"/>
      <c r="G1032" s="518"/>
    </row>
    <row r="1033" spans="1:7" ht="12.75">
      <c r="A1033" s="628"/>
      <c r="B1033" s="628"/>
      <c r="C1033" s="628"/>
      <c r="D1033" s="628"/>
      <c r="E1033" s="518"/>
      <c r="F1033" s="628"/>
      <c r="G1033" s="518"/>
    </row>
    <row r="1034" spans="1:7" ht="12.75">
      <c r="A1034" s="628"/>
      <c r="B1034" s="628"/>
      <c r="C1034" s="628"/>
      <c r="D1034" s="628"/>
      <c r="E1034" s="518"/>
      <c r="F1034" s="628"/>
      <c r="G1034" s="518"/>
    </row>
    <row r="1035" spans="1:7" ht="12.75">
      <c r="A1035" s="628"/>
      <c r="B1035" s="628"/>
      <c r="C1035" s="628"/>
      <c r="D1035" s="628"/>
      <c r="E1035" s="518"/>
      <c r="F1035" s="628"/>
      <c r="G1035" s="518"/>
    </row>
    <row r="1036" spans="1:7" ht="12.75">
      <c r="A1036" s="628"/>
      <c r="B1036" s="628"/>
      <c r="C1036" s="628"/>
      <c r="D1036" s="628"/>
      <c r="E1036" s="518"/>
      <c r="F1036" s="628"/>
      <c r="G1036" s="518"/>
    </row>
    <row r="1037" spans="1:7" ht="12.75">
      <c r="A1037" s="628"/>
      <c r="B1037" s="628"/>
      <c r="C1037" s="628"/>
      <c r="D1037" s="628"/>
      <c r="E1037" s="518"/>
      <c r="F1037" s="628"/>
      <c r="G1037" s="518"/>
    </row>
    <row r="1038" spans="1:7" ht="12.75">
      <c r="A1038" s="628"/>
      <c r="B1038" s="628"/>
      <c r="C1038" s="628"/>
      <c r="D1038" s="628"/>
      <c r="E1038" s="518"/>
      <c r="F1038" s="628"/>
      <c r="G1038" s="518"/>
    </row>
    <row r="1039" spans="1:7" ht="12.75">
      <c r="A1039" s="628"/>
      <c r="B1039" s="628"/>
      <c r="C1039" s="628"/>
      <c r="D1039" s="628"/>
      <c r="E1039" s="518"/>
      <c r="F1039" s="628"/>
      <c r="G1039" s="518"/>
    </row>
    <row r="1040" spans="1:7" ht="12.75">
      <c r="A1040" s="628"/>
      <c r="B1040" s="628"/>
      <c r="C1040" s="628"/>
      <c r="D1040" s="628"/>
      <c r="E1040" s="518"/>
      <c r="F1040" s="628"/>
      <c r="G1040" s="518"/>
    </row>
    <row r="1041" spans="1:7" ht="12.75">
      <c r="A1041" s="628"/>
      <c r="B1041" s="628"/>
      <c r="C1041" s="628"/>
      <c r="D1041" s="628"/>
      <c r="E1041" s="518"/>
      <c r="F1041" s="628"/>
      <c r="G1041" s="518"/>
    </row>
    <row r="1042" spans="1:7" ht="12.75">
      <c r="A1042" s="628"/>
      <c r="B1042" s="628"/>
      <c r="C1042" s="628"/>
      <c r="D1042" s="628"/>
      <c r="E1042" s="518"/>
      <c r="F1042" s="628"/>
      <c r="G1042" s="518"/>
    </row>
    <row r="1043" spans="1:7" ht="12.75">
      <c r="A1043" s="628"/>
      <c r="B1043" s="628"/>
      <c r="C1043" s="628"/>
      <c r="D1043" s="628"/>
      <c r="E1043" s="518"/>
      <c r="F1043" s="628"/>
      <c r="G1043" s="518"/>
    </row>
    <row r="1044" spans="1:7" ht="12.75">
      <c r="A1044" s="628"/>
      <c r="B1044" s="628"/>
      <c r="C1044" s="628"/>
      <c r="D1044" s="628"/>
      <c r="E1044" s="518"/>
      <c r="F1044" s="628"/>
      <c r="G1044" s="518"/>
    </row>
    <row r="1045" spans="1:7" ht="12.75">
      <c r="A1045" s="628"/>
      <c r="B1045" s="628"/>
      <c r="C1045" s="628"/>
      <c r="D1045" s="628"/>
      <c r="E1045" s="518"/>
      <c r="F1045" s="628"/>
      <c r="G1045" s="518"/>
    </row>
    <row r="1046" spans="1:7" ht="12.75">
      <c r="A1046" s="628"/>
      <c r="B1046" s="628"/>
      <c r="C1046" s="628"/>
      <c r="D1046" s="628"/>
      <c r="E1046" s="518"/>
      <c r="F1046" s="628"/>
      <c r="G1046" s="518"/>
    </row>
    <row r="1047" spans="1:7" ht="12.75">
      <c r="A1047" s="628"/>
      <c r="B1047" s="628"/>
      <c r="C1047" s="628"/>
      <c r="D1047" s="628"/>
      <c r="E1047" s="518"/>
      <c r="F1047" s="628"/>
      <c r="G1047" s="518"/>
    </row>
    <row r="1048" spans="1:7" ht="12.75">
      <c r="A1048" s="628"/>
      <c r="B1048" s="628"/>
      <c r="C1048" s="628"/>
      <c r="D1048" s="628"/>
      <c r="E1048" s="518"/>
      <c r="F1048" s="628"/>
      <c r="G1048" s="518"/>
    </row>
    <row r="1049" spans="1:7" ht="12.75">
      <c r="A1049" s="628"/>
      <c r="B1049" s="628"/>
      <c r="C1049" s="628"/>
      <c r="D1049" s="628"/>
      <c r="E1049" s="518"/>
      <c r="F1049" s="628"/>
      <c r="G1049" s="518"/>
    </row>
    <row r="1050" spans="1:7" ht="12.75">
      <c r="A1050" s="628"/>
      <c r="B1050" s="628"/>
      <c r="C1050" s="628"/>
      <c r="D1050" s="628"/>
      <c r="E1050" s="518"/>
      <c r="F1050" s="628"/>
      <c r="G1050" s="518"/>
    </row>
    <row r="1051" spans="1:7" ht="12.75">
      <c r="A1051" s="628"/>
      <c r="B1051" s="628"/>
      <c r="C1051" s="628"/>
      <c r="D1051" s="628"/>
      <c r="E1051" s="518"/>
      <c r="F1051" s="628"/>
      <c r="G1051" s="518"/>
    </row>
    <row r="1052" spans="1:7" ht="12.75">
      <c r="A1052" s="628"/>
      <c r="B1052" s="628"/>
      <c r="C1052" s="628"/>
      <c r="D1052" s="628"/>
      <c r="E1052" s="518"/>
      <c r="F1052" s="628"/>
      <c r="G1052" s="518"/>
    </row>
    <row r="1053" spans="1:7" ht="12.75">
      <c r="A1053" s="628"/>
      <c r="B1053" s="628"/>
      <c r="C1053" s="628"/>
      <c r="D1053" s="628"/>
      <c r="E1053" s="518"/>
      <c r="F1053" s="628"/>
      <c r="G1053" s="518"/>
    </row>
    <row r="1054" spans="1:7" ht="12.75">
      <c r="A1054" s="628"/>
      <c r="B1054" s="628"/>
      <c r="C1054" s="628"/>
      <c r="D1054" s="628"/>
      <c r="E1054" s="518"/>
      <c r="F1054" s="628"/>
      <c r="G1054" s="518"/>
    </row>
    <row r="1055" spans="1:7" ht="12.75">
      <c r="A1055" s="628"/>
      <c r="B1055" s="628"/>
      <c r="C1055" s="628"/>
      <c r="D1055" s="628"/>
      <c r="E1055" s="518"/>
      <c r="F1055" s="628"/>
      <c r="G1055" s="518"/>
    </row>
    <row r="1056" spans="1:7" ht="12.75">
      <c r="A1056" s="628"/>
      <c r="B1056" s="628"/>
      <c r="C1056" s="628"/>
      <c r="D1056" s="628"/>
      <c r="E1056" s="518"/>
      <c r="F1056" s="628"/>
      <c r="G1056" s="518"/>
    </row>
    <row r="1057" spans="1:7" ht="12.75">
      <c r="A1057" s="628"/>
      <c r="B1057" s="628"/>
      <c r="C1057" s="628"/>
      <c r="D1057" s="628"/>
      <c r="E1057" s="518"/>
      <c r="F1057" s="628"/>
      <c r="G1057" s="518"/>
    </row>
    <row r="1058" spans="1:7" ht="12.75">
      <c r="A1058" s="628"/>
      <c r="B1058" s="628"/>
      <c r="C1058" s="628"/>
      <c r="D1058" s="628"/>
      <c r="E1058" s="518"/>
      <c r="F1058" s="628"/>
      <c r="G1058" s="518"/>
    </row>
    <row r="1059" spans="1:7" ht="12.75">
      <c r="A1059" s="628"/>
      <c r="B1059" s="628"/>
      <c r="C1059" s="628"/>
      <c r="D1059" s="628"/>
      <c r="E1059" s="518"/>
      <c r="F1059" s="628"/>
      <c r="G1059" s="518"/>
    </row>
    <row r="1060" spans="1:7" ht="12.75">
      <c r="A1060" s="628"/>
      <c r="B1060" s="628"/>
      <c r="C1060" s="628"/>
      <c r="D1060" s="628"/>
      <c r="E1060" s="518"/>
      <c r="F1060" s="628"/>
      <c r="G1060" s="518"/>
    </row>
    <row r="1061" spans="1:7" ht="12.75">
      <c r="A1061" s="628"/>
      <c r="B1061" s="628"/>
      <c r="C1061" s="628"/>
      <c r="D1061" s="628"/>
      <c r="E1061" s="518"/>
      <c r="F1061" s="628"/>
      <c r="G1061" s="518"/>
    </row>
    <row r="1062" spans="1:7" ht="12.75">
      <c r="A1062" s="628"/>
      <c r="B1062" s="628"/>
      <c r="C1062" s="628"/>
      <c r="D1062" s="628"/>
      <c r="E1062" s="518"/>
      <c r="F1062" s="628"/>
      <c r="G1062" s="518"/>
    </row>
    <row r="1063" spans="1:7" ht="12.75">
      <c r="A1063" s="628"/>
      <c r="B1063" s="628"/>
      <c r="C1063" s="628"/>
      <c r="D1063" s="628"/>
      <c r="E1063" s="518"/>
      <c r="F1063" s="628"/>
      <c r="G1063" s="518"/>
    </row>
    <row r="1064" spans="1:7" ht="12.75">
      <c r="A1064" s="628"/>
      <c r="B1064" s="628"/>
      <c r="C1064" s="628"/>
      <c r="D1064" s="628"/>
      <c r="E1064" s="518"/>
      <c r="F1064" s="628"/>
      <c r="G1064" s="518"/>
    </row>
    <row r="1065" spans="1:7" ht="12.75">
      <c r="A1065" s="628"/>
      <c r="B1065" s="628"/>
      <c r="C1065" s="628"/>
      <c r="D1065" s="628"/>
      <c r="E1065" s="518"/>
      <c r="F1065" s="628"/>
      <c r="G1065" s="518"/>
    </row>
    <row r="1066" spans="1:7" ht="12.75">
      <c r="A1066" s="628"/>
      <c r="B1066" s="628"/>
      <c r="C1066" s="628"/>
      <c r="D1066" s="628"/>
      <c r="E1066" s="518"/>
      <c r="F1066" s="628"/>
      <c r="G1066" s="518"/>
    </row>
    <row r="1067" spans="1:7" ht="12.75">
      <c r="A1067" s="628"/>
      <c r="B1067" s="628"/>
      <c r="C1067" s="628"/>
      <c r="D1067" s="628"/>
      <c r="E1067" s="518"/>
      <c r="F1067" s="628"/>
      <c r="G1067" s="518"/>
    </row>
    <row r="1068" spans="1:7" ht="12.75">
      <c r="A1068" s="628"/>
      <c r="B1068" s="628"/>
      <c r="C1068" s="628"/>
      <c r="D1068" s="628"/>
      <c r="E1068" s="518"/>
      <c r="F1068" s="628"/>
      <c r="G1068" s="518"/>
    </row>
    <row r="1069" spans="1:7" ht="12.75">
      <c r="A1069" s="628"/>
      <c r="B1069" s="628"/>
      <c r="C1069" s="628"/>
      <c r="D1069" s="628"/>
      <c r="E1069" s="518"/>
      <c r="F1069" s="628"/>
      <c r="G1069" s="518"/>
    </row>
    <row r="1070" spans="1:7" ht="12.75">
      <c r="A1070" s="628"/>
      <c r="B1070" s="628"/>
      <c r="C1070" s="628"/>
      <c r="D1070" s="628"/>
      <c r="E1070" s="518"/>
      <c r="F1070" s="628"/>
      <c r="G1070" s="518"/>
    </row>
    <row r="1071" spans="1:7" ht="12.75">
      <c r="A1071" s="628"/>
      <c r="B1071" s="628"/>
      <c r="C1071" s="628"/>
      <c r="D1071" s="628"/>
      <c r="E1071" s="518"/>
      <c r="F1071" s="628"/>
      <c r="G1071" s="518"/>
    </row>
    <row r="1072" spans="1:7" ht="12.75">
      <c r="A1072" s="628"/>
      <c r="B1072" s="628"/>
      <c r="C1072" s="628"/>
      <c r="D1072" s="628"/>
      <c r="E1072" s="518"/>
      <c r="F1072" s="628"/>
      <c r="G1072" s="518"/>
    </row>
    <row r="1073" spans="1:7" ht="12.75">
      <c r="A1073" s="628"/>
      <c r="B1073" s="628"/>
      <c r="C1073" s="628"/>
      <c r="D1073" s="628"/>
      <c r="E1073" s="518"/>
      <c r="F1073" s="628"/>
      <c r="G1073" s="518"/>
    </row>
    <row r="1074" spans="1:7" ht="12.75">
      <c r="A1074" s="628"/>
      <c r="B1074" s="628"/>
      <c r="C1074" s="628"/>
      <c r="D1074" s="628"/>
      <c r="E1074" s="518"/>
      <c r="F1074" s="628"/>
      <c r="G1074" s="518"/>
    </row>
    <row r="1075" spans="1:7" ht="12.75">
      <c r="A1075" s="628"/>
      <c r="B1075" s="628"/>
      <c r="C1075" s="628"/>
      <c r="D1075" s="628"/>
      <c r="E1075" s="518"/>
      <c r="F1075" s="628"/>
      <c r="G1075" s="518"/>
    </row>
    <row r="1076" spans="1:7" ht="12.75">
      <c r="A1076" s="628"/>
      <c r="B1076" s="628"/>
      <c r="C1076" s="628"/>
      <c r="D1076" s="628"/>
      <c r="E1076" s="518"/>
      <c r="F1076" s="628"/>
      <c r="G1076" s="518"/>
    </row>
    <row r="1077" spans="1:7" ht="12.75">
      <c r="A1077" s="628"/>
      <c r="B1077" s="628"/>
      <c r="C1077" s="628"/>
      <c r="D1077" s="628"/>
      <c r="E1077" s="518"/>
      <c r="F1077" s="628"/>
      <c r="G1077" s="518"/>
    </row>
    <row r="1078" spans="1:7" ht="12.75">
      <c r="A1078" s="628"/>
      <c r="B1078" s="628"/>
      <c r="C1078" s="628"/>
      <c r="D1078" s="628"/>
      <c r="E1078" s="518"/>
      <c r="F1078" s="628"/>
      <c r="G1078" s="518"/>
    </row>
    <row r="1079" spans="1:7" ht="12.75">
      <c r="A1079" s="628"/>
      <c r="B1079" s="628"/>
      <c r="C1079" s="628"/>
      <c r="D1079" s="628"/>
      <c r="E1079" s="518"/>
      <c r="F1079" s="628"/>
      <c r="G1079" s="518"/>
    </row>
    <row r="1080" spans="1:7" ht="12.75">
      <c r="A1080" s="628"/>
      <c r="B1080" s="628"/>
      <c r="C1080" s="628"/>
      <c r="D1080" s="628"/>
      <c r="E1080" s="518"/>
      <c r="F1080" s="628"/>
      <c r="G1080" s="518"/>
    </row>
    <row r="1081" spans="1:7" ht="12.75">
      <c r="A1081" s="628"/>
      <c r="B1081" s="628"/>
      <c r="C1081" s="628"/>
      <c r="D1081" s="628"/>
      <c r="E1081" s="518"/>
      <c r="F1081" s="628"/>
      <c r="G1081" s="518"/>
    </row>
    <row r="1082" spans="1:7" ht="12.75">
      <c r="A1082" s="628"/>
      <c r="B1082" s="628"/>
      <c r="C1082" s="628"/>
      <c r="D1082" s="628"/>
      <c r="E1082" s="518"/>
      <c r="F1082" s="628"/>
      <c r="G1082" s="518"/>
    </row>
    <row r="1083" spans="1:7" ht="12.75">
      <c r="A1083" s="628"/>
      <c r="B1083" s="628"/>
      <c r="C1083" s="628"/>
      <c r="D1083" s="628"/>
      <c r="E1083" s="518"/>
      <c r="F1083" s="628"/>
      <c r="G1083" s="518"/>
    </row>
    <row r="1084" spans="1:7" ht="12.75">
      <c r="A1084" s="628"/>
      <c r="B1084" s="628"/>
      <c r="C1084" s="628"/>
      <c r="D1084" s="628"/>
      <c r="E1084" s="518"/>
      <c r="F1084" s="628"/>
      <c r="G1084" s="518"/>
    </row>
    <row r="1085" spans="1:7" ht="12.75">
      <c r="A1085" s="628"/>
      <c r="B1085" s="628"/>
      <c r="C1085" s="628"/>
      <c r="D1085" s="628"/>
      <c r="E1085" s="518"/>
      <c r="F1085" s="628"/>
      <c r="G1085" s="518"/>
    </row>
    <row r="1086" spans="1:7" ht="12.75">
      <c r="A1086" s="628"/>
      <c r="B1086" s="628"/>
      <c r="C1086" s="628"/>
      <c r="D1086" s="628"/>
      <c r="E1086" s="518"/>
      <c r="F1086" s="628"/>
      <c r="G1086" s="518"/>
    </row>
    <row r="1087" spans="1:7" ht="12.75">
      <c r="A1087" s="628"/>
      <c r="B1087" s="628"/>
      <c r="C1087" s="628"/>
      <c r="D1087" s="628"/>
      <c r="E1087" s="518"/>
      <c r="F1087" s="628"/>
      <c r="G1087" s="518"/>
    </row>
    <row r="1088" spans="1:7" ht="12.75">
      <c r="A1088" s="628"/>
      <c r="B1088" s="628"/>
      <c r="C1088" s="628"/>
      <c r="D1088" s="628"/>
      <c r="E1088" s="518"/>
      <c r="F1088" s="628"/>
      <c r="G1088" s="518"/>
    </row>
    <row r="1089" spans="1:7" ht="12.75">
      <c r="A1089" s="628"/>
      <c r="B1089" s="628"/>
      <c r="C1089" s="628"/>
      <c r="D1089" s="628"/>
      <c r="E1089" s="518"/>
      <c r="F1089" s="628"/>
      <c r="G1089" s="518"/>
    </row>
    <row r="1090" spans="1:7" ht="12.75">
      <c r="A1090" s="628"/>
      <c r="B1090" s="628"/>
      <c r="C1090" s="628"/>
      <c r="D1090" s="628"/>
      <c r="E1090" s="518"/>
      <c r="F1090" s="628"/>
      <c r="G1090" s="518"/>
    </row>
    <row r="1091" spans="1:7" ht="12.75">
      <c r="A1091" s="628"/>
      <c r="B1091" s="628"/>
      <c r="C1091" s="628"/>
      <c r="D1091" s="628"/>
      <c r="E1091" s="518"/>
      <c r="F1091" s="628"/>
      <c r="G1091" s="518"/>
    </row>
    <row r="1092" spans="1:7" ht="12.75">
      <c r="A1092" s="628"/>
      <c r="B1092" s="628"/>
      <c r="C1092" s="628"/>
      <c r="D1092" s="628"/>
      <c r="E1092" s="518"/>
      <c r="F1092" s="628"/>
      <c r="G1092" s="518"/>
    </row>
    <row r="1093" spans="1:7" ht="12.75">
      <c r="A1093" s="628"/>
      <c r="B1093" s="628"/>
      <c r="C1093" s="628"/>
      <c r="D1093" s="628"/>
      <c r="E1093" s="518"/>
      <c r="F1093" s="628"/>
      <c r="G1093" s="518"/>
    </row>
    <row r="1094" spans="1:7" ht="12.75">
      <c r="A1094" s="628"/>
      <c r="B1094" s="628"/>
      <c r="C1094" s="628"/>
      <c r="D1094" s="628"/>
      <c r="E1094" s="518"/>
      <c r="F1094" s="628"/>
      <c r="G1094" s="518"/>
    </row>
    <row r="1095" spans="1:7" ht="12.75">
      <c r="A1095" s="628"/>
      <c r="B1095" s="628"/>
      <c r="C1095" s="628"/>
      <c r="D1095" s="628"/>
      <c r="E1095" s="518"/>
      <c r="F1095" s="628"/>
      <c r="G1095" s="518"/>
    </row>
    <row r="1096" spans="1:7" ht="12.75">
      <c r="A1096" s="628"/>
      <c r="B1096" s="628"/>
      <c r="C1096" s="628"/>
      <c r="D1096" s="628"/>
      <c r="E1096" s="518"/>
      <c r="F1096" s="628"/>
      <c r="G1096" s="518"/>
    </row>
    <row r="1097" spans="1:7" ht="12.75">
      <c r="A1097" s="628"/>
      <c r="B1097" s="628"/>
      <c r="C1097" s="628"/>
      <c r="D1097" s="628"/>
      <c r="E1097" s="518"/>
      <c r="F1097" s="628"/>
      <c r="G1097" s="518"/>
    </row>
    <row r="1098" spans="1:7" ht="12.75">
      <c r="A1098" s="628"/>
      <c r="B1098" s="628"/>
      <c r="C1098" s="628"/>
      <c r="D1098" s="628"/>
      <c r="E1098" s="518"/>
      <c r="F1098" s="628"/>
      <c r="G1098" s="518"/>
    </row>
    <row r="1099" spans="1:7" ht="12.75">
      <c r="A1099" s="628"/>
      <c r="B1099" s="628"/>
      <c r="C1099" s="628"/>
      <c r="D1099" s="628"/>
      <c r="E1099" s="518"/>
      <c r="F1099" s="628"/>
      <c r="G1099" s="518"/>
    </row>
    <row r="1100" spans="1:7" ht="12.75">
      <c r="A1100" s="628"/>
      <c r="B1100" s="628"/>
      <c r="C1100" s="628"/>
      <c r="D1100" s="628"/>
      <c r="E1100" s="518"/>
      <c r="F1100" s="628"/>
      <c r="G1100" s="518"/>
    </row>
    <row r="1101" spans="1:7" ht="12.75">
      <c r="A1101" s="628"/>
      <c r="B1101" s="628"/>
      <c r="C1101" s="628"/>
      <c r="D1101" s="628"/>
      <c r="E1101" s="518"/>
      <c r="F1101" s="628"/>
      <c r="G1101" s="518"/>
    </row>
    <row r="1102" spans="1:7" ht="12.75">
      <c r="A1102" s="628"/>
      <c r="B1102" s="628"/>
      <c r="C1102" s="628"/>
      <c r="D1102" s="628"/>
      <c r="E1102" s="518"/>
      <c r="F1102" s="628"/>
      <c r="G1102" s="518"/>
    </row>
    <row r="1103" spans="1:7" ht="12.75">
      <c r="A1103" s="628"/>
      <c r="B1103" s="628"/>
      <c r="C1103" s="628"/>
      <c r="D1103" s="628"/>
      <c r="E1103" s="518"/>
      <c r="F1103" s="628"/>
      <c r="G1103" s="518"/>
    </row>
    <row r="1104" spans="1:7" ht="12.75">
      <c r="A1104" s="628"/>
      <c r="B1104" s="628"/>
      <c r="C1104" s="628"/>
      <c r="D1104" s="628"/>
      <c r="E1104" s="518"/>
      <c r="F1104" s="628"/>
      <c r="G1104" s="518"/>
    </row>
    <row r="1105" spans="1:7" ht="12.75">
      <c r="A1105" s="628"/>
      <c r="B1105" s="628"/>
      <c r="C1105" s="628"/>
      <c r="D1105" s="628"/>
      <c r="E1105" s="518"/>
      <c r="F1105" s="628"/>
      <c r="G1105" s="518"/>
    </row>
    <row r="1106" spans="1:7" ht="12.75">
      <c r="A1106" s="628"/>
      <c r="B1106" s="628"/>
      <c r="C1106" s="628"/>
      <c r="D1106" s="628"/>
      <c r="E1106" s="518"/>
      <c r="F1106" s="628"/>
      <c r="G1106" s="518"/>
    </row>
    <row r="1107" spans="1:7" ht="12.75">
      <c r="A1107" s="628"/>
      <c r="B1107" s="628"/>
      <c r="C1107" s="628"/>
      <c r="D1107" s="628"/>
      <c r="E1107" s="518"/>
      <c r="F1107" s="628"/>
      <c r="G1107" s="518"/>
    </row>
    <row r="1108" spans="1:7" ht="12.75">
      <c r="A1108" s="628"/>
      <c r="B1108" s="628"/>
      <c r="C1108" s="628"/>
      <c r="D1108" s="628"/>
      <c r="E1108" s="518"/>
      <c r="F1108" s="628"/>
      <c r="G1108" s="518"/>
    </row>
    <row r="1109" spans="1:7" ht="12.75">
      <c r="A1109" s="628"/>
      <c r="B1109" s="628"/>
      <c r="C1109" s="628"/>
      <c r="D1109" s="628"/>
      <c r="E1109" s="518"/>
      <c r="F1109" s="628"/>
      <c r="G1109" s="518"/>
    </row>
    <row r="1110" spans="1:7" ht="12.75">
      <c r="A1110" s="628"/>
      <c r="B1110" s="628"/>
      <c r="C1110" s="628"/>
      <c r="D1110" s="628"/>
      <c r="E1110" s="518"/>
      <c r="F1110" s="628"/>
      <c r="G1110" s="518"/>
    </row>
    <row r="1111" spans="1:7" ht="12.75">
      <c r="A1111" s="628"/>
      <c r="B1111" s="628"/>
      <c r="C1111" s="628"/>
      <c r="D1111" s="628"/>
      <c r="E1111" s="518"/>
      <c r="F1111" s="628"/>
      <c r="G1111" s="518"/>
    </row>
    <row r="1112" spans="1:7" ht="12.75">
      <c r="A1112" s="628"/>
      <c r="B1112" s="628"/>
      <c r="C1112" s="628"/>
      <c r="D1112" s="628"/>
      <c r="E1112" s="518"/>
      <c r="F1112" s="628"/>
      <c r="G1112" s="518"/>
    </row>
    <row r="1113" spans="1:7" ht="12.75">
      <c r="A1113" s="628"/>
      <c r="B1113" s="628"/>
      <c r="C1113" s="628"/>
      <c r="D1113" s="628"/>
      <c r="E1113" s="518"/>
      <c r="F1113" s="628"/>
      <c r="G1113" s="518"/>
    </row>
    <row r="1114" spans="1:7" ht="12.75">
      <c r="A1114" s="628"/>
      <c r="B1114" s="628"/>
      <c r="C1114" s="628"/>
      <c r="D1114" s="628"/>
      <c r="E1114" s="518"/>
      <c r="F1114" s="628"/>
      <c r="G1114" s="518"/>
    </row>
    <row r="1115" spans="1:7" ht="12.75">
      <c r="A1115" s="628"/>
      <c r="B1115" s="628"/>
      <c r="C1115" s="628"/>
      <c r="D1115" s="628"/>
      <c r="E1115" s="518"/>
      <c r="F1115" s="628"/>
      <c r="G1115" s="518"/>
    </row>
    <row r="1116" spans="1:7" ht="12.75">
      <c r="A1116" s="628"/>
      <c r="B1116" s="628"/>
      <c r="C1116" s="628"/>
      <c r="D1116" s="628"/>
      <c r="E1116" s="518"/>
      <c r="F1116" s="628"/>
      <c r="G1116" s="518"/>
    </row>
    <row r="1117" spans="1:7" ht="12.75">
      <c r="A1117" s="628"/>
      <c r="B1117" s="628"/>
      <c r="C1117" s="628"/>
      <c r="D1117" s="628"/>
      <c r="E1117" s="518"/>
      <c r="F1117" s="628"/>
      <c r="G1117" s="518"/>
    </row>
    <row r="1118" spans="1:7" ht="12.75">
      <c r="A1118" s="628"/>
      <c r="B1118" s="628"/>
      <c r="C1118" s="628"/>
      <c r="D1118" s="628"/>
      <c r="E1118" s="518"/>
      <c r="F1118" s="628"/>
      <c r="G1118" s="518"/>
    </row>
    <row r="1119" spans="1:7" ht="12.75">
      <c r="A1119" s="628"/>
      <c r="B1119" s="628"/>
      <c r="C1119" s="628"/>
      <c r="D1119" s="628"/>
      <c r="E1119" s="518"/>
      <c r="F1119" s="628"/>
      <c r="G1119" s="518"/>
    </row>
    <row r="1120" spans="1:7" ht="12.75">
      <c r="A1120" s="628"/>
      <c r="B1120" s="628"/>
      <c r="C1120" s="628"/>
      <c r="D1120" s="628"/>
      <c r="E1120" s="518"/>
      <c r="F1120" s="628"/>
      <c r="G1120" s="518"/>
    </row>
    <row r="1121" spans="1:7" ht="12.75">
      <c r="A1121" s="628"/>
      <c r="B1121" s="628"/>
      <c r="C1121" s="628"/>
      <c r="D1121" s="628"/>
      <c r="E1121" s="518"/>
      <c r="F1121" s="628"/>
      <c r="G1121" s="518"/>
    </row>
    <row r="1122" spans="1:7" ht="12.75">
      <c r="A1122" s="628"/>
      <c r="B1122" s="628"/>
      <c r="C1122" s="628"/>
      <c r="D1122" s="628"/>
      <c r="E1122" s="518"/>
      <c r="F1122" s="628"/>
      <c r="G1122" s="518"/>
    </row>
    <row r="1123" spans="1:7" ht="12.75">
      <c r="A1123" s="628"/>
      <c r="B1123" s="628"/>
      <c r="C1123" s="628"/>
      <c r="D1123" s="628"/>
      <c r="E1123" s="518"/>
      <c r="F1123" s="628"/>
      <c r="G1123" s="518"/>
    </row>
    <row r="1124" spans="1:7" ht="12.75">
      <c r="A1124" s="628"/>
      <c r="B1124" s="628"/>
      <c r="C1124" s="628"/>
      <c r="D1124" s="628"/>
      <c r="E1124" s="518"/>
      <c r="F1124" s="628"/>
      <c r="G1124" s="518"/>
    </row>
    <row r="1125" spans="1:7" ht="12.75">
      <c r="A1125" s="628"/>
      <c r="B1125" s="628"/>
      <c r="C1125" s="628"/>
      <c r="D1125" s="628"/>
      <c r="E1125" s="518"/>
      <c r="F1125" s="628"/>
      <c r="G1125" s="518"/>
    </row>
    <row r="1126" spans="1:7" ht="12.75">
      <c r="A1126" s="628"/>
      <c r="B1126" s="628"/>
      <c r="C1126" s="628"/>
      <c r="D1126" s="628"/>
      <c r="E1126" s="518"/>
      <c r="F1126" s="628"/>
      <c r="G1126" s="518"/>
    </row>
    <row r="1127" spans="1:7" ht="12.75">
      <c r="A1127" s="628"/>
      <c r="B1127" s="628"/>
      <c r="C1127" s="628"/>
      <c r="D1127" s="628"/>
      <c r="E1127" s="518"/>
      <c r="F1127" s="628"/>
      <c r="G1127" s="518"/>
    </row>
    <row r="1128" spans="1:7" ht="12.75">
      <c r="A1128" s="628"/>
      <c r="B1128" s="628"/>
      <c r="C1128" s="628"/>
      <c r="D1128" s="628"/>
      <c r="E1128" s="518"/>
      <c r="F1128" s="628"/>
      <c r="G1128" s="518"/>
    </row>
    <row r="1129" spans="1:7" ht="12.75">
      <c r="A1129" s="628"/>
      <c r="B1129" s="628"/>
      <c r="C1129" s="628"/>
      <c r="D1129" s="628"/>
      <c r="E1129" s="518"/>
      <c r="F1129" s="628"/>
      <c r="G1129" s="518"/>
    </row>
    <row r="1130" spans="1:7" ht="12.75">
      <c r="A1130" s="628"/>
      <c r="B1130" s="628"/>
      <c r="C1130" s="628"/>
      <c r="D1130" s="628"/>
      <c r="E1130" s="518"/>
      <c r="F1130" s="628"/>
      <c r="G1130" s="518"/>
    </row>
    <row r="1131" spans="1:7" ht="12.75">
      <c r="A1131" s="628"/>
      <c r="B1131" s="628"/>
      <c r="C1131" s="628"/>
      <c r="D1131" s="628"/>
      <c r="E1131" s="518"/>
      <c r="F1131" s="628"/>
      <c r="G1131" s="518"/>
    </row>
    <row r="1132" spans="1:7" ht="12.75">
      <c r="A1132" s="628"/>
      <c r="B1132" s="628"/>
      <c r="C1132" s="628"/>
      <c r="D1132" s="628"/>
      <c r="E1132" s="518"/>
      <c r="F1132" s="628"/>
      <c r="G1132" s="518"/>
    </row>
    <row r="1133" spans="1:7" ht="12.75">
      <c r="A1133" s="628"/>
      <c r="B1133" s="628"/>
      <c r="C1133" s="628"/>
      <c r="D1133" s="628"/>
      <c r="E1133" s="518"/>
      <c r="F1133" s="628"/>
      <c r="G1133" s="518"/>
    </row>
    <row r="1134" spans="1:7" ht="12.75">
      <c r="A1134" s="628"/>
      <c r="B1134" s="628"/>
      <c r="C1134" s="628"/>
      <c r="D1134" s="628"/>
      <c r="E1134" s="518"/>
      <c r="F1134" s="628"/>
      <c r="G1134" s="518"/>
    </row>
    <row r="1135" spans="1:7" ht="12.75">
      <c r="A1135" s="628"/>
      <c r="B1135" s="628"/>
      <c r="C1135" s="628"/>
      <c r="D1135" s="628"/>
      <c r="E1135" s="518"/>
      <c r="F1135" s="628"/>
      <c r="G1135" s="518"/>
    </row>
    <row r="1136" spans="1:7" ht="12.75">
      <c r="A1136" s="628"/>
      <c r="B1136" s="628"/>
      <c r="C1136" s="628"/>
      <c r="D1136" s="628"/>
      <c r="E1136" s="518"/>
      <c r="F1136" s="628"/>
      <c r="G1136" s="518"/>
    </row>
    <row r="1137" spans="1:7" ht="12.75">
      <c r="A1137" s="628"/>
      <c r="B1137" s="628"/>
      <c r="C1137" s="628"/>
      <c r="D1137" s="628"/>
      <c r="E1137" s="518"/>
      <c r="F1137" s="628"/>
      <c r="G1137" s="518"/>
    </row>
    <row r="1138" spans="1:7" ht="12.75">
      <c r="A1138" s="628"/>
      <c r="B1138" s="628"/>
      <c r="C1138" s="628"/>
      <c r="D1138" s="628"/>
      <c r="E1138" s="518"/>
      <c r="F1138" s="628"/>
      <c r="G1138" s="518"/>
    </row>
    <row r="1139" spans="1:7" ht="12.75">
      <c r="A1139" s="628"/>
      <c r="B1139" s="628"/>
      <c r="C1139" s="628"/>
      <c r="D1139" s="628"/>
      <c r="E1139" s="518"/>
      <c r="F1139" s="628"/>
      <c r="G1139" s="518"/>
    </row>
    <row r="1140" spans="1:7" ht="12.75">
      <c r="A1140" s="628"/>
      <c r="B1140" s="628"/>
      <c r="C1140" s="628"/>
      <c r="D1140" s="628"/>
      <c r="E1140" s="518"/>
      <c r="F1140" s="628"/>
      <c r="G1140" s="518"/>
    </row>
    <row r="1141" spans="1:7" ht="12.75">
      <c r="A1141" s="628"/>
      <c r="B1141" s="628"/>
      <c r="C1141" s="628"/>
      <c r="D1141" s="628"/>
      <c r="E1141" s="518"/>
      <c r="F1141" s="628"/>
      <c r="G1141" s="518"/>
    </row>
    <row r="1142" spans="1:7" ht="12.75">
      <c r="A1142" s="628"/>
      <c r="B1142" s="628"/>
      <c r="C1142" s="628"/>
      <c r="D1142" s="628"/>
      <c r="E1142" s="518"/>
      <c r="F1142" s="628"/>
      <c r="G1142" s="518"/>
    </row>
    <row r="1143" spans="1:7" ht="12.75">
      <c r="A1143" s="628"/>
      <c r="B1143" s="628"/>
      <c r="C1143" s="628"/>
      <c r="D1143" s="628"/>
      <c r="E1143" s="518"/>
      <c r="F1143" s="628"/>
      <c r="G1143" s="518"/>
    </row>
    <row r="1144" spans="1:7" ht="12.75">
      <c r="A1144" s="628"/>
      <c r="B1144" s="628"/>
      <c r="C1144" s="628"/>
      <c r="D1144" s="628"/>
      <c r="E1144" s="518"/>
      <c r="F1144" s="628"/>
      <c r="G1144" s="518"/>
    </row>
    <row r="1145" spans="1:7" ht="12.75">
      <c r="A1145" s="628"/>
      <c r="B1145" s="628"/>
      <c r="C1145" s="628"/>
      <c r="D1145" s="628"/>
      <c r="E1145" s="518"/>
      <c r="F1145" s="628"/>
      <c r="G1145" s="518"/>
    </row>
    <row r="1146" spans="1:7" ht="12.75">
      <c r="A1146" s="628"/>
      <c r="B1146" s="628"/>
      <c r="C1146" s="628"/>
      <c r="D1146" s="628"/>
      <c r="E1146" s="518"/>
      <c r="F1146" s="628"/>
      <c r="G1146" s="518"/>
    </row>
    <row r="1147" spans="1:7" ht="12.75">
      <c r="A1147" s="628"/>
      <c r="B1147" s="628"/>
      <c r="C1147" s="628"/>
      <c r="D1147" s="628"/>
      <c r="E1147" s="518"/>
      <c r="F1147" s="628"/>
      <c r="G1147" s="518"/>
    </row>
    <row r="1148" spans="1:7" ht="12.75">
      <c r="A1148" s="628"/>
      <c r="B1148" s="628"/>
      <c r="C1148" s="628"/>
      <c r="D1148" s="628"/>
      <c r="E1148" s="518"/>
      <c r="F1148" s="628"/>
      <c r="G1148" s="518"/>
    </row>
    <row r="1149" spans="1:7" ht="12.75">
      <c r="A1149" s="628"/>
      <c r="B1149" s="628"/>
      <c r="C1149" s="628"/>
      <c r="D1149" s="628"/>
      <c r="E1149" s="518"/>
      <c r="F1149" s="628"/>
      <c r="G1149" s="518"/>
    </row>
    <row r="1150" spans="1:7" ht="12.75">
      <c r="A1150" s="628"/>
      <c r="B1150" s="628"/>
      <c r="C1150" s="628"/>
      <c r="D1150" s="628"/>
      <c r="E1150" s="518"/>
      <c r="F1150" s="628"/>
      <c r="G1150" s="518"/>
    </row>
    <row r="1151" spans="1:7" ht="12.75">
      <c r="A1151" s="628"/>
      <c r="B1151" s="628"/>
      <c r="C1151" s="628"/>
      <c r="D1151" s="628"/>
      <c r="E1151" s="518"/>
      <c r="F1151" s="628"/>
      <c r="G1151" s="518"/>
    </row>
    <row r="1152" spans="1:7" ht="12.75">
      <c r="A1152" s="628"/>
      <c r="B1152" s="628"/>
      <c r="C1152" s="628"/>
      <c r="D1152" s="628"/>
      <c r="E1152" s="518"/>
      <c r="F1152" s="628"/>
      <c r="G1152" s="518"/>
    </row>
    <row r="1153" spans="1:7" ht="12.75">
      <c r="A1153" s="628"/>
      <c r="B1153" s="628"/>
      <c r="C1153" s="628"/>
      <c r="D1153" s="628"/>
      <c r="E1153" s="518"/>
      <c r="F1153" s="628"/>
      <c r="G1153" s="518"/>
    </row>
    <row r="1154" spans="1:7" ht="12.75">
      <c r="A1154" s="628"/>
      <c r="B1154" s="628"/>
      <c r="C1154" s="628"/>
      <c r="D1154" s="628"/>
      <c r="E1154" s="518"/>
      <c r="F1154" s="628"/>
      <c r="G1154" s="518"/>
    </row>
    <row r="1155" spans="1:7" ht="12.75">
      <c r="A1155" s="628"/>
      <c r="B1155" s="628"/>
      <c r="C1155" s="628"/>
      <c r="D1155" s="628"/>
      <c r="E1155" s="518"/>
      <c r="F1155" s="628"/>
      <c r="G1155" s="518"/>
    </row>
    <row r="1156" spans="1:7" ht="12.75">
      <c r="A1156" s="628"/>
      <c r="B1156" s="628"/>
      <c r="C1156" s="628"/>
      <c r="D1156" s="628"/>
      <c r="E1156" s="518"/>
      <c r="F1156" s="628"/>
      <c r="G1156" s="518"/>
    </row>
    <row r="1157" spans="1:7" ht="12.75">
      <c r="A1157" s="628"/>
      <c r="B1157" s="628"/>
      <c r="C1157" s="628"/>
      <c r="D1157" s="628"/>
      <c r="E1157" s="518"/>
      <c r="F1157" s="628"/>
      <c r="G1157" s="518"/>
    </row>
    <row r="1158" spans="1:7" ht="12.75">
      <c r="A1158" s="628"/>
      <c r="B1158" s="628"/>
      <c r="C1158" s="628"/>
      <c r="D1158" s="628"/>
      <c r="E1158" s="518"/>
      <c r="F1158" s="628"/>
      <c r="G1158" s="518"/>
    </row>
    <row r="1159" spans="1:7" ht="12.75">
      <c r="A1159" s="628"/>
      <c r="B1159" s="628"/>
      <c r="C1159" s="628"/>
      <c r="D1159" s="628"/>
      <c r="E1159" s="518"/>
      <c r="F1159" s="628"/>
      <c r="G1159" s="518"/>
    </row>
    <row r="1160" spans="1:7" ht="12.75">
      <c r="A1160" s="628"/>
      <c r="B1160" s="628"/>
      <c r="C1160" s="628"/>
      <c r="D1160" s="628"/>
      <c r="E1160" s="518"/>
      <c r="F1160" s="628"/>
      <c r="G1160" s="518"/>
    </row>
    <row r="1161" spans="1:7" ht="12.75">
      <c r="A1161" s="628"/>
      <c r="B1161" s="628"/>
      <c r="C1161" s="628"/>
      <c r="D1161" s="628"/>
      <c r="E1161" s="518"/>
      <c r="F1161" s="628"/>
      <c r="G1161" s="518"/>
    </row>
    <row r="1162" spans="1:7" ht="12.75">
      <c r="A1162" s="628"/>
      <c r="B1162" s="628"/>
      <c r="C1162" s="628"/>
      <c r="D1162" s="628"/>
      <c r="E1162" s="518"/>
      <c r="F1162" s="628"/>
      <c r="G1162" s="518"/>
    </row>
    <row r="1163" spans="1:7" ht="12.75">
      <c r="A1163" s="628"/>
      <c r="B1163" s="628"/>
      <c r="C1163" s="628"/>
      <c r="D1163" s="628"/>
      <c r="E1163" s="518"/>
      <c r="F1163" s="628"/>
      <c r="G1163" s="518"/>
    </row>
    <row r="1164" spans="1:7" ht="12.75">
      <c r="A1164" s="628"/>
      <c r="B1164" s="628"/>
      <c r="C1164" s="628"/>
      <c r="D1164" s="628"/>
      <c r="E1164" s="518"/>
      <c r="F1164" s="628"/>
      <c r="G1164" s="518"/>
    </row>
    <row r="1165" spans="1:7" ht="12.75">
      <c r="A1165" s="628"/>
      <c r="B1165" s="628"/>
      <c r="C1165" s="628"/>
      <c r="D1165" s="628"/>
      <c r="E1165" s="518"/>
      <c r="F1165" s="628"/>
      <c r="G1165" s="518"/>
    </row>
    <row r="1166" spans="1:7" ht="12.75">
      <c r="A1166" s="628"/>
      <c r="B1166" s="628"/>
      <c r="C1166" s="628"/>
      <c r="D1166" s="628"/>
      <c r="E1166" s="518"/>
      <c r="F1166" s="628"/>
      <c r="G1166" s="518"/>
    </row>
    <row r="1167" spans="1:7" ht="12.75">
      <c r="A1167" s="628"/>
      <c r="B1167" s="628"/>
      <c r="C1167" s="628"/>
      <c r="D1167" s="628"/>
      <c r="E1167" s="518"/>
      <c r="F1167" s="628"/>
      <c r="G1167" s="518"/>
    </row>
    <row r="1168" spans="1:7" ht="12.75">
      <c r="A1168" s="628"/>
      <c r="B1168" s="628"/>
      <c r="C1168" s="628"/>
      <c r="D1168" s="628"/>
      <c r="E1168" s="518"/>
      <c r="F1168" s="628"/>
      <c r="G1168" s="518"/>
    </row>
    <row r="1169" spans="1:7" ht="12.75">
      <c r="A1169" s="628"/>
      <c r="B1169" s="628"/>
      <c r="C1169" s="628"/>
      <c r="D1169" s="628"/>
      <c r="E1169" s="518"/>
      <c r="F1169" s="628"/>
      <c r="G1169" s="518"/>
    </row>
    <row r="1170" spans="1:7" ht="12.75">
      <c r="A1170" s="628"/>
      <c r="B1170" s="628"/>
      <c r="C1170" s="628"/>
      <c r="D1170" s="628"/>
      <c r="E1170" s="518"/>
      <c r="F1170" s="628"/>
      <c r="G1170" s="518"/>
    </row>
    <row r="1171" spans="1:7" ht="12.75">
      <c r="A1171" s="628"/>
      <c r="B1171" s="628"/>
      <c r="C1171" s="628"/>
      <c r="D1171" s="628"/>
      <c r="E1171" s="518"/>
      <c r="F1171" s="628"/>
      <c r="G1171" s="518"/>
    </row>
    <row r="1172" spans="1:7" ht="12.75">
      <c r="A1172" s="628"/>
      <c r="B1172" s="628"/>
      <c r="C1172" s="628"/>
      <c r="D1172" s="628"/>
      <c r="E1172" s="518"/>
      <c r="F1172" s="628"/>
      <c r="G1172" s="518"/>
    </row>
    <row r="1173" spans="1:7" ht="12.75">
      <c r="A1173" s="628"/>
      <c r="B1173" s="628"/>
      <c r="C1173" s="628"/>
      <c r="D1173" s="628"/>
      <c r="E1173" s="518"/>
      <c r="F1173" s="628"/>
      <c r="G1173" s="518"/>
    </row>
    <row r="1174" spans="1:7" ht="12.75">
      <c r="A1174" s="628"/>
      <c r="B1174" s="628"/>
      <c r="C1174" s="628"/>
      <c r="D1174" s="628"/>
      <c r="E1174" s="518"/>
      <c r="F1174" s="628"/>
      <c r="G1174" s="518"/>
    </row>
    <row r="1175" spans="1:7" ht="12.75">
      <c r="A1175" s="628"/>
      <c r="B1175" s="628"/>
      <c r="C1175" s="628"/>
      <c r="D1175" s="628"/>
      <c r="E1175" s="518"/>
      <c r="F1175" s="628"/>
      <c r="G1175" s="518"/>
    </row>
    <row r="1176" spans="1:7" ht="12.75">
      <c r="A1176" s="628"/>
      <c r="B1176" s="628"/>
      <c r="C1176" s="628"/>
      <c r="D1176" s="628"/>
      <c r="E1176" s="518"/>
      <c r="F1176" s="628"/>
      <c r="G1176" s="518"/>
    </row>
    <row r="1177" spans="1:7" ht="12.75">
      <c r="A1177" s="628"/>
      <c r="B1177" s="628"/>
      <c r="C1177" s="628"/>
      <c r="D1177" s="628"/>
      <c r="E1177" s="518"/>
      <c r="F1177" s="628"/>
      <c r="G1177" s="518"/>
    </row>
    <row r="1178" spans="1:7" ht="12.75">
      <c r="A1178" s="628"/>
      <c r="B1178" s="628"/>
      <c r="C1178" s="628"/>
      <c r="D1178" s="628"/>
      <c r="E1178" s="518"/>
      <c r="F1178" s="628"/>
      <c r="G1178" s="518"/>
    </row>
    <row r="1179" spans="1:7" ht="12.75">
      <c r="A1179" s="628"/>
      <c r="B1179" s="628"/>
      <c r="C1179" s="628"/>
      <c r="D1179" s="628"/>
      <c r="E1179" s="518"/>
      <c r="F1179" s="628"/>
      <c r="G1179" s="518"/>
    </row>
    <row r="1180" spans="1:7" ht="12.75">
      <c r="A1180" s="628"/>
      <c r="B1180" s="628"/>
      <c r="C1180" s="628"/>
      <c r="D1180" s="628"/>
      <c r="E1180" s="518"/>
      <c r="F1180" s="628"/>
      <c r="G1180" s="518"/>
    </row>
    <row r="1181" spans="1:7" ht="12.75">
      <c r="A1181" s="628"/>
      <c r="B1181" s="628"/>
      <c r="C1181" s="628"/>
      <c r="D1181" s="628"/>
      <c r="E1181" s="518"/>
      <c r="F1181" s="628"/>
      <c r="G1181" s="518"/>
    </row>
    <row r="1182" spans="1:7" ht="12.75">
      <c r="A1182" s="628"/>
      <c r="B1182" s="628"/>
      <c r="C1182" s="628"/>
      <c r="D1182" s="628"/>
      <c r="E1182" s="518"/>
      <c r="F1182" s="628"/>
      <c r="G1182" s="518"/>
    </row>
    <row r="1183" spans="1:7" ht="12.75">
      <c r="A1183" s="628"/>
      <c r="B1183" s="628"/>
      <c r="C1183" s="628"/>
      <c r="D1183" s="628"/>
      <c r="E1183" s="518"/>
      <c r="F1183" s="628"/>
      <c r="G1183" s="518"/>
    </row>
    <row r="1184" spans="1:7" ht="12.75">
      <c r="A1184" s="628"/>
      <c r="B1184" s="628"/>
      <c r="C1184" s="628"/>
      <c r="D1184" s="628"/>
      <c r="E1184" s="518"/>
      <c r="F1184" s="628"/>
      <c r="G1184" s="518"/>
    </row>
    <row r="1185" spans="1:7" ht="12.75">
      <c r="A1185" s="628"/>
      <c r="B1185" s="628"/>
      <c r="C1185" s="628"/>
      <c r="D1185" s="628"/>
      <c r="E1185" s="518"/>
      <c r="F1185" s="628"/>
      <c r="G1185" s="518"/>
    </row>
    <row r="1186" spans="1:7" ht="12.75">
      <c r="A1186" s="628"/>
      <c r="B1186" s="628"/>
      <c r="C1186" s="628"/>
      <c r="D1186" s="628"/>
      <c r="E1186" s="518"/>
      <c r="F1186" s="628"/>
      <c r="G1186" s="518"/>
    </row>
    <row r="1187" spans="1:7" ht="12.75">
      <c r="A1187" s="628"/>
      <c r="B1187" s="628"/>
      <c r="C1187" s="628"/>
      <c r="D1187" s="628"/>
      <c r="E1187" s="518"/>
      <c r="F1187" s="628"/>
      <c r="G1187" s="518"/>
    </row>
    <row r="1188" spans="1:7" ht="12.75">
      <c r="A1188" s="628"/>
      <c r="B1188" s="628"/>
      <c r="C1188" s="628"/>
      <c r="D1188" s="628"/>
      <c r="E1188" s="518"/>
      <c r="F1188" s="628"/>
      <c r="G1188" s="518"/>
    </row>
    <row r="1189" spans="1:7" ht="12.75">
      <c r="A1189" s="628"/>
      <c r="B1189" s="628"/>
      <c r="C1189" s="628"/>
      <c r="D1189" s="628"/>
      <c r="E1189" s="518"/>
      <c r="F1189" s="628"/>
      <c r="G1189" s="518"/>
    </row>
    <row r="1190" spans="1:7" ht="12.75">
      <c r="A1190" s="628"/>
      <c r="B1190" s="628"/>
      <c r="C1190" s="628"/>
      <c r="D1190" s="628"/>
      <c r="E1190" s="518"/>
      <c r="F1190" s="628"/>
      <c r="G1190" s="518"/>
    </row>
    <row r="1191" spans="1:7" ht="12.75">
      <c r="A1191" s="628"/>
      <c r="B1191" s="628"/>
      <c r="C1191" s="628"/>
      <c r="D1191" s="628"/>
      <c r="E1191" s="518"/>
      <c r="F1191" s="628"/>
      <c r="G1191" s="518"/>
    </row>
    <row r="1192" spans="1:7" ht="12.75">
      <c r="A1192" s="628"/>
      <c r="B1192" s="628"/>
      <c r="C1192" s="628"/>
      <c r="D1192" s="628"/>
      <c r="E1192" s="518"/>
      <c r="F1192" s="628"/>
      <c r="G1192" s="518"/>
    </row>
    <row r="1193" spans="1:7" ht="12.75">
      <c r="A1193" s="628"/>
      <c r="B1193" s="628"/>
      <c r="C1193" s="628"/>
      <c r="D1193" s="628"/>
      <c r="E1193" s="518"/>
      <c r="F1193" s="628"/>
      <c r="G1193" s="518"/>
    </row>
    <row r="1194" spans="1:7" ht="12.75">
      <c r="A1194" s="628"/>
      <c r="B1194" s="628"/>
      <c r="C1194" s="628"/>
      <c r="D1194" s="628"/>
      <c r="E1194" s="518"/>
      <c r="F1194" s="628"/>
      <c r="G1194" s="518"/>
    </row>
    <row r="1195" spans="1:7" ht="12.75">
      <c r="A1195" s="628"/>
      <c r="B1195" s="628"/>
      <c r="C1195" s="628"/>
      <c r="D1195" s="628"/>
      <c r="E1195" s="518"/>
      <c r="F1195" s="628"/>
      <c r="G1195" s="518"/>
    </row>
    <row r="1196" spans="1:7" ht="12.75">
      <c r="A1196" s="628"/>
      <c r="B1196" s="628"/>
      <c r="C1196" s="628"/>
      <c r="D1196" s="628"/>
      <c r="E1196" s="518"/>
      <c r="F1196" s="628"/>
      <c r="G1196" s="518"/>
    </row>
    <row r="1197" spans="1:7" ht="12.75">
      <c r="A1197" s="628"/>
      <c r="B1197" s="628"/>
      <c r="C1197" s="628"/>
      <c r="D1197" s="628"/>
      <c r="E1197" s="518"/>
      <c r="F1197" s="628"/>
      <c r="G1197" s="518"/>
    </row>
    <row r="1198" spans="1:7" ht="12.75">
      <c r="A1198" s="628"/>
      <c r="B1198" s="628"/>
      <c r="C1198" s="628"/>
      <c r="D1198" s="628"/>
      <c r="E1198" s="518"/>
      <c r="F1198" s="628"/>
      <c r="G1198" s="518"/>
    </row>
    <row r="1199" spans="1:7" ht="12.75">
      <c r="A1199" s="628"/>
      <c r="B1199" s="628"/>
      <c r="C1199" s="628"/>
      <c r="D1199" s="628"/>
      <c r="E1199" s="518"/>
      <c r="F1199" s="628"/>
      <c r="G1199" s="518"/>
    </row>
    <row r="1200" spans="1:7" ht="12.75">
      <c r="A1200" s="628"/>
      <c r="B1200" s="628"/>
      <c r="C1200" s="628"/>
      <c r="D1200" s="628"/>
      <c r="E1200" s="518"/>
      <c r="F1200" s="628"/>
      <c r="G1200" s="518"/>
    </row>
    <row r="1201" spans="1:7" ht="12.75">
      <c r="A1201" s="628"/>
      <c r="B1201" s="628"/>
      <c r="C1201" s="628"/>
      <c r="D1201" s="628"/>
      <c r="E1201" s="518"/>
      <c r="F1201" s="628"/>
      <c r="G1201" s="518"/>
    </row>
    <row r="1202" spans="1:7" ht="12.75">
      <c r="A1202" s="628"/>
      <c r="B1202" s="628"/>
      <c r="C1202" s="628"/>
      <c r="D1202" s="628"/>
      <c r="E1202" s="518"/>
      <c r="F1202" s="628"/>
      <c r="G1202" s="518"/>
    </row>
    <row r="1203" spans="1:7" ht="12.75">
      <c r="A1203" s="628"/>
      <c r="B1203" s="628"/>
      <c r="C1203" s="628"/>
      <c r="D1203" s="628"/>
      <c r="E1203" s="518"/>
      <c r="F1203" s="628"/>
      <c r="G1203" s="518"/>
    </row>
    <row r="1204" spans="1:7" ht="12.75">
      <c r="A1204" s="628"/>
      <c r="B1204" s="628"/>
      <c r="C1204" s="628"/>
      <c r="D1204" s="628"/>
      <c r="E1204" s="518"/>
      <c r="F1204" s="628"/>
      <c r="G1204" s="518"/>
    </row>
    <row r="1205" spans="1:7" ht="12.75">
      <c r="A1205" s="628"/>
      <c r="B1205" s="628"/>
      <c r="C1205" s="628"/>
      <c r="D1205" s="628"/>
      <c r="E1205" s="518"/>
      <c r="F1205" s="628"/>
      <c r="G1205" s="518"/>
    </row>
    <row r="1206" spans="1:7" ht="12.75">
      <c r="A1206" s="628"/>
      <c r="B1206" s="628"/>
      <c r="C1206" s="628"/>
      <c r="D1206" s="628"/>
      <c r="E1206" s="518"/>
      <c r="F1206" s="628"/>
      <c r="G1206" s="518"/>
    </row>
    <row r="1207" spans="1:7" ht="12.75">
      <c r="A1207" s="628"/>
      <c r="B1207" s="628"/>
      <c r="C1207" s="628"/>
      <c r="D1207" s="628"/>
      <c r="E1207" s="518"/>
      <c r="F1207" s="628"/>
      <c r="G1207" s="518"/>
    </row>
    <row r="1208" spans="1:7" ht="12.75">
      <c r="A1208" s="628"/>
      <c r="B1208" s="628"/>
      <c r="C1208" s="628"/>
      <c r="D1208" s="628"/>
      <c r="E1208" s="518"/>
      <c r="F1208" s="628"/>
      <c r="G1208" s="518"/>
    </row>
    <row r="1209" spans="1:7" ht="12.75">
      <c r="A1209" s="628"/>
      <c r="B1209" s="628"/>
      <c r="C1209" s="628"/>
      <c r="D1209" s="628"/>
      <c r="E1209" s="518"/>
      <c r="F1209" s="628"/>
      <c r="G1209" s="518"/>
    </row>
    <row r="1210" spans="1:7" ht="12.75">
      <c r="A1210" s="628"/>
      <c r="B1210" s="628"/>
      <c r="C1210" s="628"/>
      <c r="D1210" s="628"/>
      <c r="E1210" s="518"/>
      <c r="F1210" s="628"/>
      <c r="G1210" s="518"/>
    </row>
    <row r="1211" spans="1:7" ht="12.75">
      <c r="A1211" s="628"/>
      <c r="B1211" s="628"/>
      <c r="C1211" s="628"/>
      <c r="D1211" s="628"/>
      <c r="E1211" s="518"/>
      <c r="F1211" s="628"/>
      <c r="G1211" s="518"/>
    </row>
    <row r="1212" spans="1:7" ht="12.75">
      <c r="A1212" s="628"/>
      <c r="B1212" s="628"/>
      <c r="C1212" s="628"/>
      <c r="D1212" s="628"/>
      <c r="E1212" s="518"/>
      <c r="F1212" s="628"/>
      <c r="G1212" s="518"/>
    </row>
    <row r="1213" spans="1:7" ht="12.75">
      <c r="A1213" s="628"/>
      <c r="B1213" s="628"/>
      <c r="C1213" s="628"/>
      <c r="D1213" s="628"/>
      <c r="E1213" s="518"/>
      <c r="F1213" s="628"/>
      <c r="G1213" s="518"/>
    </row>
    <row r="1214" spans="1:7" ht="12.75">
      <c r="A1214" s="628"/>
      <c r="B1214" s="628"/>
      <c r="C1214" s="628"/>
      <c r="D1214" s="628"/>
      <c r="E1214" s="518"/>
      <c r="F1214" s="628"/>
      <c r="G1214" s="518"/>
    </row>
    <row r="1215" spans="1:7" ht="12.75">
      <c r="A1215" s="628"/>
      <c r="B1215" s="628"/>
      <c r="C1215" s="628"/>
      <c r="D1215" s="628"/>
      <c r="E1215" s="518"/>
      <c r="F1215" s="628"/>
      <c r="G1215" s="518"/>
    </row>
    <row r="1216" spans="1:7" ht="12.75">
      <c r="A1216" s="628"/>
      <c r="B1216" s="628"/>
      <c r="C1216" s="628"/>
      <c r="D1216" s="628"/>
      <c r="E1216" s="518"/>
      <c r="F1216" s="628"/>
      <c r="G1216" s="518"/>
    </row>
    <row r="1217" spans="1:7" ht="12.75">
      <c r="A1217" s="628"/>
      <c r="B1217" s="628"/>
      <c r="C1217" s="628"/>
      <c r="D1217" s="628"/>
      <c r="E1217" s="518"/>
      <c r="F1217" s="628"/>
      <c r="G1217" s="518"/>
    </row>
    <row r="1218" spans="1:7" ht="12.75">
      <c r="A1218" s="628"/>
      <c r="B1218" s="628"/>
      <c r="C1218" s="628"/>
      <c r="D1218" s="628"/>
      <c r="E1218" s="518"/>
      <c r="F1218" s="628"/>
      <c r="G1218" s="518"/>
    </row>
    <row r="1219" spans="1:7" ht="12.75">
      <c r="A1219" s="628"/>
      <c r="B1219" s="628"/>
      <c r="C1219" s="628"/>
      <c r="D1219" s="628"/>
      <c r="E1219" s="518"/>
      <c r="F1219" s="628"/>
      <c r="G1219" s="518"/>
    </row>
    <row r="1220" spans="1:7" ht="12.75">
      <c r="A1220" s="628"/>
      <c r="B1220" s="628"/>
      <c r="C1220" s="628"/>
      <c r="D1220" s="628"/>
      <c r="E1220" s="518"/>
      <c r="F1220" s="628"/>
      <c r="G1220" s="518"/>
    </row>
    <row r="1221" spans="1:7" ht="12.75">
      <c r="A1221" s="628"/>
      <c r="B1221" s="628"/>
      <c r="C1221" s="628"/>
      <c r="D1221" s="628"/>
      <c r="E1221" s="518"/>
      <c r="F1221" s="628"/>
      <c r="G1221" s="518"/>
    </row>
    <row r="1222" spans="1:7" ht="12.75">
      <c r="A1222" s="628"/>
      <c r="B1222" s="628"/>
      <c r="C1222" s="628"/>
      <c r="D1222" s="628"/>
      <c r="E1222" s="518"/>
      <c r="F1222" s="628"/>
      <c r="G1222" s="518"/>
    </row>
    <row r="1223" spans="1:7" ht="12.75">
      <c r="A1223" s="628"/>
      <c r="B1223" s="628"/>
      <c r="C1223" s="628"/>
      <c r="D1223" s="628"/>
      <c r="E1223" s="518"/>
      <c r="F1223" s="628"/>
      <c r="G1223" s="518"/>
    </row>
    <row r="1224" spans="1:7" ht="12.75">
      <c r="A1224" s="628"/>
      <c r="B1224" s="628"/>
      <c r="C1224" s="628"/>
      <c r="D1224" s="628"/>
      <c r="E1224" s="518"/>
      <c r="F1224" s="628"/>
      <c r="G1224" s="518"/>
    </row>
    <row r="1225" spans="1:7" ht="12.75">
      <c r="A1225" s="628"/>
      <c r="B1225" s="628"/>
      <c r="C1225" s="628"/>
      <c r="D1225" s="628"/>
      <c r="E1225" s="518"/>
      <c r="F1225" s="628"/>
      <c r="G1225" s="518"/>
    </row>
    <row r="1226" spans="1:7" ht="12.75">
      <c r="A1226" s="628"/>
      <c r="B1226" s="628"/>
      <c r="C1226" s="628"/>
      <c r="D1226" s="628"/>
      <c r="E1226" s="518"/>
      <c r="F1226" s="628"/>
      <c r="G1226" s="518"/>
    </row>
    <row r="1227" spans="1:7" ht="12.75">
      <c r="A1227" s="628"/>
      <c r="B1227" s="628"/>
      <c r="C1227" s="628"/>
      <c r="D1227" s="628"/>
      <c r="E1227" s="518"/>
      <c r="F1227" s="628"/>
      <c r="G1227" s="518"/>
    </row>
    <row r="1228" spans="1:7" ht="12.75">
      <c r="A1228" s="628"/>
      <c r="B1228" s="628"/>
      <c r="C1228" s="628"/>
      <c r="D1228" s="628"/>
      <c r="E1228" s="518"/>
      <c r="F1228" s="628"/>
      <c r="G1228" s="518"/>
    </row>
    <row r="1229" spans="1:7" ht="12.75">
      <c r="A1229" s="628"/>
      <c r="B1229" s="628"/>
      <c r="C1229" s="628"/>
      <c r="D1229" s="628"/>
      <c r="E1229" s="518"/>
      <c r="F1229" s="628"/>
      <c r="G1229" s="518"/>
    </row>
    <row r="1230" spans="1:7" ht="12.75">
      <c r="A1230" s="628"/>
      <c r="B1230" s="628"/>
      <c r="C1230" s="628"/>
      <c r="D1230" s="628"/>
      <c r="E1230" s="518"/>
      <c r="F1230" s="628"/>
      <c r="G1230" s="518"/>
    </row>
    <row r="1231" spans="1:7" ht="12.75">
      <c r="A1231" s="628"/>
      <c r="B1231" s="628"/>
      <c r="C1231" s="628"/>
      <c r="D1231" s="628"/>
      <c r="E1231" s="518"/>
      <c r="F1231" s="628"/>
      <c r="G1231" s="518"/>
    </row>
    <row r="1232" spans="1:7" ht="12.75">
      <c r="A1232" s="628"/>
      <c r="B1232" s="628"/>
      <c r="C1232" s="628"/>
      <c r="D1232" s="628"/>
      <c r="E1232" s="518"/>
      <c r="F1232" s="628"/>
      <c r="G1232" s="518"/>
    </row>
    <row r="1233" spans="1:7" ht="12.75">
      <c r="A1233" s="628"/>
      <c r="B1233" s="628"/>
      <c r="C1233" s="628"/>
      <c r="D1233" s="628"/>
      <c r="E1233" s="518"/>
      <c r="F1233" s="628"/>
      <c r="G1233" s="518"/>
    </row>
    <row r="1234" spans="1:7" ht="12.75">
      <c r="A1234" s="628"/>
      <c r="B1234" s="628"/>
      <c r="C1234" s="628"/>
      <c r="D1234" s="628"/>
      <c r="E1234" s="518"/>
      <c r="F1234" s="628"/>
      <c r="G1234" s="518"/>
    </row>
    <row r="1235" spans="1:7" ht="12.75">
      <c r="A1235" s="628"/>
      <c r="B1235" s="628"/>
      <c r="C1235" s="628"/>
      <c r="D1235" s="628"/>
      <c r="E1235" s="518"/>
      <c r="F1235" s="628"/>
      <c r="G1235" s="518"/>
    </row>
    <row r="1236" spans="1:7" ht="12.75">
      <c r="A1236" s="628"/>
      <c r="B1236" s="628"/>
      <c r="C1236" s="628"/>
      <c r="D1236" s="628"/>
      <c r="E1236" s="518"/>
      <c r="F1236" s="628"/>
      <c r="G1236" s="518"/>
    </row>
    <row r="1237" spans="1:7" ht="12.75">
      <c r="A1237" s="628"/>
      <c r="B1237" s="628"/>
      <c r="C1237" s="628"/>
      <c r="D1237" s="628"/>
      <c r="E1237" s="518"/>
      <c r="F1237" s="628"/>
      <c r="G1237" s="518"/>
    </row>
    <row r="1238" spans="1:7" ht="12.75">
      <c r="A1238" s="628"/>
      <c r="B1238" s="628"/>
      <c r="C1238" s="628"/>
      <c r="D1238" s="628"/>
      <c r="E1238" s="518"/>
      <c r="F1238" s="628"/>
      <c r="G1238" s="518"/>
    </row>
    <row r="1239" spans="1:7" ht="12.75">
      <c r="A1239" s="628"/>
      <c r="B1239" s="628"/>
      <c r="C1239" s="628"/>
      <c r="D1239" s="628"/>
      <c r="E1239" s="518"/>
      <c r="F1239" s="628"/>
      <c r="G1239" s="518"/>
    </row>
    <row r="1240" spans="1:7" ht="12.75">
      <c r="A1240" s="628"/>
      <c r="B1240" s="628"/>
      <c r="C1240" s="628"/>
      <c r="D1240" s="628"/>
      <c r="E1240" s="518"/>
      <c r="F1240" s="628"/>
      <c r="G1240" s="518"/>
    </row>
    <row r="1241" spans="1:7" ht="12.75">
      <c r="A1241" s="628"/>
      <c r="B1241" s="628"/>
      <c r="C1241" s="628"/>
      <c r="D1241" s="628"/>
      <c r="E1241" s="518"/>
      <c r="F1241" s="628"/>
      <c r="G1241" s="518"/>
    </row>
    <row r="1242" spans="1:7" ht="12.75">
      <c r="A1242" s="628"/>
      <c r="B1242" s="628"/>
      <c r="C1242" s="628"/>
      <c r="D1242" s="628"/>
      <c r="E1242" s="518"/>
      <c r="F1242" s="628"/>
      <c r="G1242" s="518"/>
    </row>
    <row r="1243" spans="1:7" ht="12.75">
      <c r="A1243" s="628"/>
      <c r="B1243" s="628"/>
      <c r="C1243" s="628"/>
      <c r="D1243" s="628"/>
      <c r="E1243" s="518"/>
      <c r="F1243" s="628"/>
      <c r="G1243" s="518"/>
    </row>
    <row r="1244" spans="1:7" ht="12.75">
      <c r="A1244" s="628"/>
      <c r="B1244" s="628"/>
      <c r="C1244" s="628"/>
      <c r="D1244" s="628"/>
      <c r="E1244" s="518"/>
      <c r="F1244" s="628"/>
      <c r="G1244" s="518"/>
    </row>
    <row r="1245" spans="1:7" ht="12.75">
      <c r="A1245" s="628"/>
      <c r="B1245" s="628"/>
      <c r="C1245" s="628"/>
      <c r="D1245" s="628"/>
      <c r="E1245" s="518"/>
      <c r="F1245" s="628"/>
      <c r="G1245" s="518"/>
    </row>
    <row r="1246" spans="1:7" ht="12.75">
      <c r="A1246" s="628"/>
      <c r="B1246" s="628"/>
      <c r="C1246" s="628"/>
      <c r="D1246" s="628"/>
      <c r="E1246" s="518"/>
      <c r="F1246" s="628"/>
      <c r="G1246" s="518"/>
    </row>
    <row r="1247" spans="1:7" ht="12.75">
      <c r="A1247" s="628"/>
      <c r="B1247" s="628"/>
      <c r="C1247" s="628"/>
      <c r="D1247" s="628"/>
      <c r="E1247" s="518"/>
      <c r="F1247" s="628"/>
      <c r="G1247" s="518"/>
    </row>
    <row r="1248" spans="1:7" ht="12.75">
      <c r="A1248" s="628"/>
      <c r="B1248" s="628"/>
      <c r="C1248" s="628"/>
      <c r="D1248" s="628"/>
      <c r="E1248" s="518"/>
      <c r="F1248" s="628"/>
      <c r="G1248" s="518"/>
    </row>
    <row r="1249" spans="1:7" ht="12.75">
      <c r="A1249" s="628"/>
      <c r="B1249" s="628"/>
      <c r="C1249" s="628"/>
      <c r="D1249" s="628"/>
      <c r="E1249" s="518"/>
      <c r="F1249" s="628"/>
      <c r="G1249" s="518"/>
    </row>
    <row r="1250" spans="1:7" ht="12.75">
      <c r="A1250" s="628"/>
      <c r="B1250" s="628"/>
      <c r="C1250" s="628"/>
      <c r="D1250" s="628"/>
      <c r="E1250" s="518"/>
      <c r="F1250" s="628"/>
      <c r="G1250" s="518"/>
    </row>
    <row r="1251" spans="1:7" ht="12.75">
      <c r="A1251" s="628"/>
      <c r="B1251" s="628"/>
      <c r="C1251" s="628"/>
      <c r="D1251" s="628"/>
      <c r="E1251" s="518"/>
      <c r="F1251" s="628"/>
      <c r="G1251" s="518"/>
    </row>
    <row r="1252" spans="1:7" ht="12.75">
      <c r="A1252" s="628"/>
      <c r="B1252" s="628"/>
      <c r="C1252" s="628"/>
      <c r="D1252" s="628"/>
      <c r="E1252" s="518"/>
      <c r="F1252" s="628"/>
      <c r="G1252" s="518"/>
    </row>
    <row r="1253" spans="1:7" ht="12.75">
      <c r="A1253" s="628"/>
      <c r="B1253" s="628"/>
      <c r="C1253" s="628"/>
      <c r="D1253" s="628"/>
      <c r="E1253" s="518"/>
      <c r="F1253" s="628"/>
      <c r="G1253" s="518"/>
    </row>
    <row r="1254" spans="1:7" ht="12.75">
      <c r="A1254" s="628"/>
      <c r="B1254" s="628"/>
      <c r="C1254" s="628"/>
      <c r="D1254" s="628"/>
      <c r="E1254" s="518"/>
      <c r="F1254" s="628"/>
      <c r="G1254" s="518"/>
    </row>
    <row r="1255" spans="1:7" ht="12.75">
      <c r="A1255" s="628"/>
      <c r="B1255" s="628"/>
      <c r="C1255" s="628"/>
      <c r="D1255" s="628"/>
      <c r="E1255" s="518"/>
      <c r="F1255" s="628"/>
      <c r="G1255" s="518"/>
    </row>
    <row r="1256" spans="1:7" ht="12.75">
      <c r="A1256" s="628"/>
      <c r="B1256" s="628"/>
      <c r="C1256" s="628"/>
      <c r="D1256" s="628"/>
      <c r="E1256" s="518"/>
      <c r="F1256" s="628"/>
      <c r="G1256" s="518"/>
    </row>
    <row r="1257" spans="1:7" ht="12.75">
      <c r="A1257" s="628"/>
      <c r="B1257" s="628"/>
      <c r="C1257" s="628"/>
      <c r="D1257" s="628"/>
      <c r="E1257" s="518"/>
      <c r="F1257" s="628"/>
      <c r="G1257" s="518"/>
    </row>
    <row r="1258" spans="1:7" ht="12.75">
      <c r="A1258" s="628"/>
      <c r="B1258" s="628"/>
      <c r="C1258" s="628"/>
      <c r="D1258" s="628"/>
      <c r="E1258" s="518"/>
      <c r="F1258" s="628"/>
      <c r="G1258" s="518"/>
    </row>
    <row r="1259" spans="1:7" ht="12.75">
      <c r="A1259" s="628"/>
      <c r="B1259" s="628"/>
      <c r="C1259" s="628"/>
      <c r="D1259" s="628"/>
      <c r="E1259" s="518"/>
      <c r="F1259" s="628"/>
      <c r="G1259" s="518"/>
    </row>
    <row r="1260" spans="1:7" ht="12.75">
      <c r="A1260" s="628"/>
      <c r="B1260" s="628"/>
      <c r="C1260" s="628"/>
      <c r="D1260" s="628"/>
      <c r="E1260" s="518"/>
      <c r="F1260" s="628"/>
      <c r="G1260" s="518"/>
    </row>
    <row r="1261" spans="1:7" ht="12.75">
      <c r="A1261" s="628"/>
      <c r="B1261" s="628"/>
      <c r="C1261" s="628"/>
      <c r="D1261" s="628"/>
      <c r="E1261" s="518"/>
      <c r="F1261" s="628"/>
      <c r="G1261" s="518"/>
    </row>
    <row r="1262" spans="1:7" ht="12.75">
      <c r="A1262" s="628"/>
      <c r="B1262" s="628"/>
      <c r="C1262" s="628"/>
      <c r="D1262" s="628"/>
      <c r="E1262" s="518"/>
      <c r="F1262" s="628"/>
      <c r="G1262" s="518"/>
    </row>
    <row r="1263" spans="1:7" ht="12.75">
      <c r="A1263" s="628"/>
      <c r="B1263" s="628"/>
      <c r="C1263" s="628"/>
      <c r="D1263" s="628"/>
      <c r="E1263" s="518"/>
      <c r="F1263" s="628"/>
      <c r="G1263" s="518"/>
    </row>
    <row r="1264" spans="1:7" ht="12.75">
      <c r="A1264" s="628"/>
      <c r="B1264" s="628"/>
      <c r="C1264" s="628"/>
      <c r="D1264" s="628"/>
      <c r="E1264" s="518"/>
      <c r="F1264" s="628"/>
      <c r="G1264" s="518"/>
    </row>
    <row r="1265" spans="1:7" ht="12.75">
      <c r="A1265" s="628"/>
      <c r="B1265" s="628"/>
      <c r="C1265" s="628"/>
      <c r="D1265" s="628"/>
      <c r="E1265" s="518"/>
      <c r="F1265" s="628"/>
      <c r="G1265" s="518"/>
    </row>
    <row r="1266" spans="1:7" ht="12.75">
      <c r="A1266" s="628"/>
      <c r="B1266" s="628"/>
      <c r="C1266" s="628"/>
      <c r="D1266" s="628"/>
      <c r="E1266" s="518"/>
      <c r="F1266" s="628"/>
      <c r="G1266" s="518"/>
    </row>
    <row r="1267" spans="1:7" ht="12.75">
      <c r="A1267" s="628"/>
      <c r="B1267" s="628"/>
      <c r="C1267" s="628"/>
      <c r="D1267" s="628"/>
      <c r="E1267" s="518"/>
      <c r="F1267" s="628"/>
      <c r="G1267" s="518"/>
    </row>
    <row r="1268" spans="1:7" ht="12.75">
      <c r="A1268" s="628"/>
      <c r="B1268" s="628"/>
      <c r="C1268" s="628"/>
      <c r="D1268" s="628"/>
      <c r="E1268" s="518"/>
      <c r="F1268" s="628"/>
      <c r="G1268" s="518"/>
    </row>
    <row r="1269" spans="1:7" ht="12.75">
      <c r="A1269" s="628"/>
      <c r="B1269" s="628"/>
      <c r="C1269" s="628"/>
      <c r="D1269" s="628"/>
      <c r="E1269" s="518"/>
      <c r="F1269" s="628"/>
      <c r="G1269" s="518"/>
    </row>
    <row r="1270" spans="1:7" ht="12.75">
      <c r="A1270" s="628"/>
      <c r="B1270" s="628"/>
      <c r="C1270" s="628"/>
      <c r="D1270" s="628"/>
      <c r="E1270" s="518"/>
      <c r="F1270" s="628"/>
      <c r="G1270" s="518"/>
    </row>
    <row r="1271" spans="1:7" ht="12.75">
      <c r="A1271" s="628"/>
      <c r="B1271" s="628"/>
      <c r="C1271" s="628"/>
      <c r="D1271" s="628"/>
      <c r="E1271" s="518"/>
      <c r="F1271" s="628"/>
      <c r="G1271" s="518"/>
    </row>
    <row r="1272" spans="1:7" ht="12.75">
      <c r="A1272" s="628"/>
      <c r="B1272" s="628"/>
      <c r="C1272" s="628"/>
      <c r="D1272" s="628"/>
      <c r="E1272" s="518"/>
      <c r="F1272" s="628"/>
      <c r="G1272" s="518"/>
    </row>
    <row r="1273" spans="1:7" ht="12.75">
      <c r="A1273" s="628"/>
      <c r="B1273" s="628"/>
      <c r="C1273" s="628"/>
      <c r="D1273" s="628"/>
      <c r="E1273" s="518"/>
      <c r="F1273" s="628"/>
      <c r="G1273" s="518"/>
    </row>
    <row r="1274" spans="1:7" ht="12.75">
      <c r="A1274" s="628"/>
      <c r="B1274" s="628"/>
      <c r="C1274" s="628"/>
      <c r="D1274" s="628"/>
      <c r="E1274" s="518"/>
      <c r="F1274" s="628"/>
      <c r="G1274" s="518"/>
    </row>
    <row r="1275" spans="1:7" ht="12.75">
      <c r="A1275" s="628"/>
      <c r="B1275" s="628"/>
      <c r="C1275" s="628"/>
      <c r="D1275" s="628"/>
      <c r="E1275" s="518"/>
      <c r="F1275" s="628"/>
      <c r="G1275" s="518"/>
    </row>
    <row r="1276" spans="1:7" ht="12.75">
      <c r="A1276" s="628"/>
      <c r="B1276" s="628"/>
      <c r="C1276" s="628"/>
      <c r="D1276" s="628"/>
      <c r="E1276" s="518"/>
      <c r="F1276" s="628"/>
      <c r="G1276" s="518"/>
    </row>
    <row r="1277" spans="1:7" ht="12.75">
      <c r="A1277" s="628"/>
      <c r="B1277" s="628"/>
      <c r="C1277" s="628"/>
      <c r="D1277" s="628"/>
      <c r="E1277" s="518"/>
      <c r="F1277" s="628"/>
      <c r="G1277" s="518"/>
    </row>
    <row r="1278" spans="1:7" ht="12.75">
      <c r="A1278" s="628"/>
      <c r="B1278" s="628"/>
      <c r="C1278" s="628"/>
      <c r="D1278" s="628"/>
      <c r="E1278" s="518"/>
      <c r="F1278" s="628"/>
      <c r="G1278" s="518"/>
    </row>
    <row r="1279" spans="1:7" ht="12.75">
      <c r="A1279" s="628"/>
      <c r="B1279" s="628"/>
      <c r="C1279" s="628"/>
      <c r="D1279" s="628"/>
      <c r="E1279" s="518"/>
      <c r="F1279" s="628"/>
      <c r="G1279" s="518"/>
    </row>
    <row r="1280" spans="1:7" ht="12.75">
      <c r="A1280" s="628"/>
      <c r="B1280" s="628"/>
      <c r="C1280" s="628"/>
      <c r="D1280" s="628"/>
      <c r="E1280" s="518"/>
      <c r="F1280" s="628"/>
      <c r="G1280" s="518"/>
    </row>
    <row r="1281" spans="1:7" ht="12.75">
      <c r="A1281" s="628"/>
      <c r="B1281" s="628"/>
      <c r="C1281" s="628"/>
      <c r="D1281" s="628"/>
      <c r="E1281" s="518"/>
      <c r="F1281" s="628"/>
      <c r="G1281" s="518"/>
    </row>
    <row r="1282" spans="1:7" ht="12.75">
      <c r="A1282" s="628"/>
      <c r="B1282" s="628"/>
      <c r="C1282" s="628"/>
      <c r="D1282" s="628"/>
      <c r="E1282" s="518"/>
      <c r="F1282" s="628"/>
      <c r="G1282" s="518"/>
    </row>
    <row r="1283" spans="1:7" ht="12.75">
      <c r="A1283" s="628"/>
      <c r="B1283" s="628"/>
      <c r="C1283" s="628"/>
      <c r="D1283" s="628"/>
      <c r="E1283" s="518"/>
      <c r="F1283" s="628"/>
      <c r="G1283" s="518"/>
    </row>
    <row r="1284" spans="1:7" ht="12.75">
      <c r="A1284" s="628"/>
      <c r="B1284" s="628"/>
      <c r="C1284" s="628"/>
      <c r="D1284" s="628"/>
      <c r="E1284" s="518"/>
      <c r="F1284" s="628"/>
      <c r="G1284" s="518"/>
    </row>
    <row r="1285" spans="1:7" ht="12.75">
      <c r="A1285" s="628"/>
      <c r="B1285" s="628"/>
      <c r="C1285" s="628"/>
      <c r="D1285" s="628"/>
      <c r="E1285" s="518"/>
      <c r="F1285" s="628"/>
      <c r="G1285" s="518"/>
    </row>
    <row r="1286" spans="1:7" ht="12.75">
      <c r="A1286" s="628"/>
      <c r="B1286" s="628"/>
      <c r="C1286" s="628"/>
      <c r="D1286" s="628"/>
      <c r="E1286" s="518"/>
      <c r="F1286" s="628"/>
      <c r="G1286" s="518"/>
    </row>
    <row r="1287" spans="1:7" ht="12.75">
      <c r="A1287" s="628"/>
      <c r="B1287" s="628"/>
      <c r="C1287" s="628"/>
      <c r="D1287" s="628"/>
      <c r="E1287" s="518"/>
      <c r="F1287" s="628"/>
      <c r="G1287" s="518"/>
    </row>
    <row r="1288" spans="1:7" ht="12.75">
      <c r="A1288" s="628"/>
      <c r="B1288" s="628"/>
      <c r="C1288" s="628"/>
      <c r="D1288" s="628"/>
      <c r="E1288" s="518"/>
      <c r="F1288" s="628"/>
      <c r="G1288" s="518"/>
    </row>
    <row r="1289" spans="1:7" ht="12.75">
      <c r="A1289" s="628"/>
      <c r="B1289" s="628"/>
      <c r="C1289" s="628"/>
      <c r="D1289" s="628"/>
      <c r="E1289" s="518"/>
      <c r="F1289" s="628"/>
      <c r="G1289" s="518"/>
    </row>
    <row r="1290" spans="1:7" ht="12.75">
      <c r="A1290" s="628"/>
      <c r="B1290" s="628"/>
      <c r="C1290" s="628"/>
      <c r="D1290" s="628"/>
      <c r="E1290" s="518"/>
      <c r="F1290" s="628"/>
      <c r="G1290" s="518"/>
    </row>
    <row r="1291" spans="1:7" ht="12.75">
      <c r="A1291" s="628"/>
      <c r="B1291" s="628"/>
      <c r="C1291" s="628"/>
      <c r="D1291" s="628"/>
      <c r="E1291" s="518"/>
      <c r="F1291" s="628"/>
      <c r="G1291" s="518"/>
    </row>
    <row r="1292" spans="1:7" ht="12.75">
      <c r="A1292" s="628"/>
      <c r="B1292" s="628"/>
      <c r="C1292" s="628"/>
      <c r="D1292" s="628"/>
      <c r="E1292" s="518"/>
      <c r="F1292" s="628"/>
      <c r="G1292" s="518"/>
    </row>
    <row r="1293" spans="1:7" ht="12.75">
      <c r="A1293" s="628"/>
      <c r="B1293" s="628"/>
      <c r="C1293" s="628"/>
      <c r="D1293" s="628"/>
      <c r="E1293" s="518"/>
      <c r="F1293" s="628"/>
      <c r="G1293" s="518"/>
    </row>
    <row r="1294" spans="1:7" ht="12.75">
      <c r="A1294" s="628"/>
      <c r="B1294" s="628"/>
      <c r="C1294" s="628"/>
      <c r="D1294" s="628"/>
      <c r="E1294" s="518"/>
      <c r="F1294" s="628"/>
      <c r="G1294" s="518"/>
    </row>
    <row r="1295" spans="1:7" ht="12.75">
      <c r="A1295" s="628"/>
      <c r="B1295" s="628"/>
      <c r="C1295" s="628"/>
      <c r="D1295" s="628"/>
      <c r="E1295" s="518"/>
      <c r="F1295" s="628"/>
      <c r="G1295" s="518"/>
    </row>
    <row r="1296" spans="1:7" ht="12.75">
      <c r="A1296" s="628"/>
      <c r="B1296" s="628"/>
      <c r="C1296" s="628"/>
      <c r="D1296" s="628"/>
      <c r="E1296" s="518"/>
      <c r="F1296" s="628"/>
      <c r="G1296" s="518"/>
    </row>
    <row r="1297" spans="1:7" ht="12.75">
      <c r="A1297" s="628"/>
      <c r="B1297" s="628"/>
      <c r="C1297" s="628"/>
      <c r="D1297" s="628"/>
      <c r="E1297" s="518"/>
      <c r="F1297" s="628"/>
      <c r="G1297" s="518"/>
    </row>
    <row r="1298" spans="1:7" ht="12.75">
      <c r="A1298" s="628"/>
      <c r="B1298" s="628"/>
      <c r="C1298" s="628"/>
      <c r="D1298" s="628"/>
      <c r="E1298" s="518"/>
      <c r="F1298" s="628"/>
      <c r="G1298" s="518"/>
    </row>
    <row r="1299" spans="1:7" ht="12.75">
      <c r="A1299" s="628"/>
      <c r="B1299" s="628"/>
      <c r="C1299" s="628"/>
      <c r="D1299" s="628"/>
      <c r="E1299" s="518"/>
      <c r="F1299" s="628"/>
      <c r="G1299" s="518"/>
    </row>
    <row r="1300" spans="1:7" ht="12.75">
      <c r="A1300" s="628"/>
      <c r="B1300" s="628"/>
      <c r="C1300" s="628"/>
      <c r="D1300" s="628"/>
      <c r="E1300" s="518"/>
      <c r="F1300" s="628"/>
      <c r="G1300" s="518"/>
    </row>
    <row r="1301" spans="1:7" ht="12.75">
      <c r="A1301" s="628"/>
      <c r="B1301" s="628"/>
      <c r="C1301" s="628"/>
      <c r="D1301" s="628"/>
      <c r="E1301" s="518"/>
      <c r="F1301" s="628"/>
      <c r="G1301" s="518"/>
    </row>
    <row r="1302" spans="1:7" ht="12.75">
      <c r="A1302" s="628"/>
      <c r="B1302" s="628"/>
      <c r="C1302" s="628"/>
      <c r="D1302" s="628"/>
      <c r="E1302" s="518"/>
      <c r="F1302" s="628"/>
      <c r="G1302" s="518"/>
    </row>
    <row r="1303" spans="1:7" ht="12.75">
      <c r="A1303" s="628"/>
      <c r="B1303" s="628"/>
      <c r="C1303" s="628"/>
      <c r="D1303" s="628"/>
      <c r="E1303" s="518"/>
      <c r="F1303" s="628"/>
      <c r="G1303" s="518"/>
    </row>
    <row r="1304" spans="1:7" ht="12.75">
      <c r="A1304" s="628"/>
      <c r="B1304" s="628"/>
      <c r="C1304" s="628"/>
      <c r="D1304" s="628"/>
      <c r="E1304" s="518"/>
      <c r="F1304" s="628"/>
      <c r="G1304" s="518"/>
    </row>
    <row r="1305" spans="1:7" ht="12.75">
      <c r="A1305" s="628"/>
      <c r="B1305" s="628"/>
      <c r="C1305" s="628"/>
      <c r="D1305" s="628"/>
      <c r="E1305" s="518"/>
      <c r="F1305" s="628"/>
      <c r="G1305" s="518"/>
    </row>
    <row r="1306" spans="1:7" ht="12.75">
      <c r="A1306" s="628"/>
      <c r="B1306" s="628"/>
      <c r="C1306" s="628"/>
      <c r="D1306" s="628"/>
      <c r="E1306" s="518"/>
      <c r="F1306" s="628"/>
      <c r="G1306" s="518"/>
    </row>
    <row r="1307" spans="1:7" ht="12.75">
      <c r="A1307" s="628"/>
      <c r="B1307" s="628"/>
      <c r="C1307" s="628"/>
      <c r="D1307" s="628"/>
      <c r="E1307" s="518"/>
      <c r="F1307" s="628"/>
      <c r="G1307" s="518"/>
    </row>
    <row r="1308" spans="1:7" ht="12.75">
      <c r="A1308" s="628"/>
      <c r="B1308" s="628"/>
      <c r="C1308" s="628"/>
      <c r="D1308" s="628"/>
      <c r="E1308" s="518"/>
      <c r="F1308" s="628"/>
      <c r="G1308" s="518"/>
    </row>
    <row r="1309" spans="1:7" ht="12.75">
      <c r="A1309" s="628"/>
      <c r="B1309" s="628"/>
      <c r="C1309" s="628"/>
      <c r="D1309" s="628"/>
      <c r="E1309" s="518"/>
      <c r="F1309" s="628"/>
      <c r="G1309" s="518"/>
    </row>
    <row r="1310" spans="1:7" ht="12.75">
      <c r="A1310" s="628"/>
      <c r="B1310" s="628"/>
      <c r="C1310" s="628"/>
      <c r="D1310" s="628"/>
      <c r="E1310" s="518"/>
      <c r="F1310" s="628"/>
      <c r="G1310" s="518"/>
    </row>
    <row r="1311" spans="1:7" ht="12.75">
      <c r="A1311" s="628"/>
      <c r="B1311" s="628"/>
      <c r="C1311" s="628"/>
      <c r="D1311" s="628"/>
      <c r="E1311" s="518"/>
      <c r="F1311" s="628"/>
      <c r="G1311" s="518"/>
    </row>
    <row r="1312" spans="1:7" ht="12.75">
      <c r="A1312" s="628"/>
      <c r="B1312" s="628"/>
      <c r="C1312" s="628"/>
      <c r="D1312" s="628"/>
      <c r="E1312" s="518"/>
      <c r="F1312" s="628"/>
      <c r="G1312" s="518"/>
    </row>
    <row r="1313" spans="1:7" ht="12.75">
      <c r="A1313" s="628"/>
      <c r="B1313" s="628"/>
      <c r="C1313" s="628"/>
      <c r="D1313" s="628"/>
      <c r="E1313" s="518"/>
      <c r="F1313" s="628"/>
      <c r="G1313" s="518"/>
    </row>
    <row r="1314" spans="1:7" ht="12.75">
      <c r="A1314" s="628"/>
      <c r="B1314" s="628"/>
      <c r="C1314" s="628"/>
      <c r="D1314" s="628"/>
      <c r="E1314" s="518"/>
      <c r="F1314" s="628"/>
      <c r="G1314" s="518"/>
    </row>
    <row r="1315" spans="1:7" ht="12.75">
      <c r="A1315" s="628"/>
      <c r="B1315" s="628"/>
      <c r="C1315" s="628"/>
      <c r="D1315" s="628"/>
      <c r="E1315" s="518"/>
      <c r="F1315" s="628"/>
      <c r="G1315" s="518"/>
    </row>
    <row r="1316" spans="1:7" ht="12.75">
      <c r="A1316" s="628"/>
      <c r="B1316" s="628"/>
      <c r="C1316" s="628"/>
      <c r="D1316" s="628"/>
      <c r="E1316" s="518"/>
      <c r="F1316" s="628"/>
      <c r="G1316" s="518"/>
    </row>
    <row r="1317" spans="1:7" ht="12.75">
      <c r="A1317" s="628"/>
      <c r="B1317" s="628"/>
      <c r="C1317" s="628"/>
      <c r="D1317" s="628"/>
      <c r="E1317" s="518"/>
      <c r="F1317" s="628"/>
      <c r="G1317" s="518"/>
    </row>
    <row r="1318" spans="1:7" ht="12.75">
      <c r="A1318" s="628"/>
      <c r="B1318" s="628"/>
      <c r="C1318" s="628"/>
      <c r="D1318" s="628"/>
      <c r="E1318" s="518"/>
      <c r="F1318" s="628"/>
      <c r="G1318" s="518"/>
    </row>
    <row r="1319" spans="1:7" ht="12.75">
      <c r="A1319" s="628"/>
      <c r="B1319" s="628"/>
      <c r="C1319" s="628"/>
      <c r="D1319" s="628"/>
      <c r="E1319" s="518"/>
      <c r="F1319" s="628"/>
      <c r="G1319" s="518"/>
    </row>
    <row r="1320" spans="1:7" ht="12.75">
      <c r="A1320" s="628"/>
      <c r="B1320" s="628"/>
      <c r="C1320" s="628"/>
      <c r="D1320" s="628"/>
      <c r="E1320" s="518"/>
      <c r="F1320" s="628"/>
      <c r="G1320" s="518"/>
    </row>
    <row r="1321" spans="1:7" ht="12.75">
      <c r="A1321" s="628"/>
      <c r="B1321" s="628"/>
      <c r="C1321" s="628"/>
      <c r="D1321" s="628"/>
      <c r="E1321" s="518"/>
      <c r="F1321" s="628"/>
      <c r="G1321" s="518"/>
    </row>
    <row r="1322" spans="1:7" ht="12.75">
      <c r="A1322" s="628"/>
      <c r="B1322" s="628"/>
      <c r="C1322" s="628"/>
      <c r="D1322" s="628"/>
      <c r="E1322" s="518"/>
      <c r="F1322" s="628"/>
      <c r="G1322" s="518"/>
    </row>
    <row r="1323" spans="1:7" ht="12.75">
      <c r="A1323" s="628"/>
      <c r="B1323" s="628"/>
      <c r="C1323" s="628"/>
      <c r="D1323" s="628"/>
      <c r="E1323" s="518"/>
      <c r="F1323" s="628"/>
      <c r="G1323" s="518"/>
    </row>
    <row r="1324" spans="1:7" ht="12.75">
      <c r="A1324" s="628"/>
      <c r="B1324" s="628"/>
      <c r="C1324" s="628"/>
      <c r="D1324" s="628"/>
      <c r="E1324" s="518"/>
      <c r="F1324" s="628"/>
      <c r="G1324" s="518"/>
    </row>
    <row r="1325" spans="1:7" ht="12.75">
      <c r="A1325" s="628"/>
      <c r="B1325" s="628"/>
      <c r="C1325" s="628"/>
      <c r="D1325" s="628"/>
      <c r="E1325" s="518"/>
      <c r="F1325" s="628"/>
      <c r="G1325" s="518"/>
    </row>
    <row r="1326" spans="1:7" ht="12.75">
      <c r="A1326" s="628"/>
      <c r="B1326" s="628"/>
      <c r="C1326" s="628"/>
      <c r="D1326" s="628"/>
      <c r="E1326" s="518"/>
      <c r="F1326" s="628"/>
      <c r="G1326" s="518"/>
    </row>
    <row r="1327" spans="1:7" ht="12.75">
      <c r="A1327" s="628"/>
      <c r="B1327" s="628"/>
      <c r="C1327" s="628"/>
      <c r="D1327" s="628"/>
      <c r="E1327" s="518"/>
      <c r="F1327" s="628"/>
      <c r="G1327" s="518"/>
    </row>
    <row r="1328" spans="1:7" ht="12.75">
      <c r="A1328" s="628"/>
      <c r="B1328" s="628"/>
      <c r="C1328" s="628"/>
      <c r="D1328" s="628"/>
      <c r="E1328" s="518"/>
      <c r="F1328" s="628"/>
      <c r="G1328" s="518"/>
    </row>
    <row r="1329" spans="1:7" ht="12.75">
      <c r="A1329" s="628"/>
      <c r="B1329" s="628"/>
      <c r="C1329" s="628"/>
      <c r="D1329" s="628"/>
      <c r="E1329" s="518"/>
      <c r="F1329" s="628"/>
      <c r="G1329" s="518"/>
    </row>
    <row r="1330" spans="1:7" ht="12.75">
      <c r="A1330" s="628"/>
      <c r="B1330" s="628"/>
      <c r="C1330" s="628"/>
      <c r="D1330" s="628"/>
      <c r="E1330" s="518"/>
      <c r="F1330" s="628"/>
      <c r="G1330" s="518"/>
    </row>
    <row r="1331" spans="1:7" ht="12.75">
      <c r="A1331" s="628"/>
      <c r="B1331" s="628"/>
      <c r="C1331" s="628"/>
      <c r="D1331" s="628"/>
      <c r="E1331" s="518"/>
      <c r="F1331" s="628"/>
      <c r="G1331" s="518"/>
    </row>
    <row r="1332" spans="1:7" ht="12.75">
      <c r="A1332" s="628"/>
      <c r="B1332" s="628"/>
      <c r="C1332" s="628"/>
      <c r="D1332" s="628"/>
      <c r="E1332" s="518"/>
      <c r="F1332" s="628"/>
      <c r="G1332" s="518"/>
    </row>
    <row r="1333" spans="1:7" ht="12.75">
      <c r="A1333" s="628"/>
      <c r="B1333" s="628"/>
      <c r="C1333" s="628"/>
      <c r="D1333" s="628"/>
      <c r="E1333" s="518"/>
      <c r="F1333" s="628"/>
      <c r="G1333" s="518"/>
    </row>
    <row r="1334" spans="1:7" ht="12.75">
      <c r="A1334" s="628"/>
      <c r="B1334" s="628"/>
      <c r="C1334" s="628"/>
      <c r="D1334" s="628"/>
      <c r="E1334" s="518"/>
      <c r="F1334" s="628"/>
      <c r="G1334" s="518"/>
    </row>
    <row r="1335" spans="1:7" ht="12.75">
      <c r="A1335" s="628"/>
      <c r="B1335" s="628"/>
      <c r="C1335" s="628"/>
      <c r="D1335" s="628"/>
      <c r="E1335" s="518"/>
      <c r="F1335" s="628"/>
      <c r="G1335" s="518"/>
    </row>
    <row r="1336" spans="1:7" ht="12.75">
      <c r="A1336" s="628"/>
      <c r="B1336" s="628"/>
      <c r="C1336" s="628"/>
      <c r="D1336" s="628"/>
      <c r="E1336" s="518"/>
      <c r="F1336" s="628"/>
      <c r="G1336" s="518"/>
    </row>
    <row r="1337" spans="1:7" ht="12.75">
      <c r="A1337" s="628"/>
      <c r="B1337" s="628"/>
      <c r="C1337" s="628"/>
      <c r="D1337" s="628"/>
      <c r="E1337" s="518"/>
      <c r="F1337" s="628"/>
      <c r="G1337" s="518"/>
    </row>
    <row r="1338" spans="1:7" ht="12.75">
      <c r="A1338" s="628"/>
      <c r="B1338" s="628"/>
      <c r="C1338" s="628"/>
      <c r="D1338" s="628"/>
      <c r="E1338" s="518"/>
      <c r="F1338" s="628"/>
      <c r="G1338" s="518"/>
    </row>
    <row r="1339" spans="1:7" ht="12.75">
      <c r="A1339" s="628"/>
      <c r="B1339" s="628"/>
      <c r="C1339" s="628"/>
      <c r="D1339" s="628"/>
      <c r="E1339" s="518"/>
      <c r="F1339" s="628"/>
      <c r="G1339" s="518"/>
    </row>
    <row r="1340" spans="1:7" ht="12.75">
      <c r="A1340" s="628"/>
      <c r="B1340" s="628"/>
      <c r="C1340" s="628"/>
      <c r="D1340" s="628"/>
      <c r="E1340" s="518"/>
      <c r="F1340" s="628"/>
      <c r="G1340" s="518"/>
    </row>
    <row r="1341" spans="1:7" ht="12.75">
      <c r="A1341" s="628"/>
      <c r="B1341" s="628"/>
      <c r="C1341" s="628"/>
      <c r="D1341" s="628"/>
      <c r="E1341" s="518"/>
      <c r="F1341" s="628"/>
      <c r="G1341" s="518"/>
    </row>
    <row r="1342" spans="1:7" ht="12.75">
      <c r="A1342" s="628"/>
      <c r="B1342" s="628"/>
      <c r="C1342" s="628"/>
      <c r="D1342" s="628"/>
      <c r="E1342" s="518"/>
      <c r="F1342" s="628"/>
      <c r="G1342" s="518"/>
    </row>
    <row r="1343" spans="1:7" ht="12.75">
      <c r="A1343" s="628"/>
      <c r="B1343" s="628"/>
      <c r="C1343" s="628"/>
      <c r="D1343" s="628"/>
      <c r="E1343" s="518"/>
      <c r="F1343" s="628"/>
      <c r="G1343" s="518"/>
    </row>
    <row r="1344" spans="1:7" ht="12.75">
      <c r="A1344" s="628"/>
      <c r="B1344" s="628"/>
      <c r="C1344" s="628"/>
      <c r="D1344" s="628"/>
      <c r="E1344" s="518"/>
      <c r="F1344" s="628"/>
      <c r="G1344" s="518"/>
    </row>
    <row r="1345" spans="1:7" ht="12.75">
      <c r="A1345" s="628"/>
      <c r="B1345" s="628"/>
      <c r="C1345" s="628"/>
      <c r="D1345" s="628"/>
      <c r="E1345" s="518"/>
      <c r="F1345" s="628"/>
      <c r="G1345" s="518"/>
    </row>
    <row r="1346" spans="1:7" ht="12.75">
      <c r="A1346" s="628"/>
      <c r="B1346" s="628"/>
      <c r="C1346" s="628"/>
      <c r="D1346" s="628"/>
      <c r="E1346" s="518"/>
      <c r="F1346" s="628"/>
      <c r="G1346" s="518"/>
    </row>
    <row r="1347" spans="1:7" ht="12.75">
      <c r="A1347" s="628"/>
      <c r="B1347" s="628"/>
      <c r="C1347" s="628"/>
      <c r="D1347" s="628"/>
      <c r="E1347" s="518"/>
      <c r="F1347" s="628"/>
      <c r="G1347" s="518"/>
    </row>
    <row r="1348" spans="1:7" ht="12.75">
      <c r="A1348" s="628"/>
      <c r="B1348" s="628"/>
      <c r="C1348" s="628"/>
      <c r="D1348" s="628"/>
      <c r="E1348" s="518"/>
      <c r="F1348" s="628"/>
      <c r="G1348" s="518"/>
    </row>
    <row r="1349" spans="1:7" ht="12.75">
      <c r="A1349" s="628"/>
      <c r="B1349" s="628"/>
      <c r="C1349" s="628"/>
      <c r="D1349" s="628"/>
      <c r="E1349" s="518"/>
      <c r="F1349" s="628"/>
      <c r="G1349" s="518"/>
    </row>
    <row r="1350" spans="1:7" ht="12.75">
      <c r="A1350" s="628"/>
      <c r="B1350" s="628"/>
      <c r="C1350" s="628"/>
      <c r="D1350" s="628"/>
      <c r="E1350" s="518"/>
      <c r="F1350" s="628"/>
      <c r="G1350" s="518"/>
    </row>
    <row r="1351" spans="1:7" ht="12.75">
      <c r="A1351" s="628"/>
      <c r="B1351" s="628"/>
      <c r="C1351" s="628"/>
      <c r="D1351" s="628"/>
      <c r="E1351" s="518"/>
      <c r="F1351" s="628"/>
      <c r="G1351" s="518"/>
    </row>
    <row r="1352" spans="1:7" ht="12.75">
      <c r="A1352" s="628"/>
      <c r="B1352" s="628"/>
      <c r="C1352" s="628"/>
      <c r="D1352" s="628"/>
      <c r="E1352" s="518"/>
      <c r="F1352" s="628"/>
      <c r="G1352" s="518"/>
    </row>
    <row r="1353" spans="1:7" ht="12.75">
      <c r="A1353" s="628"/>
      <c r="B1353" s="628"/>
      <c r="C1353" s="628"/>
      <c r="D1353" s="628"/>
      <c r="E1353" s="518"/>
      <c r="F1353" s="628"/>
      <c r="G1353" s="518"/>
    </row>
    <row r="1354" spans="1:7" ht="12.75">
      <c r="A1354" s="628"/>
      <c r="B1354" s="628"/>
      <c r="C1354" s="628"/>
      <c r="D1354" s="628"/>
      <c r="E1354" s="518"/>
      <c r="F1354" s="628"/>
      <c r="G1354" s="518"/>
    </row>
    <row r="1355" spans="1:7" ht="12.75">
      <c r="A1355" s="628"/>
      <c r="B1355" s="628"/>
      <c r="C1355" s="628"/>
      <c r="D1355" s="628"/>
      <c r="E1355" s="518"/>
      <c r="F1355" s="628"/>
      <c r="G1355" s="518"/>
    </row>
    <row r="1356" spans="1:7" ht="12.75">
      <c r="A1356" s="628"/>
      <c r="B1356" s="628"/>
      <c r="C1356" s="628"/>
      <c r="D1356" s="628"/>
      <c r="E1356" s="518"/>
      <c r="F1356" s="628"/>
      <c r="G1356" s="518"/>
    </row>
    <row r="1357" spans="1:7" ht="12.75">
      <c r="A1357" s="628"/>
      <c r="B1357" s="628"/>
      <c r="C1357" s="628"/>
      <c r="D1357" s="628"/>
      <c r="E1357" s="518"/>
      <c r="F1357" s="628"/>
      <c r="G1357" s="518"/>
    </row>
    <row r="1358" spans="1:7" ht="12.75">
      <c r="A1358" s="628"/>
      <c r="B1358" s="628"/>
      <c r="C1358" s="628"/>
      <c r="D1358" s="628"/>
      <c r="E1358" s="518"/>
      <c r="F1358" s="628"/>
      <c r="G1358" s="518"/>
    </row>
    <row r="1359" spans="1:7" ht="12.75">
      <c r="A1359" s="628"/>
      <c r="B1359" s="628"/>
      <c r="C1359" s="628"/>
      <c r="D1359" s="628"/>
      <c r="E1359" s="518"/>
      <c r="F1359" s="628"/>
      <c r="G1359" s="518"/>
    </row>
    <row r="1360" spans="1:7" ht="12.75">
      <c r="A1360" s="628"/>
      <c r="B1360" s="628"/>
      <c r="C1360" s="628"/>
      <c r="D1360" s="628"/>
      <c r="E1360" s="518"/>
      <c r="F1360" s="628"/>
      <c r="G1360" s="518"/>
    </row>
    <row r="1361" spans="1:7" ht="12.75">
      <c r="A1361" s="628"/>
      <c r="B1361" s="628"/>
      <c r="C1361" s="628"/>
      <c r="D1361" s="628"/>
      <c r="E1361" s="518"/>
      <c r="F1361" s="628"/>
      <c r="G1361" s="518"/>
    </row>
    <row r="1362" spans="1:7" ht="12.75">
      <c r="A1362" s="628"/>
      <c r="B1362" s="628"/>
      <c r="C1362" s="628"/>
      <c r="D1362" s="628"/>
      <c r="E1362" s="518"/>
      <c r="F1362" s="628"/>
      <c r="G1362" s="518"/>
    </row>
    <row r="1363" spans="1:7" ht="12.75">
      <c r="A1363" s="628"/>
      <c r="B1363" s="628"/>
      <c r="C1363" s="628"/>
      <c r="D1363" s="628"/>
      <c r="E1363" s="518"/>
      <c r="F1363" s="628"/>
      <c r="G1363" s="518"/>
    </row>
    <row r="1364" spans="1:7" ht="12.75">
      <c r="A1364" s="628"/>
      <c r="B1364" s="628"/>
      <c r="C1364" s="628"/>
      <c r="D1364" s="628"/>
      <c r="E1364" s="518"/>
      <c r="F1364" s="628"/>
      <c r="G1364" s="518"/>
    </row>
    <row r="1365" spans="1:7" ht="12.75">
      <c r="A1365" s="628"/>
      <c r="B1365" s="628"/>
      <c r="C1365" s="628"/>
      <c r="D1365" s="628"/>
      <c r="E1365" s="518"/>
      <c r="F1365" s="628"/>
      <c r="G1365" s="518"/>
    </row>
    <row r="1366" spans="1:7" ht="12.75">
      <c r="A1366" s="628"/>
      <c r="B1366" s="628"/>
      <c r="C1366" s="628"/>
      <c r="D1366" s="628"/>
      <c r="E1366" s="518"/>
      <c r="F1366" s="628"/>
      <c r="G1366" s="518"/>
    </row>
    <row r="1367" spans="1:7" ht="12.75">
      <c r="A1367" s="628"/>
      <c r="B1367" s="628"/>
      <c r="C1367" s="628"/>
      <c r="D1367" s="628"/>
      <c r="E1367" s="518"/>
      <c r="F1367" s="628"/>
      <c r="G1367" s="518"/>
    </row>
    <row r="1368" spans="1:7" ht="12.75">
      <c r="A1368" s="628"/>
      <c r="B1368" s="628"/>
      <c r="C1368" s="628"/>
      <c r="D1368" s="628"/>
      <c r="E1368" s="518"/>
      <c r="F1368" s="628"/>
      <c r="G1368" s="518"/>
    </row>
    <row r="1369" spans="1:7" ht="12.75">
      <c r="A1369" s="628"/>
      <c r="B1369" s="628"/>
      <c r="C1369" s="628"/>
      <c r="D1369" s="628"/>
      <c r="E1369" s="518"/>
      <c r="F1369" s="628"/>
      <c r="G1369" s="518"/>
    </row>
    <row r="1370" spans="1:7" ht="12.75">
      <c r="A1370" s="628"/>
      <c r="B1370" s="628"/>
      <c r="C1370" s="628"/>
      <c r="D1370" s="628"/>
      <c r="E1370" s="518"/>
      <c r="F1370" s="628"/>
      <c r="G1370" s="518"/>
    </row>
    <row r="1371" spans="1:7" ht="12.75">
      <c r="A1371" s="628"/>
      <c r="B1371" s="628"/>
      <c r="C1371" s="628"/>
      <c r="D1371" s="628"/>
      <c r="E1371" s="518"/>
      <c r="F1371" s="628"/>
      <c r="G1371" s="518"/>
    </row>
    <row r="1372" spans="1:7" ht="12.75">
      <c r="A1372" s="628"/>
      <c r="B1372" s="628"/>
      <c r="C1372" s="628"/>
      <c r="D1372" s="628"/>
      <c r="E1372" s="518"/>
      <c r="F1372" s="628"/>
      <c r="G1372" s="518"/>
    </row>
    <row r="1373" spans="1:7" ht="12.75">
      <c r="A1373" s="628"/>
      <c r="B1373" s="628"/>
      <c r="C1373" s="628"/>
      <c r="D1373" s="628"/>
      <c r="E1373" s="518"/>
      <c r="F1373" s="628"/>
      <c r="G1373" s="518"/>
    </row>
    <row r="1374" spans="1:7" ht="12.75">
      <c r="A1374" s="628"/>
      <c r="B1374" s="628"/>
      <c r="C1374" s="628"/>
      <c r="D1374" s="628"/>
      <c r="E1374" s="518"/>
      <c r="F1374" s="628"/>
      <c r="G1374" s="518"/>
    </row>
    <row r="1375" spans="1:7" ht="12.75">
      <c r="A1375" s="628"/>
      <c r="B1375" s="628"/>
      <c r="C1375" s="628"/>
      <c r="D1375" s="628"/>
      <c r="E1375" s="518"/>
      <c r="F1375" s="628"/>
      <c r="G1375" s="518"/>
    </row>
    <row r="1376" spans="1:7" ht="12.75">
      <c r="A1376" s="628"/>
      <c r="B1376" s="628"/>
      <c r="C1376" s="628"/>
      <c r="D1376" s="628"/>
      <c r="E1376" s="518"/>
      <c r="F1376" s="628"/>
      <c r="G1376" s="518"/>
    </row>
    <row r="1377" spans="1:7" ht="12.75">
      <c r="A1377" s="628"/>
      <c r="B1377" s="628"/>
      <c r="C1377" s="628"/>
      <c r="D1377" s="628"/>
      <c r="E1377" s="518"/>
      <c r="F1377" s="628"/>
      <c r="G1377" s="518"/>
    </row>
    <row r="1378" spans="1:7" ht="12.75">
      <c r="A1378" s="628"/>
      <c r="B1378" s="628"/>
      <c r="C1378" s="628"/>
      <c r="D1378" s="628"/>
      <c r="E1378" s="518"/>
      <c r="F1378" s="628"/>
      <c r="G1378" s="518"/>
    </row>
    <row r="1379" spans="1:7" ht="12.75">
      <c r="A1379" s="628"/>
      <c r="B1379" s="628"/>
      <c r="C1379" s="628"/>
      <c r="D1379" s="628"/>
      <c r="E1379" s="518"/>
      <c r="F1379" s="628"/>
      <c r="G1379" s="518"/>
    </row>
    <row r="1380" spans="1:7" ht="12.75">
      <c r="A1380" s="628"/>
      <c r="B1380" s="628"/>
      <c r="C1380" s="628"/>
      <c r="D1380" s="628"/>
      <c r="E1380" s="518"/>
      <c r="F1380" s="628"/>
      <c r="G1380" s="518"/>
    </row>
    <row r="1381" spans="1:7" ht="12.75">
      <c r="A1381" s="628"/>
      <c r="B1381" s="628"/>
      <c r="C1381" s="628"/>
      <c r="D1381" s="628"/>
      <c r="E1381" s="518"/>
      <c r="F1381" s="628"/>
      <c r="G1381" s="518"/>
    </row>
    <row r="1382" spans="1:7" ht="12.75">
      <c r="A1382" s="628"/>
      <c r="B1382" s="628"/>
      <c r="C1382" s="628"/>
      <c r="D1382" s="628"/>
      <c r="E1382" s="518"/>
      <c r="F1382" s="628"/>
      <c r="G1382" s="518"/>
    </row>
    <row r="1383" spans="1:7" ht="12.75">
      <c r="A1383" s="628"/>
      <c r="B1383" s="628"/>
      <c r="C1383" s="628"/>
      <c r="D1383" s="628"/>
      <c r="E1383" s="518"/>
      <c r="F1383" s="628"/>
      <c r="G1383" s="518"/>
    </row>
    <row r="1384" spans="1:7" ht="12.75">
      <c r="A1384" s="628"/>
      <c r="B1384" s="628"/>
      <c r="C1384" s="628"/>
      <c r="D1384" s="628"/>
      <c r="E1384" s="518"/>
      <c r="F1384" s="628"/>
      <c r="G1384" s="518"/>
    </row>
    <row r="1385" spans="1:7" ht="12.75">
      <c r="A1385" s="628"/>
      <c r="B1385" s="628"/>
      <c r="C1385" s="628"/>
      <c r="D1385" s="628"/>
      <c r="E1385" s="518"/>
      <c r="F1385" s="628"/>
      <c r="G1385" s="518"/>
    </row>
    <row r="1386" spans="1:7" ht="12.75">
      <c r="A1386" s="628"/>
      <c r="B1386" s="628"/>
      <c r="C1386" s="628"/>
      <c r="D1386" s="628"/>
      <c r="E1386" s="518"/>
      <c r="F1386" s="628"/>
      <c r="G1386" s="518"/>
    </row>
    <row r="1387" spans="1:7" ht="12.75">
      <c r="A1387" s="628"/>
      <c r="B1387" s="628"/>
      <c r="C1387" s="628"/>
      <c r="D1387" s="628"/>
      <c r="E1387" s="518"/>
      <c r="F1387" s="628"/>
      <c r="G1387" s="518"/>
    </row>
    <row r="1388" spans="1:7" ht="12.75">
      <c r="A1388" s="628"/>
      <c r="B1388" s="628"/>
      <c r="C1388" s="628"/>
      <c r="D1388" s="628"/>
      <c r="E1388" s="518"/>
      <c r="F1388" s="628"/>
      <c r="G1388" s="518"/>
    </row>
    <row r="1389" spans="1:7" ht="12.75">
      <c r="A1389" s="628"/>
      <c r="B1389" s="628"/>
      <c r="C1389" s="628"/>
      <c r="D1389" s="628"/>
      <c r="E1389" s="518"/>
      <c r="F1389" s="628"/>
      <c r="G1389" s="518"/>
    </row>
    <row r="1390" spans="1:7" ht="12.75">
      <c r="A1390" s="628"/>
      <c r="B1390" s="628"/>
      <c r="C1390" s="628"/>
      <c r="D1390" s="628"/>
      <c r="E1390" s="518"/>
      <c r="F1390" s="628"/>
      <c r="G1390" s="518"/>
    </row>
    <row r="1391" spans="1:7" ht="12.75">
      <c r="A1391" s="628"/>
      <c r="B1391" s="628"/>
      <c r="C1391" s="628"/>
      <c r="D1391" s="628"/>
      <c r="E1391" s="518"/>
      <c r="F1391" s="628"/>
      <c r="G1391" s="518"/>
    </row>
    <row r="1392" spans="1:7" ht="12.75">
      <c r="A1392" s="628"/>
      <c r="B1392" s="628"/>
      <c r="C1392" s="628"/>
      <c r="D1392" s="628"/>
      <c r="E1392" s="518"/>
      <c r="F1392" s="628"/>
      <c r="G1392" s="518"/>
    </row>
    <row r="1393" spans="1:7" ht="12.75">
      <c r="A1393" s="628"/>
      <c r="B1393" s="628"/>
      <c r="C1393" s="628"/>
      <c r="D1393" s="628"/>
      <c r="E1393" s="518"/>
      <c r="F1393" s="628"/>
      <c r="G1393" s="518"/>
    </row>
    <row r="1394" spans="1:7" ht="12.75">
      <c r="A1394" s="628"/>
      <c r="B1394" s="628"/>
      <c r="C1394" s="628"/>
      <c r="D1394" s="628"/>
      <c r="E1394" s="518"/>
      <c r="F1394" s="628"/>
      <c r="G1394" s="518"/>
    </row>
    <row r="1395" spans="1:7" ht="12.75">
      <c r="A1395" s="628"/>
      <c r="B1395" s="628"/>
      <c r="C1395" s="628"/>
      <c r="D1395" s="628"/>
      <c r="E1395" s="518"/>
      <c r="F1395" s="628"/>
      <c r="G1395" s="518"/>
    </row>
    <row r="1396" spans="1:7" ht="12.75">
      <c r="A1396" s="628"/>
      <c r="B1396" s="628"/>
      <c r="C1396" s="628"/>
      <c r="D1396" s="628"/>
      <c r="E1396" s="518"/>
      <c r="F1396" s="628"/>
      <c r="G1396" s="518"/>
    </row>
    <row r="1397" spans="1:7" ht="12.75">
      <c r="A1397" s="628"/>
      <c r="B1397" s="628"/>
      <c r="C1397" s="628"/>
      <c r="D1397" s="628"/>
      <c r="E1397" s="518"/>
      <c r="F1397" s="628"/>
      <c r="G1397" s="518"/>
    </row>
    <row r="1398" spans="1:7" ht="12.75">
      <c r="A1398" s="628"/>
      <c r="B1398" s="628"/>
      <c r="C1398" s="628"/>
      <c r="D1398" s="628"/>
      <c r="E1398" s="518"/>
      <c r="F1398" s="628"/>
      <c r="G1398" s="518"/>
    </row>
    <row r="1399" spans="1:7" ht="12.75">
      <c r="A1399" s="628"/>
      <c r="B1399" s="628"/>
      <c r="C1399" s="628"/>
      <c r="D1399" s="628"/>
      <c r="E1399" s="518"/>
      <c r="F1399" s="628"/>
      <c r="G1399" s="518"/>
    </row>
    <row r="1400" spans="1:7" ht="12.75">
      <c r="A1400" s="628"/>
      <c r="B1400" s="628"/>
      <c r="C1400" s="628"/>
      <c r="D1400" s="628"/>
      <c r="E1400" s="518"/>
      <c r="F1400" s="628"/>
      <c r="G1400" s="518"/>
    </row>
    <row r="1401" spans="1:7" ht="12.75">
      <c r="A1401" s="628"/>
      <c r="B1401" s="628"/>
      <c r="C1401" s="628"/>
      <c r="D1401" s="628"/>
      <c r="E1401" s="518"/>
      <c r="F1401" s="628"/>
      <c r="G1401" s="518"/>
    </row>
    <row r="1402" spans="1:7" ht="12.75">
      <c r="A1402" s="628"/>
      <c r="B1402" s="628"/>
      <c r="C1402" s="628"/>
      <c r="D1402" s="628"/>
      <c r="E1402" s="518"/>
      <c r="F1402" s="628"/>
      <c r="G1402" s="518"/>
    </row>
    <row r="1403" spans="1:7" ht="12.75">
      <c r="A1403" s="628"/>
      <c r="B1403" s="628"/>
      <c r="C1403" s="628"/>
      <c r="D1403" s="628"/>
      <c r="E1403" s="518"/>
      <c r="F1403" s="628"/>
      <c r="G1403" s="518"/>
    </row>
    <row r="1404" spans="1:7" ht="12.75">
      <c r="A1404" s="628"/>
      <c r="B1404" s="628"/>
      <c r="C1404" s="628"/>
      <c r="D1404" s="628"/>
      <c r="E1404" s="518"/>
      <c r="F1404" s="628"/>
      <c r="G1404" s="518"/>
    </row>
    <row r="1405" spans="1:7" ht="12.75">
      <c r="A1405" s="628"/>
      <c r="B1405" s="628"/>
      <c r="C1405" s="628"/>
      <c r="D1405" s="628"/>
      <c r="E1405" s="518"/>
      <c r="F1405" s="628"/>
      <c r="G1405" s="518"/>
    </row>
    <row r="1406" spans="1:7" ht="12.75">
      <c r="A1406" s="628"/>
      <c r="B1406" s="628"/>
      <c r="C1406" s="628"/>
      <c r="D1406" s="628"/>
      <c r="E1406" s="518"/>
      <c r="F1406" s="628"/>
      <c r="G1406" s="518"/>
    </row>
    <row r="1407" spans="1:7" ht="12.75">
      <c r="A1407" s="628"/>
      <c r="B1407" s="628"/>
      <c r="C1407" s="628"/>
      <c r="D1407" s="628"/>
      <c r="E1407" s="518"/>
      <c r="F1407" s="628"/>
      <c r="G1407" s="518"/>
    </row>
    <row r="1408" spans="1:7" ht="12.75">
      <c r="A1408" s="628"/>
      <c r="B1408" s="628"/>
      <c r="C1408" s="628"/>
      <c r="D1408" s="628"/>
      <c r="E1408" s="518"/>
      <c r="F1408" s="628"/>
      <c r="G1408" s="518"/>
    </row>
    <row r="1409" spans="1:7" ht="12.75">
      <c r="A1409" s="628"/>
      <c r="B1409" s="628"/>
      <c r="C1409" s="628"/>
      <c r="D1409" s="628"/>
      <c r="E1409" s="518"/>
      <c r="F1409" s="628"/>
      <c r="G1409" s="518"/>
    </row>
    <row r="1410" spans="1:7" ht="12.75">
      <c r="A1410" s="628"/>
      <c r="B1410" s="628"/>
      <c r="C1410" s="628"/>
      <c r="D1410" s="628"/>
      <c r="E1410" s="518"/>
      <c r="F1410" s="628"/>
      <c r="G1410" s="518"/>
    </row>
    <row r="1411" spans="1:7" ht="12.75">
      <c r="A1411" s="628"/>
      <c r="B1411" s="628"/>
      <c r="C1411" s="628"/>
      <c r="D1411" s="628"/>
      <c r="E1411" s="518"/>
      <c r="F1411" s="628"/>
      <c r="G1411" s="518"/>
    </row>
    <row r="1412" spans="1:7" ht="12.75">
      <c r="A1412" s="628"/>
      <c r="B1412" s="628"/>
      <c r="C1412" s="628"/>
      <c r="D1412" s="628"/>
      <c r="E1412" s="518"/>
      <c r="F1412" s="628"/>
      <c r="G1412" s="518"/>
    </row>
    <row r="1413" spans="1:7" ht="12.75">
      <c r="A1413" s="628"/>
      <c r="B1413" s="628"/>
      <c r="C1413" s="628"/>
      <c r="D1413" s="628"/>
      <c r="E1413" s="518"/>
      <c r="F1413" s="628"/>
      <c r="G1413" s="518"/>
    </row>
    <row r="1414" spans="1:7" ht="12.75">
      <c r="A1414" s="628"/>
      <c r="B1414" s="628"/>
      <c r="C1414" s="628"/>
      <c r="D1414" s="628"/>
      <c r="E1414" s="518"/>
      <c r="F1414" s="628"/>
      <c r="G1414" s="518"/>
    </row>
    <row r="1415" spans="1:7" ht="12.75">
      <c r="A1415" s="628"/>
      <c r="B1415" s="628"/>
      <c r="C1415" s="628"/>
      <c r="D1415" s="628"/>
      <c r="E1415" s="518"/>
      <c r="F1415" s="628"/>
      <c r="G1415" s="518"/>
    </row>
    <row r="1416" spans="1:7" ht="12.75">
      <c r="A1416" s="628"/>
      <c r="B1416" s="628"/>
      <c r="C1416" s="628"/>
      <c r="D1416" s="628"/>
      <c r="E1416" s="518"/>
      <c r="F1416" s="628"/>
      <c r="G1416" s="518"/>
    </row>
    <row r="1417" spans="1:7" ht="12.75">
      <c r="A1417" s="628"/>
      <c r="B1417" s="628"/>
      <c r="C1417" s="628"/>
      <c r="D1417" s="628"/>
      <c r="E1417" s="518"/>
      <c r="F1417" s="628"/>
      <c r="G1417" s="518"/>
    </row>
    <row r="1418" spans="1:7" ht="12.75">
      <c r="A1418" s="628"/>
      <c r="B1418" s="628"/>
      <c r="C1418" s="628"/>
      <c r="D1418" s="628"/>
      <c r="E1418" s="518"/>
      <c r="F1418" s="628"/>
      <c r="G1418" s="518"/>
    </row>
    <row r="1419" spans="1:7" ht="12.75">
      <c r="A1419" s="628"/>
      <c r="B1419" s="628"/>
      <c r="C1419" s="628"/>
      <c r="D1419" s="628"/>
      <c r="E1419" s="518"/>
      <c r="F1419" s="628"/>
      <c r="G1419" s="518"/>
    </row>
    <row r="1420" spans="1:7" ht="12.75">
      <c r="A1420" s="628"/>
      <c r="B1420" s="628"/>
      <c r="C1420" s="628"/>
      <c r="D1420" s="628"/>
      <c r="E1420" s="518"/>
      <c r="F1420" s="628"/>
      <c r="G1420" s="518"/>
    </row>
    <row r="1421" spans="1:7" ht="12.75">
      <c r="A1421" s="628"/>
      <c r="B1421" s="628"/>
      <c r="C1421" s="628"/>
      <c r="D1421" s="628"/>
      <c r="E1421" s="518"/>
      <c r="F1421" s="628"/>
      <c r="G1421" s="518"/>
    </row>
    <row r="1422" spans="1:7" ht="12.75">
      <c r="A1422" s="628"/>
      <c r="B1422" s="628"/>
      <c r="C1422" s="628"/>
      <c r="D1422" s="628"/>
      <c r="E1422" s="518"/>
      <c r="F1422" s="628"/>
      <c r="G1422" s="518"/>
    </row>
    <row r="1423" spans="1:7" ht="12.75">
      <c r="A1423" s="628"/>
      <c r="B1423" s="628"/>
      <c r="C1423" s="628"/>
      <c r="D1423" s="628"/>
      <c r="E1423" s="518"/>
      <c r="F1423" s="628"/>
      <c r="G1423" s="518"/>
    </row>
    <row r="1424" spans="1:7" ht="12.75">
      <c r="A1424" s="628"/>
      <c r="B1424" s="628"/>
      <c r="C1424" s="628"/>
      <c r="D1424" s="628"/>
      <c r="E1424" s="518"/>
      <c r="F1424" s="628"/>
      <c r="G1424" s="518"/>
    </row>
    <row r="1425" spans="1:7" ht="12.75">
      <c r="A1425" s="628"/>
      <c r="B1425" s="628"/>
      <c r="C1425" s="628"/>
      <c r="D1425" s="628"/>
      <c r="E1425" s="518"/>
      <c r="F1425" s="628"/>
      <c r="G1425" s="518"/>
    </row>
    <row r="1426" spans="1:7" ht="12.75">
      <c r="A1426" s="628"/>
      <c r="B1426" s="628"/>
      <c r="C1426" s="628"/>
      <c r="D1426" s="628"/>
      <c r="E1426" s="518"/>
      <c r="F1426" s="628"/>
      <c r="G1426" s="518"/>
    </row>
    <row r="1427" spans="1:7" ht="12.75">
      <c r="A1427" s="628"/>
      <c r="B1427" s="628"/>
      <c r="C1427" s="628"/>
      <c r="D1427" s="628"/>
      <c r="E1427" s="518"/>
      <c r="F1427" s="628"/>
      <c r="G1427" s="518"/>
    </row>
    <row r="1428" spans="1:7" ht="12.75">
      <c r="A1428" s="628"/>
      <c r="B1428" s="628"/>
      <c r="C1428" s="628"/>
      <c r="D1428" s="628"/>
      <c r="E1428" s="518"/>
      <c r="F1428" s="628"/>
      <c r="G1428" s="518"/>
    </row>
    <row r="1429" spans="1:7" ht="12.75">
      <c r="A1429" s="628"/>
      <c r="B1429" s="628"/>
      <c r="C1429" s="628"/>
      <c r="D1429" s="628"/>
      <c r="E1429" s="518"/>
      <c r="F1429" s="628"/>
      <c r="G1429" s="518"/>
    </row>
    <row r="1430" spans="1:7" ht="12.75">
      <c r="A1430" s="628"/>
      <c r="B1430" s="628"/>
      <c r="C1430" s="628"/>
      <c r="D1430" s="628"/>
      <c r="E1430" s="518"/>
      <c r="F1430" s="628"/>
      <c r="G1430" s="518"/>
    </row>
    <row r="1431" spans="1:7" ht="12.75">
      <c r="A1431" s="628"/>
      <c r="B1431" s="628"/>
      <c r="C1431" s="628"/>
      <c r="D1431" s="628"/>
      <c r="E1431" s="518"/>
      <c r="F1431" s="628"/>
      <c r="G1431" s="518"/>
    </row>
    <row r="1432" spans="1:7" ht="12.75">
      <c r="A1432" s="628"/>
      <c r="B1432" s="628"/>
      <c r="C1432" s="628"/>
      <c r="D1432" s="628"/>
      <c r="E1432" s="518"/>
      <c r="F1432" s="628"/>
      <c r="G1432" s="518"/>
    </row>
    <row r="1433" spans="1:7" ht="12.75">
      <c r="A1433" s="628"/>
      <c r="B1433" s="628"/>
      <c r="C1433" s="628"/>
      <c r="D1433" s="628"/>
      <c r="E1433" s="518"/>
      <c r="F1433" s="628"/>
      <c r="G1433" s="518"/>
    </row>
    <row r="1434" spans="1:7" ht="12.75">
      <c r="A1434" s="628"/>
      <c r="B1434" s="628"/>
      <c r="C1434" s="628"/>
      <c r="D1434" s="628"/>
      <c r="E1434" s="518"/>
      <c r="F1434" s="628"/>
      <c r="G1434" s="518"/>
    </row>
    <row r="1435" spans="1:7" ht="12.75">
      <c r="A1435" s="628"/>
      <c r="B1435" s="628"/>
      <c r="C1435" s="628"/>
      <c r="D1435" s="628"/>
      <c r="E1435" s="518"/>
      <c r="F1435" s="628"/>
      <c r="G1435" s="518"/>
    </row>
    <row r="1436" spans="1:7" ht="12.75">
      <c r="A1436" s="628"/>
      <c r="B1436" s="628"/>
      <c r="C1436" s="628"/>
      <c r="D1436" s="628"/>
      <c r="E1436" s="518"/>
      <c r="F1436" s="628"/>
      <c r="G1436" s="518"/>
    </row>
    <row r="1437" spans="1:7" ht="12.75">
      <c r="A1437" s="628"/>
      <c r="B1437" s="628"/>
      <c r="C1437" s="628"/>
      <c r="D1437" s="628"/>
      <c r="E1437" s="518"/>
      <c r="F1437" s="628"/>
      <c r="G1437" s="518"/>
    </row>
    <row r="1438" spans="1:7" ht="12.75">
      <c r="A1438" s="628"/>
      <c r="B1438" s="628"/>
      <c r="C1438" s="628"/>
      <c r="D1438" s="628"/>
      <c r="E1438" s="518"/>
      <c r="F1438" s="628"/>
      <c r="G1438" s="518"/>
    </row>
    <row r="1439" spans="1:7" ht="12.75">
      <c r="A1439" s="628"/>
      <c r="B1439" s="628"/>
      <c r="C1439" s="628"/>
      <c r="D1439" s="628"/>
      <c r="E1439" s="518"/>
      <c r="F1439" s="628"/>
      <c r="G1439" s="518"/>
    </row>
    <row r="1440" spans="1:7" ht="12.75">
      <c r="A1440" s="628"/>
      <c r="B1440" s="628"/>
      <c r="C1440" s="628"/>
      <c r="D1440" s="628"/>
      <c r="E1440" s="518"/>
      <c r="F1440" s="628"/>
      <c r="G1440" s="518"/>
    </row>
    <row r="1441" spans="1:7" ht="12.75">
      <c r="A1441" s="628"/>
      <c r="B1441" s="628"/>
      <c r="C1441" s="628"/>
      <c r="D1441" s="628"/>
      <c r="E1441" s="518"/>
      <c r="F1441" s="628"/>
      <c r="G1441" s="518"/>
    </row>
    <row r="1442" spans="1:7" ht="12.75">
      <c r="A1442" s="628"/>
      <c r="B1442" s="628"/>
      <c r="C1442" s="628"/>
      <c r="D1442" s="628"/>
      <c r="E1442" s="518"/>
      <c r="F1442" s="628"/>
      <c r="G1442" s="518"/>
    </row>
    <row r="1443" spans="1:7" ht="12.75">
      <c r="A1443" s="628"/>
      <c r="B1443" s="628"/>
      <c r="C1443" s="628"/>
      <c r="D1443" s="628"/>
      <c r="E1443" s="518"/>
      <c r="F1443" s="628"/>
      <c r="G1443" s="518"/>
    </row>
    <row r="1444" spans="1:7" ht="12.75">
      <c r="A1444" s="628"/>
      <c r="B1444" s="628"/>
      <c r="C1444" s="628"/>
      <c r="D1444" s="628"/>
      <c r="E1444" s="518"/>
      <c r="F1444" s="628"/>
      <c r="G1444" s="518"/>
    </row>
    <row r="1445" spans="1:7" ht="12.75">
      <c r="A1445" s="628"/>
      <c r="B1445" s="628"/>
      <c r="C1445" s="628"/>
      <c r="D1445" s="628"/>
      <c r="E1445" s="518"/>
      <c r="F1445" s="628"/>
      <c r="G1445" s="518"/>
    </row>
    <row r="1446" spans="1:7" ht="12.75">
      <c r="A1446" s="628"/>
      <c r="B1446" s="628"/>
      <c r="C1446" s="628"/>
      <c r="D1446" s="628"/>
      <c r="E1446" s="518"/>
      <c r="F1446" s="628"/>
      <c r="G1446" s="518"/>
    </row>
    <row r="1447" spans="1:7" ht="12.75">
      <c r="A1447" s="628"/>
      <c r="B1447" s="628"/>
      <c r="C1447" s="628"/>
      <c r="D1447" s="628"/>
      <c r="E1447" s="518"/>
      <c r="F1447" s="628"/>
      <c r="G1447" s="518"/>
    </row>
    <row r="1448" spans="1:7" ht="12.75">
      <c r="A1448" s="628"/>
      <c r="B1448" s="628"/>
      <c r="C1448" s="628"/>
      <c r="D1448" s="628"/>
      <c r="E1448" s="518"/>
      <c r="F1448" s="628"/>
      <c r="G1448" s="518"/>
    </row>
    <row r="1449" spans="1:7" ht="12.75">
      <c r="A1449" s="628"/>
      <c r="B1449" s="628"/>
      <c r="C1449" s="628"/>
      <c r="D1449" s="628"/>
      <c r="E1449" s="518"/>
      <c r="F1449" s="628"/>
      <c r="G1449" s="518"/>
    </row>
    <row r="1450" spans="1:7" ht="12.75">
      <c r="A1450" s="628"/>
      <c r="B1450" s="628"/>
      <c r="C1450" s="628"/>
      <c r="D1450" s="628"/>
      <c r="E1450" s="518"/>
      <c r="F1450" s="628"/>
      <c r="G1450" s="518"/>
    </row>
    <row r="1451" spans="1:7" ht="12.75">
      <c r="A1451" s="628"/>
      <c r="B1451" s="628"/>
      <c r="C1451" s="628"/>
      <c r="D1451" s="628"/>
      <c r="E1451" s="518"/>
      <c r="F1451" s="628"/>
      <c r="G1451" s="518"/>
    </row>
    <row r="1452" spans="1:7" ht="12.75">
      <c r="A1452" s="628"/>
      <c r="B1452" s="628"/>
      <c r="C1452" s="628"/>
      <c r="D1452" s="628"/>
      <c r="E1452" s="518"/>
      <c r="F1452" s="628"/>
      <c r="G1452" s="518"/>
    </row>
    <row r="1453" spans="1:7" ht="12.75">
      <c r="A1453" s="628"/>
      <c r="B1453" s="628"/>
      <c r="C1453" s="628"/>
      <c r="D1453" s="628"/>
      <c r="E1453" s="518"/>
      <c r="F1453" s="628"/>
      <c r="G1453" s="518"/>
    </row>
    <row r="1454" spans="1:7" ht="12.75">
      <c r="A1454" s="628"/>
      <c r="B1454" s="628"/>
      <c r="C1454" s="628"/>
      <c r="D1454" s="628"/>
      <c r="E1454" s="518"/>
      <c r="F1454" s="628"/>
      <c r="G1454" s="518"/>
    </row>
    <row r="1455" spans="1:7" ht="12.75">
      <c r="A1455" s="628"/>
      <c r="B1455" s="628"/>
      <c r="C1455" s="628"/>
      <c r="D1455" s="628"/>
      <c r="E1455" s="518"/>
      <c r="F1455" s="628"/>
      <c r="G1455" s="518"/>
    </row>
    <row r="1456" spans="1:7" ht="12.75">
      <c r="A1456" s="628"/>
      <c r="B1456" s="628"/>
      <c r="C1456" s="628"/>
      <c r="D1456" s="628"/>
      <c r="E1456" s="518"/>
      <c r="F1456" s="628"/>
      <c r="G1456" s="518"/>
    </row>
    <row r="1457" spans="1:7" ht="12.75">
      <c r="A1457" s="628"/>
      <c r="B1457" s="628"/>
      <c r="C1457" s="628"/>
      <c r="D1457" s="628"/>
      <c r="E1457" s="518"/>
      <c r="F1457" s="628"/>
      <c r="G1457" s="518"/>
    </row>
    <row r="1458" spans="1:7" ht="12.75">
      <c r="A1458" s="628"/>
      <c r="B1458" s="628"/>
      <c r="C1458" s="628"/>
      <c r="D1458" s="628"/>
      <c r="E1458" s="518"/>
      <c r="F1458" s="628"/>
      <c r="G1458" s="518"/>
    </row>
    <row r="1459" spans="1:7" ht="12.75">
      <c r="A1459" s="628"/>
      <c r="B1459" s="628"/>
      <c r="C1459" s="628"/>
      <c r="D1459" s="628"/>
      <c r="E1459" s="518"/>
      <c r="F1459" s="628"/>
      <c r="G1459" s="518"/>
    </row>
    <row r="1460" spans="1:7" ht="12.75">
      <c r="A1460" s="628"/>
      <c r="B1460" s="628"/>
      <c r="C1460" s="628"/>
      <c r="D1460" s="628"/>
      <c r="E1460" s="518"/>
      <c r="F1460" s="628"/>
      <c r="G1460" s="518"/>
    </row>
    <row r="1461" spans="1:7" ht="12.75">
      <c r="A1461" s="628"/>
      <c r="B1461" s="628"/>
      <c r="C1461" s="628"/>
      <c r="D1461" s="628"/>
      <c r="E1461" s="518"/>
      <c r="F1461" s="628"/>
      <c r="G1461" s="518"/>
    </row>
    <row r="1462" spans="1:7" ht="12.75">
      <c r="A1462" s="628"/>
      <c r="B1462" s="628"/>
      <c r="C1462" s="628"/>
      <c r="D1462" s="628"/>
      <c r="E1462" s="518"/>
      <c r="F1462" s="628"/>
      <c r="G1462" s="518"/>
    </row>
    <row r="1463" spans="1:7" ht="12.75">
      <c r="A1463" s="628"/>
      <c r="B1463" s="628"/>
      <c r="C1463" s="628"/>
      <c r="D1463" s="628"/>
      <c r="E1463" s="518"/>
      <c r="F1463" s="628"/>
      <c r="G1463" s="518"/>
    </row>
    <row r="1464" spans="1:7" ht="12.75">
      <c r="A1464" s="628"/>
      <c r="B1464" s="628"/>
      <c r="C1464" s="628"/>
      <c r="D1464" s="628"/>
      <c r="E1464" s="518"/>
      <c r="F1464" s="628"/>
      <c r="G1464" s="518"/>
    </row>
    <row r="1465" spans="1:7" ht="12.75">
      <c r="A1465" s="628"/>
      <c r="B1465" s="628"/>
      <c r="C1465" s="628"/>
      <c r="D1465" s="628"/>
      <c r="E1465" s="518"/>
      <c r="F1465" s="628"/>
      <c r="G1465" s="518"/>
    </row>
    <row r="1466" spans="1:7" ht="12.75">
      <c r="A1466" s="628"/>
      <c r="B1466" s="628"/>
      <c r="C1466" s="628"/>
      <c r="D1466" s="628"/>
      <c r="E1466" s="518"/>
      <c r="F1466" s="628"/>
      <c r="G1466" s="518"/>
    </row>
    <row r="1467" spans="1:7" ht="12.75">
      <c r="A1467" s="628"/>
      <c r="B1467" s="628"/>
      <c r="C1467" s="628"/>
      <c r="D1467" s="628"/>
      <c r="E1467" s="518"/>
      <c r="F1467" s="628"/>
      <c r="G1467" s="518"/>
    </row>
    <row r="1468" spans="1:7" ht="12.75">
      <c r="A1468" s="628"/>
      <c r="B1468" s="628"/>
      <c r="C1468" s="628"/>
      <c r="D1468" s="628"/>
      <c r="E1468" s="518"/>
      <c r="F1468" s="628"/>
      <c r="G1468" s="518"/>
    </row>
    <row r="1469" spans="1:7" ht="12.75">
      <c r="A1469" s="628"/>
      <c r="B1469" s="628"/>
      <c r="C1469" s="628"/>
      <c r="D1469" s="628"/>
      <c r="E1469" s="518"/>
      <c r="F1469" s="628"/>
      <c r="G1469" s="518"/>
    </row>
    <row r="1470" spans="1:7" ht="12.75">
      <c r="A1470" s="628"/>
      <c r="B1470" s="628"/>
      <c r="C1470" s="628"/>
      <c r="D1470" s="628"/>
      <c r="E1470" s="518"/>
      <c r="F1470" s="628"/>
      <c r="G1470" s="518"/>
    </row>
    <row r="1471" spans="1:7" ht="12.75">
      <c r="A1471" s="628"/>
      <c r="B1471" s="628"/>
      <c r="C1471" s="628"/>
      <c r="D1471" s="628"/>
      <c r="E1471" s="518"/>
      <c r="F1471" s="628"/>
      <c r="G1471" s="518"/>
    </row>
    <row r="1472" spans="1:7" ht="12.75">
      <c r="A1472" s="628"/>
      <c r="B1472" s="628"/>
      <c r="C1472" s="628"/>
      <c r="D1472" s="628"/>
      <c r="E1472" s="518"/>
      <c r="F1472" s="628"/>
      <c r="G1472" s="518"/>
    </row>
    <row r="1473" spans="1:7" ht="12.75">
      <c r="A1473" s="628"/>
      <c r="B1473" s="628"/>
      <c r="C1473" s="628"/>
      <c r="D1473" s="628"/>
      <c r="E1473" s="518"/>
      <c r="F1473" s="628"/>
      <c r="G1473" s="518"/>
    </row>
    <row r="1474" spans="1:7" ht="12.75">
      <c r="A1474" s="628"/>
      <c r="B1474" s="628"/>
      <c r="C1474" s="628"/>
      <c r="D1474" s="628"/>
      <c r="E1474" s="518"/>
      <c r="F1474" s="628"/>
      <c r="G1474" s="518"/>
    </row>
    <row r="1475" spans="1:7" ht="12.75">
      <c r="A1475" s="628"/>
      <c r="B1475" s="628"/>
      <c r="C1475" s="628"/>
      <c r="D1475" s="628"/>
      <c r="E1475" s="518"/>
      <c r="F1475" s="628"/>
      <c r="G1475" s="518"/>
    </row>
    <row r="1476" spans="1:7" ht="12.75">
      <c r="A1476" s="628"/>
      <c r="B1476" s="628"/>
      <c r="C1476" s="628"/>
      <c r="D1476" s="628"/>
      <c r="E1476" s="518"/>
      <c r="F1476" s="628"/>
      <c r="G1476" s="518"/>
    </row>
    <row r="1477" spans="1:7" ht="12.75">
      <c r="A1477" s="628"/>
      <c r="B1477" s="628"/>
      <c r="C1477" s="628"/>
      <c r="D1477" s="628"/>
      <c r="E1477" s="518"/>
      <c r="F1477" s="628"/>
      <c r="G1477" s="518"/>
    </row>
    <row r="1478" spans="1:7" ht="12.75">
      <c r="A1478" s="628"/>
      <c r="B1478" s="628"/>
      <c r="C1478" s="628"/>
      <c r="D1478" s="628"/>
      <c r="E1478" s="518"/>
      <c r="F1478" s="628"/>
      <c r="G1478" s="518"/>
    </row>
    <row r="1479" spans="1:7" ht="12.75">
      <c r="A1479" s="628"/>
      <c r="B1479" s="628"/>
      <c r="C1479" s="628"/>
      <c r="D1479" s="628"/>
      <c r="E1479" s="518"/>
      <c r="F1479" s="628"/>
      <c r="G1479" s="518"/>
    </row>
    <row r="1480" spans="1:7" ht="12.75">
      <c r="A1480" s="628"/>
      <c r="B1480" s="628"/>
      <c r="C1480" s="628"/>
      <c r="D1480" s="628"/>
      <c r="E1480" s="518"/>
      <c r="F1480" s="628"/>
      <c r="G1480" s="518"/>
    </row>
    <row r="1481" spans="1:7" ht="12.75">
      <c r="A1481" s="628"/>
      <c r="B1481" s="628"/>
      <c r="C1481" s="628"/>
      <c r="D1481" s="628"/>
      <c r="E1481" s="518"/>
      <c r="F1481" s="628"/>
      <c r="G1481" s="518"/>
    </row>
    <row r="1482" spans="1:7" ht="12.75">
      <c r="A1482" s="628"/>
      <c r="B1482" s="628"/>
      <c r="C1482" s="628"/>
      <c r="D1482" s="628"/>
      <c r="E1482" s="518"/>
      <c r="F1482" s="628"/>
      <c r="G1482" s="518"/>
    </row>
    <row r="1483" spans="1:7" ht="12.75">
      <c r="A1483" s="628"/>
      <c r="B1483" s="628"/>
      <c r="C1483" s="628"/>
      <c r="D1483" s="628"/>
      <c r="E1483" s="518"/>
      <c r="F1483" s="628"/>
      <c r="G1483" s="518"/>
    </row>
    <row r="1484" spans="1:7" ht="12.75">
      <c r="A1484" s="628"/>
      <c r="B1484" s="628"/>
      <c r="C1484" s="628"/>
      <c r="D1484" s="628"/>
      <c r="E1484" s="518"/>
      <c r="F1484" s="628"/>
      <c r="G1484" s="518"/>
    </row>
    <row r="1485" spans="1:7" ht="12.75">
      <c r="A1485" s="628"/>
      <c r="B1485" s="628"/>
      <c r="C1485" s="628"/>
      <c r="D1485" s="628"/>
      <c r="E1485" s="518"/>
      <c r="F1485" s="628"/>
      <c r="G1485" s="518"/>
    </row>
    <row r="1486" spans="1:7" ht="12.75">
      <c r="A1486" s="628"/>
      <c r="B1486" s="628"/>
      <c r="C1486" s="628"/>
      <c r="D1486" s="628"/>
      <c r="E1486" s="518"/>
      <c r="F1486" s="628"/>
      <c r="G1486" s="518"/>
    </row>
    <row r="1487" spans="1:7" ht="12.75">
      <c r="A1487" s="628"/>
      <c r="B1487" s="628"/>
      <c r="C1487" s="628"/>
      <c r="D1487" s="628"/>
      <c r="E1487" s="518"/>
      <c r="F1487" s="628"/>
      <c r="G1487" s="518"/>
    </row>
    <row r="1488" spans="1:7" ht="12.75">
      <c r="A1488" s="628"/>
      <c r="B1488" s="628"/>
      <c r="C1488" s="628"/>
      <c r="D1488" s="628"/>
      <c r="E1488" s="518"/>
      <c r="F1488" s="628"/>
      <c r="G1488" s="518"/>
    </row>
    <row r="1489" spans="1:7" ht="12.75">
      <c r="A1489" s="628"/>
      <c r="B1489" s="628"/>
      <c r="C1489" s="628"/>
      <c r="D1489" s="628"/>
      <c r="E1489" s="518"/>
      <c r="F1489" s="628"/>
      <c r="G1489" s="518"/>
    </row>
    <row r="1490" spans="1:7" ht="12.75">
      <c r="A1490" s="628"/>
      <c r="B1490" s="628"/>
      <c r="C1490" s="628"/>
      <c r="D1490" s="628"/>
      <c r="E1490" s="518"/>
      <c r="F1490" s="628"/>
      <c r="G1490" s="518"/>
    </row>
    <row r="1491" spans="1:7" ht="12.75">
      <c r="A1491" s="628"/>
      <c r="B1491" s="628"/>
      <c r="C1491" s="628"/>
      <c r="D1491" s="628"/>
      <c r="E1491" s="518"/>
      <c r="F1491" s="628"/>
      <c r="G1491" s="518"/>
    </row>
    <row r="1492" spans="1:7" ht="12.75">
      <c r="A1492" s="628"/>
      <c r="B1492" s="628"/>
      <c r="C1492" s="628"/>
      <c r="D1492" s="628"/>
      <c r="E1492" s="518"/>
      <c r="F1492" s="628"/>
      <c r="G1492" s="518"/>
    </row>
    <row r="1493" spans="1:7" ht="12.75">
      <c r="A1493" s="628"/>
      <c r="B1493" s="628"/>
      <c r="C1493" s="628"/>
      <c r="D1493" s="628"/>
      <c r="E1493" s="518"/>
      <c r="F1493" s="628"/>
      <c r="G1493" s="518"/>
    </row>
    <row r="1494" spans="1:7" ht="12.75">
      <c r="A1494" s="628"/>
      <c r="B1494" s="628"/>
      <c r="C1494" s="628"/>
      <c r="D1494" s="628"/>
      <c r="E1494" s="518"/>
      <c r="F1494" s="628"/>
      <c r="G1494" s="518"/>
    </row>
    <row r="1495" spans="1:7" ht="12.75">
      <c r="A1495" s="628"/>
      <c r="B1495" s="628"/>
      <c r="C1495" s="628"/>
      <c r="D1495" s="628"/>
      <c r="E1495" s="518"/>
      <c r="F1495" s="628"/>
      <c r="G1495" s="518"/>
    </row>
    <row r="1496" spans="1:7" ht="12.75">
      <c r="A1496" s="628"/>
      <c r="B1496" s="628"/>
      <c r="C1496" s="628"/>
      <c r="D1496" s="628"/>
      <c r="E1496" s="518"/>
      <c r="F1496" s="628"/>
      <c r="G1496" s="518"/>
    </row>
    <row r="1497" spans="1:7" ht="12.75">
      <c r="A1497" s="628"/>
      <c r="B1497" s="628"/>
      <c r="C1497" s="628"/>
      <c r="D1497" s="628"/>
      <c r="E1497" s="518"/>
      <c r="F1497" s="628"/>
      <c r="G1497" s="518"/>
    </row>
    <row r="1498" spans="1:7" ht="12.75">
      <c r="A1498" s="628"/>
      <c r="B1498" s="628"/>
      <c r="C1498" s="628"/>
      <c r="D1498" s="628"/>
      <c r="E1498" s="518"/>
      <c r="F1498" s="628"/>
      <c r="G1498" s="518"/>
    </row>
    <row r="1499" spans="1:7" ht="12.75">
      <c r="A1499" s="628"/>
      <c r="B1499" s="628"/>
      <c r="C1499" s="628"/>
      <c r="D1499" s="628"/>
      <c r="E1499" s="518"/>
      <c r="F1499" s="628"/>
      <c r="G1499" s="518"/>
    </row>
    <row r="1500" spans="1:7" ht="12.75">
      <c r="A1500" s="628"/>
      <c r="B1500" s="628"/>
      <c r="C1500" s="628"/>
      <c r="D1500" s="628"/>
      <c r="E1500" s="518"/>
      <c r="F1500" s="628"/>
      <c r="G1500" s="518"/>
    </row>
    <row r="1501" spans="1:7" ht="12.75">
      <c r="A1501" s="628"/>
      <c r="B1501" s="628"/>
      <c r="C1501" s="628"/>
      <c r="D1501" s="628"/>
      <c r="E1501" s="518"/>
      <c r="F1501" s="628"/>
      <c r="G1501" s="518"/>
    </row>
    <row r="1502" spans="1:7" ht="12.75">
      <c r="A1502" s="628"/>
      <c r="B1502" s="628"/>
      <c r="C1502" s="628"/>
      <c r="D1502" s="628"/>
      <c r="E1502" s="518"/>
      <c r="F1502" s="628"/>
      <c r="G1502" s="518"/>
    </row>
    <row r="1503" spans="1:7" ht="12.75">
      <c r="A1503" s="628"/>
      <c r="B1503" s="628"/>
      <c r="C1503" s="628"/>
      <c r="D1503" s="628"/>
      <c r="E1503" s="518"/>
      <c r="F1503" s="628"/>
      <c r="G1503" s="518"/>
    </row>
    <row r="1504" spans="1:7" ht="12.75">
      <c r="A1504" s="628"/>
      <c r="B1504" s="628"/>
      <c r="C1504" s="628"/>
      <c r="D1504" s="628"/>
      <c r="E1504" s="518"/>
      <c r="F1504" s="628"/>
      <c r="G1504" s="518"/>
    </row>
    <row r="1505" spans="1:7" ht="12.75">
      <c r="A1505" s="628"/>
      <c r="B1505" s="628"/>
      <c r="C1505" s="628"/>
      <c r="D1505" s="628"/>
      <c r="E1505" s="518"/>
      <c r="F1505" s="628"/>
      <c r="G1505" s="518"/>
    </row>
    <row r="1506" spans="1:7" ht="12.75">
      <c r="A1506" s="628"/>
      <c r="B1506" s="628"/>
      <c r="C1506" s="628"/>
      <c r="D1506" s="628"/>
      <c r="E1506" s="518"/>
      <c r="F1506" s="628"/>
      <c r="G1506" s="518"/>
    </row>
    <row r="1507" spans="1:7" ht="12.75">
      <c r="A1507" s="628"/>
      <c r="B1507" s="628"/>
      <c r="C1507" s="628"/>
      <c r="D1507" s="628"/>
      <c r="E1507" s="518"/>
      <c r="F1507" s="628"/>
      <c r="G1507" s="518"/>
    </row>
    <row r="1508" spans="1:7" ht="12.75">
      <c r="A1508" s="628"/>
      <c r="B1508" s="628"/>
      <c r="C1508" s="628"/>
      <c r="D1508" s="628"/>
      <c r="E1508" s="518"/>
      <c r="F1508" s="628"/>
      <c r="G1508" s="518"/>
    </row>
    <row r="1509" spans="1:7" ht="12.75">
      <c r="A1509" s="628"/>
      <c r="B1509" s="628"/>
      <c r="C1509" s="628"/>
      <c r="D1509" s="628"/>
      <c r="E1509" s="518"/>
      <c r="F1509" s="628"/>
      <c r="G1509" s="518"/>
    </row>
    <row r="1510" spans="1:7" ht="12.75">
      <c r="A1510" s="628"/>
      <c r="B1510" s="628"/>
      <c r="C1510" s="628"/>
      <c r="D1510" s="628"/>
      <c r="E1510" s="518"/>
      <c r="F1510" s="628"/>
      <c r="G1510" s="518"/>
    </row>
    <row r="1511" spans="1:7" ht="12.75">
      <c r="A1511" s="628"/>
      <c r="B1511" s="628"/>
      <c r="C1511" s="628"/>
      <c r="D1511" s="628"/>
      <c r="E1511" s="518"/>
      <c r="F1511" s="628"/>
      <c r="G1511" s="518"/>
    </row>
    <row r="1512" spans="1:7" ht="12.75">
      <c r="A1512" s="628"/>
      <c r="B1512" s="628"/>
      <c r="C1512" s="628"/>
      <c r="D1512" s="628"/>
      <c r="E1512" s="518"/>
      <c r="F1512" s="628"/>
      <c r="G1512" s="518"/>
    </row>
    <row r="1513" spans="1:7" ht="12.75">
      <c r="A1513" s="628"/>
      <c r="B1513" s="628"/>
      <c r="C1513" s="628"/>
      <c r="D1513" s="628"/>
      <c r="E1513" s="518"/>
      <c r="F1513" s="628"/>
      <c r="G1513" s="518"/>
    </row>
    <row r="1514" spans="1:7" ht="12.75">
      <c r="A1514" s="628"/>
      <c r="B1514" s="628"/>
      <c r="C1514" s="628"/>
      <c r="D1514" s="628"/>
      <c r="E1514" s="518"/>
      <c r="F1514" s="628"/>
      <c r="G1514" s="518"/>
    </row>
    <row r="1515" spans="1:7" ht="12.75">
      <c r="A1515" s="628"/>
      <c r="B1515" s="628"/>
      <c r="C1515" s="628"/>
      <c r="D1515" s="628"/>
      <c r="E1515" s="518"/>
      <c r="F1515" s="628"/>
      <c r="G1515" s="518"/>
    </row>
    <row r="1516" spans="1:7" ht="12.75">
      <c r="A1516" s="628"/>
      <c r="B1516" s="628"/>
      <c r="C1516" s="628"/>
      <c r="D1516" s="628"/>
      <c r="E1516" s="518"/>
      <c r="F1516" s="628"/>
      <c r="G1516" s="518"/>
    </row>
    <row r="1517" spans="1:7" ht="12.75">
      <c r="A1517" s="628"/>
      <c r="B1517" s="628"/>
      <c r="C1517" s="628"/>
      <c r="D1517" s="628"/>
      <c r="E1517" s="518"/>
      <c r="F1517" s="628"/>
      <c r="G1517" s="518"/>
    </row>
    <row r="1518" spans="1:7" ht="12.75">
      <c r="A1518" s="628"/>
      <c r="B1518" s="628"/>
      <c r="C1518" s="628"/>
      <c r="D1518" s="628"/>
      <c r="E1518" s="518"/>
      <c r="F1518" s="628"/>
      <c r="G1518" s="518"/>
    </row>
    <row r="1519" spans="1:7" ht="12.75">
      <c r="A1519" s="628"/>
      <c r="B1519" s="628"/>
      <c r="C1519" s="628"/>
      <c r="D1519" s="628"/>
      <c r="E1519" s="518"/>
      <c r="F1519" s="628"/>
      <c r="G1519" s="518"/>
    </row>
    <row r="1520" spans="1:7" ht="12.75">
      <c r="A1520" s="628"/>
      <c r="B1520" s="628"/>
      <c r="C1520" s="628"/>
      <c r="D1520" s="628"/>
      <c r="E1520" s="518"/>
      <c r="F1520" s="628"/>
      <c r="G1520" s="518"/>
    </row>
    <row r="1521" spans="1:7" ht="12.75">
      <c r="A1521" s="628"/>
      <c r="B1521" s="628"/>
      <c r="C1521" s="628"/>
      <c r="D1521" s="628"/>
      <c r="E1521" s="518"/>
      <c r="F1521" s="628"/>
      <c r="G1521" s="518"/>
    </row>
    <row r="1522" spans="1:7" ht="12.75">
      <c r="A1522" s="628"/>
      <c r="B1522" s="628"/>
      <c r="C1522" s="628"/>
      <c r="D1522" s="628"/>
      <c r="E1522" s="518"/>
      <c r="F1522" s="628"/>
      <c r="G1522" s="518"/>
    </row>
    <row r="1523" spans="1:7" ht="12.75">
      <c r="A1523" s="628"/>
      <c r="B1523" s="628"/>
      <c r="C1523" s="628"/>
      <c r="D1523" s="628"/>
      <c r="E1523" s="518"/>
      <c r="F1523" s="628"/>
      <c r="G1523" s="518"/>
    </row>
    <row r="1524" spans="1:7" ht="12.75">
      <c r="A1524" s="628"/>
      <c r="B1524" s="628"/>
      <c r="C1524" s="628"/>
      <c r="D1524" s="628"/>
      <c r="E1524" s="518"/>
      <c r="F1524" s="628"/>
      <c r="G1524" s="518"/>
    </row>
    <row r="1525" spans="1:7" ht="12.75">
      <c r="A1525" s="628"/>
      <c r="B1525" s="628"/>
      <c r="C1525" s="628"/>
      <c r="D1525" s="628"/>
      <c r="E1525" s="518"/>
      <c r="F1525" s="628"/>
      <c r="G1525" s="518"/>
    </row>
    <row r="1526" spans="1:7" ht="12.75">
      <c r="A1526" s="628"/>
      <c r="B1526" s="628"/>
      <c r="C1526" s="628"/>
      <c r="D1526" s="628"/>
      <c r="E1526" s="518"/>
      <c r="F1526" s="628"/>
      <c r="G1526" s="518"/>
    </row>
    <row r="1527" spans="1:7" ht="12.75">
      <c r="A1527" s="628"/>
      <c r="B1527" s="628"/>
      <c r="C1527" s="628"/>
      <c r="D1527" s="628"/>
      <c r="E1527" s="518"/>
      <c r="F1527" s="628"/>
      <c r="G1527" s="518"/>
    </row>
    <row r="1528" spans="1:7" ht="12.75">
      <c r="A1528" s="628"/>
      <c r="B1528" s="628"/>
      <c r="C1528" s="628"/>
      <c r="D1528" s="628"/>
      <c r="E1528" s="518"/>
      <c r="F1528" s="628"/>
      <c r="G1528" s="518"/>
    </row>
    <row r="1529" spans="1:7" ht="12.75">
      <c r="A1529" s="628"/>
      <c r="B1529" s="628"/>
      <c r="C1529" s="628"/>
      <c r="D1529" s="628"/>
      <c r="E1529" s="518"/>
      <c r="F1529" s="628"/>
      <c r="G1529" s="518"/>
    </row>
    <row r="1530" spans="1:7" ht="12.75">
      <c r="A1530" s="628"/>
      <c r="B1530" s="628"/>
      <c r="C1530" s="628"/>
      <c r="D1530" s="628"/>
      <c r="E1530" s="518"/>
      <c r="F1530" s="628"/>
      <c r="G1530" s="518"/>
    </row>
    <row r="1531" spans="1:7" ht="12.75">
      <c r="A1531" s="628"/>
      <c r="B1531" s="628"/>
      <c r="C1531" s="628"/>
      <c r="D1531" s="628"/>
      <c r="E1531" s="518"/>
      <c r="F1531" s="628"/>
      <c r="G1531" s="518"/>
    </row>
    <row r="1532" spans="1:7" ht="12.75">
      <c r="A1532" s="628"/>
      <c r="B1532" s="628"/>
      <c r="C1532" s="628"/>
      <c r="D1532" s="628"/>
      <c r="E1532" s="518"/>
      <c r="F1532" s="628"/>
      <c r="G1532" s="518"/>
    </row>
    <row r="1533" spans="1:7" ht="12.75">
      <c r="A1533" s="628"/>
      <c r="B1533" s="628"/>
      <c r="C1533" s="628"/>
      <c r="D1533" s="628"/>
      <c r="E1533" s="518"/>
      <c r="F1533" s="628"/>
      <c r="G1533" s="518"/>
    </row>
    <row r="1534" spans="1:7" ht="12.75">
      <c r="A1534" s="628"/>
      <c r="B1534" s="628"/>
      <c r="C1534" s="628"/>
      <c r="D1534" s="628"/>
      <c r="E1534" s="518"/>
      <c r="F1534" s="628"/>
      <c r="G1534" s="518"/>
    </row>
    <row r="1535" spans="1:7" ht="12.75">
      <c r="A1535" s="628"/>
      <c r="B1535" s="628"/>
      <c r="C1535" s="628"/>
      <c r="D1535" s="628"/>
      <c r="E1535" s="518"/>
      <c r="F1535" s="628"/>
      <c r="G1535" s="518"/>
    </row>
    <row r="1536" spans="1:7" ht="12.75">
      <c r="A1536" s="628"/>
      <c r="B1536" s="628"/>
      <c r="C1536" s="628"/>
      <c r="D1536" s="628"/>
      <c r="E1536" s="518"/>
      <c r="F1536" s="628"/>
      <c r="G1536" s="518"/>
    </row>
    <row r="1537" spans="1:7" ht="12.75">
      <c r="A1537" s="628"/>
      <c r="B1537" s="628"/>
      <c r="C1537" s="628"/>
      <c r="D1537" s="628"/>
      <c r="E1537" s="518"/>
      <c r="F1537" s="628"/>
      <c r="G1537" s="518"/>
    </row>
    <row r="1538" spans="1:7" ht="12.75">
      <c r="A1538" s="628"/>
      <c r="B1538" s="628"/>
      <c r="C1538" s="628"/>
      <c r="D1538" s="628"/>
      <c r="E1538" s="518"/>
      <c r="F1538" s="628"/>
      <c r="G1538" s="518"/>
    </row>
    <row r="1539" spans="1:7" ht="12.75">
      <c r="A1539" s="628"/>
      <c r="B1539" s="628"/>
      <c r="C1539" s="628"/>
      <c r="D1539" s="628"/>
      <c r="E1539" s="518"/>
      <c r="F1539" s="628"/>
      <c r="G1539" s="518"/>
    </row>
    <row r="1540" spans="1:7" ht="12.75">
      <c r="A1540" s="628"/>
      <c r="B1540" s="628"/>
      <c r="C1540" s="628"/>
      <c r="D1540" s="628"/>
      <c r="E1540" s="518"/>
      <c r="F1540" s="628"/>
      <c r="G1540" s="518"/>
    </row>
    <row r="1541" spans="1:7" ht="12.75">
      <c r="A1541" s="628"/>
      <c r="B1541" s="628"/>
      <c r="C1541" s="628"/>
      <c r="D1541" s="628"/>
      <c r="E1541" s="518"/>
      <c r="F1541" s="628"/>
      <c r="G1541" s="518"/>
    </row>
    <row r="1542" spans="1:7" ht="12.75">
      <c r="A1542" s="628"/>
      <c r="B1542" s="628"/>
      <c r="C1542" s="628"/>
      <c r="D1542" s="628"/>
      <c r="E1542" s="518"/>
      <c r="F1542" s="628"/>
      <c r="G1542" s="518"/>
    </row>
    <row r="1543" spans="1:7" ht="12.75">
      <c r="A1543" s="628"/>
      <c r="B1543" s="628"/>
      <c r="C1543" s="628"/>
      <c r="D1543" s="628"/>
      <c r="E1543" s="518"/>
      <c r="F1543" s="628"/>
      <c r="G1543" s="518"/>
    </row>
    <row r="1544" spans="1:7" ht="12.75">
      <c r="A1544" s="628"/>
      <c r="B1544" s="628"/>
      <c r="C1544" s="628"/>
      <c r="D1544" s="628"/>
      <c r="E1544" s="518"/>
      <c r="F1544" s="628"/>
      <c r="G1544" s="518"/>
    </row>
    <row r="1545" spans="1:7" ht="12.75">
      <c r="A1545" s="628"/>
      <c r="B1545" s="628"/>
      <c r="C1545" s="628"/>
      <c r="D1545" s="628"/>
      <c r="E1545" s="518"/>
      <c r="F1545" s="628"/>
      <c r="G1545" s="518"/>
    </row>
    <row r="1546" spans="1:7" ht="12.75">
      <c r="A1546" s="628"/>
      <c r="B1546" s="628"/>
      <c r="C1546" s="628"/>
      <c r="D1546" s="628"/>
      <c r="E1546" s="518"/>
      <c r="F1546" s="628"/>
      <c r="G1546" s="518"/>
    </row>
    <row r="1547" spans="1:7" ht="12.75">
      <c r="A1547" s="628"/>
      <c r="B1547" s="628"/>
      <c r="C1547" s="628"/>
      <c r="D1547" s="628"/>
      <c r="E1547" s="518"/>
      <c r="F1547" s="628"/>
      <c r="G1547" s="518"/>
    </row>
    <row r="1548" spans="1:7" ht="12.75">
      <c r="A1548" s="628"/>
      <c r="B1548" s="628"/>
      <c r="C1548" s="628"/>
      <c r="D1548" s="628"/>
      <c r="E1548" s="518"/>
      <c r="F1548" s="628"/>
      <c r="G1548" s="518"/>
    </row>
    <row r="1549" spans="1:7" ht="12.75">
      <c r="A1549" s="628"/>
      <c r="B1549" s="628"/>
      <c r="C1549" s="628"/>
      <c r="D1549" s="628"/>
      <c r="E1549" s="518"/>
      <c r="F1549" s="628"/>
      <c r="G1549" s="518"/>
    </row>
    <row r="1550" spans="1:7" ht="12.75">
      <c r="A1550" s="628"/>
      <c r="B1550" s="628"/>
      <c r="C1550" s="628"/>
      <c r="D1550" s="628"/>
      <c r="E1550" s="518"/>
      <c r="F1550" s="628"/>
      <c r="G1550" s="518"/>
    </row>
    <row r="1551" spans="1:7" ht="12.75">
      <c r="A1551" s="628"/>
      <c r="B1551" s="628"/>
      <c r="C1551" s="628"/>
      <c r="D1551" s="628"/>
      <c r="E1551" s="518"/>
      <c r="F1551" s="628"/>
      <c r="G1551" s="518"/>
    </row>
    <row r="1552" spans="1:7" ht="12.75">
      <c r="A1552" s="628"/>
      <c r="B1552" s="628"/>
      <c r="C1552" s="628"/>
      <c r="D1552" s="628"/>
      <c r="E1552" s="518"/>
      <c r="F1552" s="628"/>
      <c r="G1552" s="518"/>
    </row>
    <row r="1553" spans="1:7" ht="12.75">
      <c r="A1553" s="628"/>
      <c r="B1553" s="628"/>
      <c r="C1553" s="628"/>
      <c r="D1553" s="628"/>
      <c r="E1553" s="518"/>
      <c r="F1553" s="628"/>
      <c r="G1553" s="518"/>
    </row>
    <row r="1554" spans="1:7" ht="12.75">
      <c r="A1554" s="628"/>
      <c r="B1554" s="628"/>
      <c r="C1554" s="628"/>
      <c r="D1554" s="628"/>
      <c r="E1554" s="518"/>
      <c r="F1554" s="628"/>
      <c r="G1554" s="518"/>
    </row>
    <row r="1555" spans="1:7" ht="12.75">
      <c r="A1555" s="628"/>
      <c r="B1555" s="628"/>
      <c r="C1555" s="628"/>
      <c r="D1555" s="628"/>
      <c r="E1555" s="518"/>
      <c r="F1555" s="628"/>
      <c r="G1555" s="518"/>
    </row>
    <row r="1556" spans="1:7" ht="12.75">
      <c r="A1556" s="628"/>
      <c r="B1556" s="628"/>
      <c r="C1556" s="628"/>
      <c r="D1556" s="628"/>
      <c r="E1556" s="518"/>
      <c r="F1556" s="628"/>
      <c r="G1556" s="518"/>
    </row>
    <row r="1557" spans="1:7" ht="12.75">
      <c r="A1557" s="628"/>
      <c r="B1557" s="628"/>
      <c r="C1557" s="628"/>
      <c r="D1557" s="628"/>
      <c r="E1557" s="518"/>
      <c r="F1557" s="628"/>
      <c r="G1557" s="518"/>
    </row>
    <row r="1558" spans="1:7" ht="12.75">
      <c r="A1558" s="628"/>
      <c r="B1558" s="628"/>
      <c r="C1558" s="628"/>
      <c r="D1558" s="628"/>
      <c r="E1558" s="518"/>
      <c r="F1558" s="628"/>
      <c r="G1558" s="518"/>
    </row>
    <row r="1559" spans="1:7" ht="12.75">
      <c r="A1559" s="628"/>
      <c r="B1559" s="628"/>
      <c r="C1559" s="628"/>
      <c r="D1559" s="628"/>
      <c r="E1559" s="518"/>
      <c r="F1559" s="628"/>
      <c r="G1559" s="518"/>
    </row>
    <row r="1560" spans="1:7" ht="12.75">
      <c r="A1560" s="628"/>
      <c r="B1560" s="628"/>
      <c r="C1560" s="628"/>
      <c r="D1560" s="628"/>
      <c r="E1560" s="518"/>
      <c r="F1560" s="628"/>
      <c r="G1560" s="518"/>
    </row>
    <row r="1561" spans="1:7" ht="12.75">
      <c r="A1561" s="628"/>
      <c r="B1561" s="628"/>
      <c r="C1561" s="628"/>
      <c r="D1561" s="628"/>
      <c r="E1561" s="518"/>
      <c r="F1561" s="628"/>
      <c r="G1561" s="518"/>
    </row>
    <row r="1562" spans="1:7" ht="12.75">
      <c r="A1562" s="628"/>
      <c r="B1562" s="628"/>
      <c r="C1562" s="628"/>
      <c r="D1562" s="628"/>
      <c r="E1562" s="518"/>
      <c r="F1562" s="628"/>
      <c r="G1562" s="518"/>
    </row>
    <row r="1563" spans="1:7" ht="12.75">
      <c r="A1563" s="628"/>
      <c r="B1563" s="628"/>
      <c r="C1563" s="628"/>
      <c r="D1563" s="628"/>
      <c r="E1563" s="518"/>
      <c r="F1563" s="628"/>
      <c r="G1563" s="518"/>
    </row>
    <row r="1564" spans="1:7" ht="12.75">
      <c r="A1564" s="628"/>
      <c r="B1564" s="628"/>
      <c r="C1564" s="628"/>
      <c r="D1564" s="628"/>
      <c r="E1564" s="518"/>
      <c r="F1564" s="628"/>
      <c r="G1564" s="518"/>
    </row>
    <row r="1565" spans="1:7" ht="12.75">
      <c r="A1565" s="628"/>
      <c r="B1565" s="628"/>
      <c r="C1565" s="628"/>
      <c r="D1565" s="628"/>
      <c r="E1565" s="518"/>
      <c r="F1565" s="628"/>
      <c r="G1565" s="518"/>
    </row>
    <row r="1566" spans="1:7" ht="12.75">
      <c r="A1566" s="628"/>
      <c r="B1566" s="628"/>
      <c r="C1566" s="628"/>
      <c r="D1566" s="628"/>
      <c r="E1566" s="518"/>
      <c r="F1566" s="628"/>
      <c r="G1566" s="518"/>
    </row>
    <row r="1567" spans="1:7" ht="12.75">
      <c r="A1567" s="628"/>
      <c r="B1567" s="628"/>
      <c r="C1567" s="628"/>
      <c r="D1567" s="628"/>
      <c r="E1567" s="518"/>
      <c r="F1567" s="628"/>
      <c r="G1567" s="518"/>
    </row>
    <row r="1568" spans="1:7" ht="12.75">
      <c r="A1568" s="628"/>
      <c r="B1568" s="628"/>
      <c r="C1568" s="628"/>
      <c r="D1568" s="628"/>
      <c r="E1568" s="518"/>
      <c r="F1568" s="628"/>
      <c r="G1568" s="518"/>
    </row>
    <row r="1569" spans="1:7" ht="12.75">
      <c r="A1569" s="628"/>
      <c r="B1569" s="628"/>
      <c r="C1569" s="628"/>
      <c r="D1569" s="628"/>
      <c r="E1569" s="518"/>
      <c r="F1569" s="628"/>
      <c r="G1569" s="518"/>
    </row>
    <row r="1570" spans="1:7" ht="12.75">
      <c r="A1570" s="628"/>
      <c r="B1570" s="628"/>
      <c r="C1570" s="628"/>
      <c r="D1570" s="628"/>
      <c r="E1570" s="518"/>
      <c r="F1570" s="628"/>
      <c r="G1570" s="518"/>
    </row>
    <row r="1571" spans="1:7" ht="12.75">
      <c r="A1571" s="628"/>
      <c r="B1571" s="628"/>
      <c r="C1571" s="628"/>
      <c r="D1571" s="628"/>
      <c r="E1571" s="518"/>
      <c r="F1571" s="628"/>
      <c r="G1571" s="518"/>
    </row>
    <row r="1572" spans="1:7" ht="12.75">
      <c r="A1572" s="628"/>
      <c r="B1572" s="628"/>
      <c r="C1572" s="628"/>
      <c r="D1572" s="628"/>
      <c r="E1572" s="518"/>
      <c r="F1572" s="628"/>
      <c r="G1572" s="518"/>
    </row>
    <row r="1573" spans="1:7" ht="12.75">
      <c r="A1573" s="628"/>
      <c r="B1573" s="628"/>
      <c r="C1573" s="628"/>
      <c r="D1573" s="628"/>
      <c r="E1573" s="518"/>
      <c r="F1573" s="628"/>
      <c r="G1573" s="518"/>
    </row>
    <row r="1574" spans="1:7" ht="12.75">
      <c r="A1574" s="628"/>
      <c r="B1574" s="628"/>
      <c r="C1574" s="628"/>
      <c r="D1574" s="628"/>
      <c r="E1574" s="518"/>
      <c r="F1574" s="628"/>
      <c r="G1574" s="518"/>
    </row>
    <row r="1575" spans="1:7" ht="12.75">
      <c r="A1575" s="628"/>
      <c r="B1575" s="628"/>
      <c r="C1575" s="628"/>
      <c r="D1575" s="628"/>
      <c r="E1575" s="518"/>
      <c r="F1575" s="628"/>
      <c r="G1575" s="518"/>
    </row>
    <row r="1576" spans="1:7" ht="12.75">
      <c r="A1576" s="628"/>
      <c r="B1576" s="628"/>
      <c r="C1576" s="628"/>
      <c r="D1576" s="628"/>
      <c r="E1576" s="518"/>
      <c r="F1576" s="628"/>
      <c r="G1576" s="518"/>
    </row>
    <row r="1577" spans="1:7" ht="12.75">
      <c r="A1577" s="628"/>
      <c r="B1577" s="628"/>
      <c r="C1577" s="628"/>
      <c r="D1577" s="628"/>
      <c r="E1577" s="518"/>
      <c r="F1577" s="628"/>
      <c r="G1577" s="518"/>
    </row>
    <row r="1578" spans="1:7" ht="12.75">
      <c r="A1578" s="628"/>
      <c r="B1578" s="628"/>
      <c r="C1578" s="628"/>
      <c r="D1578" s="628"/>
      <c r="E1578" s="518"/>
      <c r="F1578" s="628"/>
      <c r="G1578" s="518"/>
    </row>
    <row r="1579" spans="1:7" ht="12.75">
      <c r="A1579" s="628"/>
      <c r="B1579" s="628"/>
      <c r="C1579" s="628"/>
      <c r="D1579" s="628"/>
      <c r="E1579" s="518"/>
      <c r="F1579" s="628"/>
      <c r="G1579" s="518"/>
    </row>
    <row r="1580" spans="1:7" ht="12.75">
      <c r="A1580" s="628"/>
      <c r="B1580" s="628"/>
      <c r="C1580" s="628"/>
      <c r="D1580" s="628"/>
      <c r="E1580" s="518"/>
      <c r="F1580" s="628"/>
      <c r="G1580" s="518"/>
    </row>
    <row r="1581" spans="1:7" ht="12.75">
      <c r="A1581" s="628"/>
      <c r="B1581" s="628"/>
      <c r="C1581" s="628"/>
      <c r="D1581" s="628"/>
      <c r="E1581" s="518"/>
      <c r="F1581" s="628"/>
      <c r="G1581" s="518"/>
    </row>
    <row r="1582" spans="1:7" ht="12.75">
      <c r="A1582" s="628"/>
      <c r="B1582" s="628"/>
      <c r="C1582" s="628"/>
      <c r="D1582" s="628"/>
      <c r="E1582" s="518"/>
      <c r="F1582" s="628"/>
      <c r="G1582" s="518"/>
    </row>
    <row r="1583" spans="1:7" ht="12.75">
      <c r="A1583" s="628"/>
      <c r="B1583" s="628"/>
      <c r="C1583" s="628"/>
      <c r="D1583" s="628"/>
      <c r="E1583" s="518"/>
      <c r="F1583" s="628"/>
      <c r="G1583" s="518"/>
    </row>
    <row r="1584" spans="1:7" ht="12.75">
      <c r="A1584" s="628"/>
      <c r="B1584" s="628"/>
      <c r="C1584" s="628"/>
      <c r="D1584" s="628"/>
      <c r="E1584" s="518"/>
      <c r="F1584" s="628"/>
      <c r="G1584" s="518"/>
    </row>
    <row r="1585" spans="1:7" ht="12.75">
      <c r="A1585" s="628"/>
      <c r="B1585" s="628"/>
      <c r="C1585" s="628"/>
      <c r="D1585" s="628"/>
      <c r="E1585" s="518"/>
      <c r="F1585" s="628"/>
      <c r="G1585" s="518"/>
    </row>
    <row r="1586" spans="1:7" ht="12.75">
      <c r="A1586" s="628"/>
      <c r="B1586" s="628"/>
      <c r="C1586" s="628"/>
      <c r="D1586" s="628"/>
      <c r="E1586" s="518"/>
      <c r="F1586" s="628"/>
      <c r="G1586" s="518"/>
    </row>
    <row r="1587" spans="1:7" ht="12.75">
      <c r="A1587" s="628"/>
      <c r="B1587" s="628"/>
      <c r="C1587" s="628"/>
      <c r="D1587" s="628"/>
      <c r="E1587" s="518"/>
      <c r="F1587" s="628"/>
      <c r="G1587" s="518"/>
    </row>
    <row r="1588" spans="1:7" ht="12.75">
      <c r="A1588" s="628"/>
      <c r="B1588" s="628"/>
      <c r="C1588" s="628"/>
      <c r="D1588" s="628"/>
      <c r="E1588" s="518"/>
      <c r="F1588" s="628"/>
      <c r="G1588" s="518"/>
    </row>
    <row r="1589" spans="1:7" ht="12.75">
      <c r="A1589" s="628"/>
      <c r="B1589" s="628"/>
      <c r="C1589" s="628"/>
      <c r="D1589" s="628"/>
      <c r="E1589" s="518"/>
      <c r="F1589" s="628"/>
      <c r="G1589" s="518"/>
    </row>
    <row r="1590" spans="1:7" ht="12.75">
      <c r="A1590" s="628"/>
      <c r="B1590" s="628"/>
      <c r="C1590" s="628"/>
      <c r="D1590" s="628"/>
      <c r="E1590" s="518"/>
      <c r="F1590" s="628"/>
      <c r="G1590" s="518"/>
    </row>
    <row r="1591" spans="1:7" ht="12.75">
      <c r="A1591" s="628"/>
      <c r="B1591" s="628"/>
      <c r="C1591" s="628"/>
      <c r="D1591" s="628"/>
      <c r="E1591" s="518"/>
      <c r="F1591" s="628"/>
      <c r="G1591" s="518"/>
    </row>
    <row r="1592" spans="1:7" ht="12.75">
      <c r="A1592" s="628"/>
      <c r="B1592" s="628"/>
      <c r="C1592" s="628"/>
      <c r="D1592" s="628"/>
      <c r="E1592" s="518"/>
      <c r="F1592" s="628"/>
      <c r="G1592" s="518"/>
    </row>
    <row r="1593" spans="1:7" ht="12.75">
      <c r="A1593" s="628"/>
      <c r="B1593" s="628"/>
      <c r="C1593" s="628"/>
      <c r="D1593" s="628"/>
      <c r="E1593" s="518"/>
      <c r="F1593" s="628"/>
      <c r="G1593" s="518"/>
    </row>
    <row r="1594" spans="1:7" ht="12.75">
      <c r="A1594" s="628"/>
      <c r="B1594" s="628"/>
      <c r="C1594" s="628"/>
      <c r="D1594" s="628"/>
      <c r="E1594" s="518"/>
      <c r="F1594" s="628"/>
      <c r="G1594" s="518"/>
    </row>
    <row r="1595" spans="1:7" ht="12.75">
      <c r="A1595" s="628"/>
      <c r="B1595" s="628"/>
      <c r="C1595" s="628"/>
      <c r="D1595" s="628"/>
      <c r="E1595" s="518"/>
      <c r="F1595" s="628"/>
      <c r="G1595" s="518"/>
    </row>
    <row r="1596" spans="1:7" ht="12.75">
      <c r="A1596" s="628"/>
      <c r="B1596" s="628"/>
      <c r="C1596" s="628"/>
      <c r="D1596" s="628"/>
      <c r="E1596" s="518"/>
      <c r="F1596" s="628"/>
      <c r="G1596" s="518"/>
    </row>
    <row r="1597" spans="1:7" ht="12.75">
      <c r="A1597" s="628"/>
      <c r="B1597" s="628"/>
      <c r="C1597" s="628"/>
      <c r="D1597" s="628"/>
      <c r="E1597" s="518"/>
      <c r="F1597" s="628"/>
      <c r="G1597" s="518"/>
    </row>
    <row r="1598" spans="1:7" ht="12.75">
      <c r="A1598" s="628"/>
      <c r="B1598" s="628"/>
      <c r="C1598" s="628"/>
      <c r="D1598" s="628"/>
      <c r="E1598" s="518"/>
      <c r="F1598" s="628"/>
      <c r="G1598" s="518"/>
    </row>
    <row r="1599" spans="1:7" ht="12.75">
      <c r="A1599" s="628"/>
      <c r="B1599" s="628"/>
      <c r="C1599" s="628"/>
      <c r="D1599" s="628"/>
      <c r="E1599" s="518"/>
      <c r="F1599" s="628"/>
      <c r="G1599" s="518"/>
    </row>
    <row r="1600" spans="1:7" ht="12.75">
      <c r="A1600" s="628"/>
      <c r="B1600" s="628"/>
      <c r="C1600" s="628"/>
      <c r="D1600" s="628"/>
      <c r="E1600" s="518"/>
      <c r="F1600" s="628"/>
      <c r="G1600" s="518"/>
    </row>
    <row r="1601" spans="1:7" ht="12.75">
      <c r="A1601" s="628"/>
      <c r="B1601" s="628"/>
      <c r="C1601" s="628"/>
      <c r="D1601" s="628"/>
      <c r="E1601" s="518"/>
      <c r="F1601" s="628"/>
      <c r="G1601" s="518"/>
    </row>
    <row r="1602" spans="1:7" ht="12.75">
      <c r="A1602" s="628"/>
      <c r="B1602" s="628"/>
      <c r="C1602" s="628"/>
      <c r="D1602" s="628"/>
      <c r="E1602" s="518"/>
      <c r="F1602" s="628"/>
      <c r="G1602" s="518"/>
    </row>
    <row r="1603" spans="1:7" ht="12.75">
      <c r="A1603" s="628"/>
      <c r="B1603" s="628"/>
      <c r="C1603" s="628"/>
      <c r="D1603" s="628"/>
      <c r="E1603" s="518"/>
      <c r="F1603" s="628"/>
      <c r="G1603" s="518"/>
    </row>
    <row r="1604" spans="1:7" ht="12.75">
      <c r="A1604" s="628"/>
      <c r="B1604" s="628"/>
      <c r="C1604" s="628"/>
      <c r="D1604" s="628"/>
      <c r="E1604" s="518"/>
      <c r="F1604" s="628"/>
      <c r="G1604" s="518"/>
    </row>
    <row r="1605" spans="1:7" ht="12.75">
      <c r="A1605" s="628"/>
      <c r="B1605" s="628"/>
      <c r="C1605" s="628"/>
      <c r="D1605" s="628"/>
      <c r="E1605" s="518"/>
      <c r="F1605" s="628"/>
      <c r="G1605" s="518"/>
    </row>
    <row r="1606" spans="1:7" ht="12.75">
      <c r="A1606" s="628"/>
      <c r="B1606" s="628"/>
      <c r="C1606" s="628"/>
      <c r="D1606" s="628"/>
      <c r="E1606" s="518"/>
      <c r="F1606" s="628"/>
      <c r="G1606" s="518"/>
    </row>
    <row r="1607" spans="1:7" ht="12.75">
      <c r="A1607" s="628"/>
      <c r="B1607" s="628"/>
      <c r="C1607" s="628"/>
      <c r="D1607" s="628"/>
      <c r="E1607" s="518"/>
      <c r="F1607" s="628"/>
      <c r="G1607" s="518"/>
    </row>
    <row r="1608" spans="1:7" ht="12.75">
      <c r="A1608" s="628"/>
      <c r="B1608" s="628"/>
      <c r="C1608" s="628"/>
      <c r="D1608" s="628"/>
      <c r="E1608" s="518"/>
      <c r="F1608" s="628"/>
      <c r="G1608" s="518"/>
    </row>
    <row r="1609" spans="1:7" ht="12.75">
      <c r="A1609" s="628"/>
      <c r="B1609" s="628"/>
      <c r="C1609" s="628"/>
      <c r="D1609" s="628"/>
      <c r="E1609" s="518"/>
      <c r="F1609" s="628"/>
      <c r="G1609" s="518"/>
    </row>
    <row r="1610" spans="1:7" ht="12.75">
      <c r="A1610" s="628"/>
      <c r="B1610" s="628"/>
      <c r="C1610" s="628"/>
      <c r="D1610" s="628"/>
      <c r="E1610" s="518"/>
      <c r="F1610" s="628"/>
      <c r="G1610" s="518"/>
    </row>
    <row r="1611" spans="1:7" ht="12.75">
      <c r="A1611" s="628"/>
      <c r="B1611" s="628"/>
      <c r="C1611" s="628"/>
      <c r="D1611" s="628"/>
      <c r="E1611" s="518"/>
      <c r="F1611" s="628"/>
      <c r="G1611" s="518"/>
    </row>
    <row r="1612" spans="1:7" ht="12.75">
      <c r="A1612" s="628"/>
      <c r="B1612" s="628"/>
      <c r="C1612" s="628"/>
      <c r="D1612" s="628"/>
      <c r="E1612" s="518"/>
      <c r="F1612" s="628"/>
      <c r="G1612" s="518"/>
    </row>
    <row r="1613" spans="1:7" ht="12.75">
      <c r="A1613" s="628"/>
      <c r="B1613" s="628"/>
      <c r="C1613" s="628"/>
      <c r="D1613" s="628"/>
      <c r="E1613" s="518"/>
      <c r="F1613" s="628"/>
      <c r="G1613" s="518"/>
    </row>
    <row r="1614" spans="1:7" ht="12.75">
      <c r="A1614" s="628"/>
      <c r="B1614" s="628"/>
      <c r="C1614" s="628"/>
      <c r="D1614" s="628"/>
      <c r="E1614" s="518"/>
      <c r="F1614" s="628"/>
      <c r="G1614" s="518"/>
    </row>
    <row r="1615" spans="1:7" ht="12.75">
      <c r="A1615" s="628"/>
      <c r="B1615" s="628"/>
      <c r="C1615" s="628"/>
      <c r="D1615" s="628"/>
      <c r="E1615" s="518"/>
      <c r="F1615" s="628"/>
      <c r="G1615" s="518"/>
    </row>
    <row r="1616" spans="1:7" ht="12.75">
      <c r="A1616" s="628"/>
      <c r="B1616" s="628"/>
      <c r="C1616" s="628"/>
      <c r="D1616" s="628"/>
      <c r="E1616" s="518"/>
      <c r="F1616" s="628"/>
      <c r="G1616" s="518"/>
    </row>
    <row r="1617" spans="1:7" ht="12.75">
      <c r="A1617" s="628"/>
      <c r="B1617" s="628"/>
      <c r="C1617" s="628"/>
      <c r="D1617" s="628"/>
      <c r="E1617" s="518"/>
      <c r="F1617" s="628"/>
      <c r="G1617" s="518"/>
    </row>
    <row r="1618" spans="1:7" ht="12.75">
      <c r="A1618" s="628"/>
      <c r="B1618" s="628"/>
      <c r="C1618" s="628"/>
      <c r="D1618" s="628"/>
      <c r="E1618" s="518"/>
      <c r="F1618" s="628"/>
      <c r="G1618" s="518"/>
    </row>
    <row r="1619" spans="1:7" ht="12.75">
      <c r="A1619" s="628"/>
      <c r="B1619" s="628"/>
      <c r="C1619" s="628"/>
      <c r="D1619" s="628"/>
      <c r="E1619" s="518"/>
      <c r="F1619" s="628"/>
      <c r="G1619" s="518"/>
    </row>
    <row r="1620" spans="1:7" ht="12.75">
      <c r="A1620" s="628"/>
      <c r="B1620" s="628"/>
      <c r="C1620" s="628"/>
      <c r="D1620" s="628"/>
      <c r="E1620" s="518"/>
      <c r="F1620" s="628"/>
      <c r="G1620" s="518"/>
    </row>
    <row r="1621" spans="1:7" ht="12.75">
      <c r="A1621" s="628"/>
      <c r="B1621" s="628"/>
      <c r="C1621" s="628"/>
      <c r="D1621" s="628"/>
      <c r="E1621" s="518"/>
      <c r="F1621" s="628"/>
      <c r="G1621" s="518"/>
    </row>
    <row r="1622" spans="1:7" ht="12.75">
      <c r="A1622" s="628"/>
      <c r="B1622" s="628"/>
      <c r="C1622" s="628"/>
      <c r="D1622" s="628"/>
      <c r="E1622" s="518"/>
      <c r="F1622" s="628"/>
      <c r="G1622" s="518"/>
    </row>
    <row r="1623" spans="1:7" ht="12.75">
      <c r="A1623" s="628"/>
      <c r="B1623" s="628"/>
      <c r="C1623" s="628"/>
      <c r="D1623" s="628"/>
      <c r="E1623" s="518"/>
      <c r="F1623" s="628"/>
      <c r="G1623" s="518"/>
    </row>
    <row r="1624" spans="1:7" ht="12.75">
      <c r="A1624" s="628"/>
      <c r="B1624" s="628"/>
      <c r="C1624" s="628"/>
      <c r="D1624" s="628"/>
      <c r="E1624" s="518"/>
      <c r="F1624" s="628"/>
      <c r="G1624" s="518"/>
    </row>
    <row r="1625" spans="1:7" ht="12.75">
      <c r="A1625" s="628"/>
      <c r="B1625" s="628"/>
      <c r="C1625" s="628"/>
      <c r="D1625" s="628"/>
      <c r="E1625" s="518"/>
      <c r="F1625" s="628"/>
      <c r="G1625" s="518"/>
    </row>
    <row r="1626" spans="1:7" ht="12.75">
      <c r="A1626" s="628"/>
      <c r="B1626" s="628"/>
      <c r="C1626" s="628"/>
      <c r="D1626" s="628"/>
      <c r="E1626" s="518"/>
      <c r="F1626" s="628"/>
      <c r="G1626" s="518"/>
    </row>
    <row r="1627" spans="1:7" ht="12.75">
      <c r="A1627" s="628"/>
      <c r="B1627" s="628"/>
      <c r="C1627" s="628"/>
      <c r="D1627" s="628"/>
      <c r="E1627" s="518"/>
      <c r="F1627" s="628"/>
      <c r="G1627" s="518"/>
    </row>
    <row r="1628" spans="1:7" ht="12.75">
      <c r="A1628" s="628"/>
      <c r="B1628" s="628"/>
      <c r="C1628" s="628"/>
      <c r="D1628" s="628"/>
      <c r="E1628" s="518"/>
      <c r="F1628" s="628"/>
      <c r="G1628" s="518"/>
    </row>
    <row r="1629" spans="1:7" ht="12.75">
      <c r="A1629" s="628"/>
      <c r="B1629" s="628"/>
      <c r="C1629" s="628"/>
      <c r="D1629" s="628"/>
      <c r="E1629" s="518"/>
      <c r="F1629" s="628"/>
      <c r="G1629" s="518"/>
    </row>
    <row r="1630" spans="1:7" ht="12.75">
      <c r="A1630" s="628"/>
      <c r="B1630" s="628"/>
      <c r="C1630" s="628"/>
      <c r="D1630" s="628"/>
      <c r="E1630" s="518"/>
      <c r="F1630" s="628"/>
      <c r="G1630" s="518"/>
    </row>
    <row r="1631" spans="1:7" ht="12.75">
      <c r="A1631" s="628"/>
      <c r="B1631" s="628"/>
      <c r="C1631" s="628"/>
      <c r="D1631" s="628"/>
      <c r="E1631" s="518"/>
      <c r="F1631" s="628"/>
      <c r="G1631" s="518"/>
    </row>
    <row r="1632" spans="1:7" ht="12.75">
      <c r="A1632" s="628"/>
      <c r="B1632" s="628"/>
      <c r="C1632" s="628"/>
      <c r="D1632" s="628"/>
      <c r="E1632" s="518"/>
      <c r="F1632" s="628"/>
      <c r="G1632" s="518"/>
    </row>
    <row r="1633" spans="1:7" ht="12.75">
      <c r="A1633" s="628"/>
      <c r="B1633" s="628"/>
      <c r="C1633" s="628"/>
      <c r="D1633" s="628"/>
      <c r="E1633" s="518"/>
      <c r="F1633" s="628"/>
      <c r="G1633" s="518"/>
    </row>
    <row r="1634" spans="1:7" ht="12.75">
      <c r="A1634" s="628"/>
      <c r="B1634" s="628"/>
      <c r="C1634" s="628"/>
      <c r="D1634" s="628"/>
      <c r="E1634" s="518"/>
      <c r="F1634" s="628"/>
      <c r="G1634" s="518"/>
    </row>
    <row r="1635" spans="1:7" ht="12.75">
      <c r="A1635" s="628"/>
      <c r="B1635" s="628"/>
      <c r="C1635" s="628"/>
      <c r="D1635" s="628"/>
      <c r="E1635" s="518"/>
      <c r="F1635" s="628"/>
      <c r="G1635" s="518"/>
    </row>
    <row r="1636" spans="1:7" ht="12.75">
      <c r="A1636" s="628"/>
      <c r="B1636" s="628"/>
      <c r="C1636" s="628"/>
      <c r="D1636" s="628"/>
      <c r="E1636" s="518"/>
      <c r="F1636" s="628"/>
      <c r="G1636" s="518"/>
    </row>
    <row r="1637" spans="1:7" ht="12.75">
      <c r="A1637" s="628"/>
      <c r="B1637" s="628"/>
      <c r="C1637" s="628"/>
      <c r="D1637" s="628"/>
      <c r="E1637" s="518"/>
      <c r="F1637" s="628"/>
      <c r="G1637" s="518"/>
    </row>
    <row r="1638" spans="1:7" ht="12.75">
      <c r="A1638" s="628"/>
      <c r="B1638" s="628"/>
      <c r="C1638" s="628"/>
      <c r="D1638" s="628"/>
      <c r="E1638" s="518"/>
      <c r="F1638" s="628"/>
      <c r="G1638" s="518"/>
    </row>
    <row r="1639" spans="1:7" ht="12.75">
      <c r="A1639" s="628"/>
      <c r="B1639" s="628"/>
      <c r="C1639" s="628"/>
      <c r="D1639" s="628"/>
      <c r="E1639" s="518"/>
      <c r="F1639" s="628"/>
      <c r="G1639" s="518"/>
    </row>
    <row r="1640" spans="1:7" ht="12.75">
      <c r="A1640" s="628"/>
      <c r="B1640" s="628"/>
      <c r="C1640" s="628"/>
      <c r="D1640" s="628"/>
      <c r="E1640" s="518"/>
      <c r="F1640" s="628"/>
      <c r="G1640" s="518"/>
    </row>
    <row r="1641" spans="1:7" ht="12.75">
      <c r="A1641" s="628"/>
      <c r="B1641" s="628"/>
      <c r="C1641" s="628"/>
      <c r="D1641" s="628"/>
      <c r="E1641" s="518"/>
      <c r="F1641" s="628"/>
      <c r="G1641" s="518"/>
    </row>
    <row r="1642" spans="1:7" ht="12.75">
      <c r="A1642" s="628"/>
      <c r="B1642" s="628"/>
      <c r="C1642" s="628"/>
      <c r="D1642" s="628"/>
      <c r="E1642" s="518"/>
      <c r="F1642" s="628"/>
      <c r="G1642" s="518"/>
    </row>
    <row r="1643" spans="1:7" ht="12.75">
      <c r="A1643" s="628"/>
      <c r="B1643" s="628"/>
      <c r="C1643" s="628"/>
      <c r="D1643" s="628"/>
      <c r="E1643" s="518"/>
      <c r="F1643" s="628"/>
      <c r="G1643" s="518"/>
    </row>
    <row r="1644" spans="1:7" ht="12.75">
      <c r="A1644" s="628"/>
      <c r="B1644" s="628"/>
      <c r="C1644" s="628"/>
      <c r="D1644" s="628"/>
      <c r="E1644" s="518"/>
      <c r="F1644" s="628"/>
      <c r="G1644" s="518"/>
    </row>
    <row r="1645" spans="1:7" ht="12.75">
      <c r="A1645" s="628"/>
      <c r="B1645" s="628"/>
      <c r="C1645" s="628"/>
      <c r="D1645" s="628"/>
      <c r="E1645" s="518"/>
      <c r="F1645" s="628"/>
      <c r="G1645" s="518"/>
    </row>
    <row r="1646" spans="1:7" ht="12.75">
      <c r="A1646" s="628"/>
      <c r="B1646" s="628"/>
      <c r="C1646" s="628"/>
      <c r="D1646" s="628"/>
      <c r="E1646" s="518"/>
      <c r="F1646" s="628"/>
      <c r="G1646" s="518"/>
    </row>
    <row r="1647" spans="1:7" ht="12.75">
      <c r="A1647" s="628"/>
      <c r="B1647" s="628"/>
      <c r="C1647" s="628"/>
      <c r="D1647" s="628"/>
      <c r="E1647" s="518"/>
      <c r="F1647" s="628"/>
      <c r="G1647" s="518"/>
    </row>
    <row r="1648" spans="1:7" ht="12.75">
      <c r="A1648" s="628"/>
      <c r="B1648" s="628"/>
      <c r="C1648" s="628"/>
      <c r="D1648" s="628"/>
      <c r="E1648" s="518"/>
      <c r="F1648" s="628"/>
      <c r="G1648" s="518"/>
    </row>
    <row r="1649" spans="1:7" ht="12.75">
      <c r="A1649" s="628"/>
      <c r="B1649" s="628"/>
      <c r="C1649" s="628"/>
      <c r="D1649" s="628"/>
      <c r="E1649" s="518"/>
      <c r="F1649" s="628"/>
      <c r="G1649" s="518"/>
    </row>
    <row r="1650" spans="1:7" ht="12.75">
      <c r="A1650" s="628"/>
      <c r="B1650" s="628"/>
      <c r="C1650" s="628"/>
      <c r="D1650" s="628"/>
      <c r="E1650" s="518"/>
      <c r="F1650" s="628"/>
      <c r="G1650" s="518"/>
    </row>
    <row r="1651" spans="1:7" ht="12.75">
      <c r="A1651" s="628"/>
      <c r="B1651" s="628"/>
      <c r="C1651" s="628"/>
      <c r="D1651" s="628"/>
      <c r="E1651" s="518"/>
      <c r="F1651" s="628"/>
      <c r="G1651" s="518"/>
    </row>
    <row r="1652" spans="1:7" ht="12.75">
      <c r="A1652" s="628"/>
      <c r="B1652" s="628"/>
      <c r="C1652" s="628"/>
      <c r="D1652" s="628"/>
      <c r="E1652" s="518"/>
      <c r="F1652" s="628"/>
      <c r="G1652" s="518"/>
    </row>
    <row r="1653" spans="1:7" ht="12.75">
      <c r="A1653" s="628"/>
      <c r="B1653" s="628"/>
      <c r="C1653" s="628"/>
      <c r="D1653" s="628"/>
      <c r="E1653" s="518"/>
      <c r="F1653" s="628"/>
      <c r="G1653" s="518"/>
    </row>
    <row r="1654" spans="1:7" ht="12.75">
      <c r="A1654" s="628"/>
      <c r="B1654" s="628"/>
      <c r="C1654" s="628"/>
      <c r="D1654" s="628"/>
      <c r="E1654" s="518"/>
      <c r="F1654" s="628"/>
      <c r="G1654" s="518"/>
    </row>
    <row r="1655" spans="1:7" ht="12.75">
      <c r="A1655" s="628"/>
      <c r="B1655" s="628"/>
      <c r="C1655" s="628"/>
      <c r="D1655" s="628"/>
      <c r="E1655" s="518"/>
      <c r="F1655" s="628"/>
      <c r="G1655" s="518"/>
    </row>
    <row r="1656" spans="1:7" ht="12.75">
      <c r="A1656" s="628"/>
      <c r="B1656" s="628"/>
      <c r="C1656" s="628"/>
      <c r="D1656" s="628"/>
      <c r="E1656" s="518"/>
      <c r="F1656" s="628"/>
      <c r="G1656" s="518"/>
    </row>
    <row r="1657" spans="1:7" ht="12.75">
      <c r="A1657" s="628"/>
      <c r="B1657" s="628"/>
      <c r="C1657" s="628"/>
      <c r="D1657" s="628"/>
      <c r="E1657" s="518"/>
      <c r="F1657" s="628"/>
      <c r="G1657" s="518"/>
    </row>
    <row r="1658" spans="1:7" ht="12.75">
      <c r="A1658" s="628"/>
      <c r="B1658" s="628"/>
      <c r="C1658" s="628"/>
      <c r="D1658" s="628"/>
      <c r="E1658" s="518"/>
      <c r="F1658" s="628"/>
      <c r="G1658" s="518"/>
    </row>
    <row r="1659" spans="1:7" ht="12.75">
      <c r="A1659" s="628"/>
      <c r="B1659" s="628"/>
      <c r="C1659" s="628"/>
      <c r="D1659" s="628"/>
      <c r="E1659" s="518"/>
      <c r="F1659" s="628"/>
      <c r="G1659" s="518"/>
    </row>
    <row r="1660" spans="1:7" ht="12.75">
      <c r="A1660" s="628"/>
      <c r="B1660" s="628"/>
      <c r="C1660" s="628"/>
      <c r="D1660" s="628"/>
      <c r="E1660" s="518"/>
      <c r="F1660" s="628"/>
      <c r="G1660" s="518"/>
    </row>
    <row r="1661" spans="1:7" ht="12.75">
      <c r="A1661" s="628"/>
      <c r="B1661" s="628"/>
      <c r="C1661" s="628"/>
      <c r="D1661" s="628"/>
      <c r="E1661" s="518"/>
      <c r="F1661" s="628"/>
      <c r="G1661" s="518"/>
    </row>
    <row r="1662" spans="1:7" ht="12.75">
      <c r="A1662" s="628"/>
      <c r="B1662" s="628"/>
      <c r="C1662" s="628"/>
      <c r="D1662" s="628"/>
      <c r="E1662" s="518"/>
      <c r="F1662" s="628"/>
      <c r="G1662" s="518"/>
    </row>
    <row r="1663" spans="1:7" ht="12.75">
      <c r="A1663" s="628"/>
      <c r="B1663" s="628"/>
      <c r="C1663" s="628"/>
      <c r="D1663" s="628"/>
      <c r="E1663" s="518"/>
      <c r="F1663" s="628"/>
      <c r="G1663" s="518"/>
    </row>
    <row r="1664" spans="1:7" ht="12.75">
      <c r="A1664" s="628"/>
      <c r="B1664" s="628"/>
      <c r="C1664" s="628"/>
      <c r="D1664" s="628"/>
      <c r="E1664" s="518"/>
      <c r="F1664" s="628"/>
      <c r="G1664" s="518"/>
    </row>
    <row r="1665" spans="1:7" ht="12.75">
      <c r="A1665" s="628"/>
      <c r="B1665" s="628"/>
      <c r="C1665" s="628"/>
      <c r="D1665" s="628"/>
      <c r="E1665" s="518"/>
      <c r="F1665" s="628"/>
      <c r="G1665" s="518"/>
    </row>
    <row r="1666" spans="1:7" ht="12.75">
      <c r="A1666" s="628"/>
      <c r="B1666" s="628"/>
      <c r="C1666" s="628"/>
      <c r="D1666" s="628"/>
      <c r="E1666" s="518"/>
      <c r="F1666" s="628"/>
      <c r="G1666" s="518"/>
    </row>
    <row r="1667" spans="1:7" ht="12.75">
      <c r="A1667" s="628"/>
      <c r="B1667" s="628"/>
      <c r="C1667" s="628"/>
      <c r="D1667" s="628"/>
      <c r="E1667" s="518"/>
      <c r="F1667" s="628"/>
      <c r="G1667" s="518"/>
    </row>
    <row r="1668" spans="1:7" ht="12.75">
      <c r="A1668" s="628"/>
      <c r="B1668" s="628"/>
      <c r="C1668" s="628"/>
      <c r="D1668" s="628"/>
      <c r="E1668" s="518"/>
      <c r="F1668" s="628"/>
      <c r="G1668" s="518"/>
    </row>
    <row r="1669" spans="1:7" ht="12.75">
      <c r="A1669" s="628"/>
      <c r="B1669" s="628"/>
      <c r="C1669" s="628"/>
      <c r="D1669" s="628"/>
      <c r="E1669" s="518"/>
      <c r="F1669" s="628"/>
      <c r="G1669" s="518"/>
    </row>
    <row r="1670" spans="1:7" ht="12.75">
      <c r="A1670" s="628"/>
      <c r="B1670" s="628"/>
      <c r="C1670" s="628"/>
      <c r="D1670" s="628"/>
      <c r="E1670" s="518"/>
      <c r="F1670" s="628"/>
      <c r="G1670" s="518"/>
    </row>
    <row r="1671" spans="1:7" ht="12.75">
      <c r="A1671" s="628"/>
      <c r="B1671" s="628"/>
      <c r="C1671" s="628"/>
      <c r="D1671" s="628"/>
      <c r="E1671" s="518"/>
      <c r="F1671" s="628"/>
      <c r="G1671" s="518"/>
    </row>
    <row r="1672" spans="1:7" ht="12.75">
      <c r="A1672" s="628"/>
      <c r="B1672" s="628"/>
      <c r="C1672" s="628"/>
      <c r="D1672" s="628"/>
      <c r="E1672" s="518"/>
      <c r="F1672" s="628"/>
      <c r="G1672" s="518"/>
    </row>
    <row r="1673" spans="1:7" ht="12.75">
      <c r="A1673" s="628"/>
      <c r="B1673" s="628"/>
      <c r="C1673" s="628"/>
      <c r="D1673" s="628"/>
      <c r="E1673" s="518"/>
      <c r="F1673" s="628"/>
      <c r="G1673" s="518"/>
    </row>
    <row r="1674" spans="1:7" ht="12.75">
      <c r="A1674" s="628"/>
      <c r="B1674" s="628"/>
      <c r="C1674" s="628"/>
      <c r="D1674" s="628"/>
      <c r="E1674" s="518"/>
      <c r="F1674" s="628"/>
      <c r="G1674" s="518"/>
    </row>
    <row r="1675" spans="1:7" ht="12.75">
      <c r="A1675" s="628"/>
      <c r="B1675" s="628"/>
      <c r="C1675" s="628"/>
      <c r="D1675" s="628"/>
      <c r="E1675" s="518"/>
      <c r="F1675" s="628"/>
      <c r="G1675" s="518"/>
    </row>
    <row r="1676" spans="1:7" ht="12.75">
      <c r="A1676" s="628"/>
      <c r="B1676" s="628"/>
      <c r="C1676" s="628"/>
      <c r="D1676" s="628"/>
      <c r="E1676" s="518"/>
      <c r="F1676" s="628"/>
      <c r="G1676" s="518"/>
    </row>
    <row r="1677" spans="1:7" ht="12.75">
      <c r="A1677" s="628"/>
      <c r="B1677" s="628"/>
      <c r="C1677" s="628"/>
      <c r="D1677" s="628"/>
      <c r="E1677" s="518"/>
      <c r="F1677" s="628"/>
      <c r="G1677" s="518"/>
    </row>
    <row r="1678" spans="1:7" ht="12.75">
      <c r="A1678" s="628"/>
      <c r="B1678" s="628"/>
      <c r="C1678" s="628"/>
      <c r="D1678" s="628"/>
      <c r="E1678" s="518"/>
      <c r="F1678" s="628"/>
      <c r="G1678" s="518"/>
    </row>
    <row r="1679" spans="1:7" ht="12.75">
      <c r="A1679" s="628"/>
      <c r="B1679" s="628"/>
      <c r="C1679" s="628"/>
      <c r="D1679" s="628"/>
      <c r="E1679" s="518"/>
      <c r="F1679" s="628"/>
      <c r="G1679" s="518"/>
    </row>
    <row r="1680" spans="1:7" ht="12.75">
      <c r="A1680" s="628"/>
      <c r="B1680" s="628"/>
      <c r="C1680" s="628"/>
      <c r="D1680" s="628"/>
      <c r="E1680" s="518"/>
      <c r="F1680" s="628"/>
      <c r="G1680" s="518"/>
    </row>
    <row r="1681" spans="1:7" ht="12.75">
      <c r="A1681" s="628"/>
      <c r="B1681" s="628"/>
      <c r="C1681" s="628"/>
      <c r="D1681" s="628"/>
      <c r="E1681" s="518"/>
      <c r="F1681" s="628"/>
      <c r="G1681" s="518"/>
    </row>
    <row r="1682" spans="1:7" ht="12.75">
      <c r="A1682" s="628"/>
      <c r="B1682" s="628"/>
      <c r="C1682" s="628"/>
      <c r="D1682" s="628"/>
      <c r="E1682" s="518"/>
      <c r="F1682" s="628"/>
      <c r="G1682" s="518"/>
    </row>
    <row r="1683" spans="1:7" ht="12.75">
      <c r="A1683" s="628"/>
      <c r="B1683" s="628"/>
      <c r="C1683" s="628"/>
      <c r="D1683" s="628"/>
      <c r="E1683" s="518"/>
      <c r="F1683" s="628"/>
      <c r="G1683" s="518"/>
    </row>
    <row r="1684" spans="1:7" ht="12.75">
      <c r="A1684" s="628"/>
      <c r="B1684" s="628"/>
      <c r="C1684" s="628"/>
      <c r="D1684" s="628"/>
      <c r="E1684" s="518"/>
      <c r="F1684" s="628"/>
      <c r="G1684" s="518"/>
    </row>
    <row r="1685" spans="1:7" ht="12.75">
      <c r="A1685" s="628"/>
      <c r="B1685" s="628"/>
      <c r="C1685" s="628"/>
      <c r="D1685" s="628"/>
      <c r="E1685" s="518"/>
      <c r="F1685" s="628"/>
      <c r="G1685" s="518"/>
    </row>
    <row r="1686" spans="1:7" ht="12.75">
      <c r="A1686" s="628"/>
      <c r="B1686" s="628"/>
      <c r="C1686" s="628"/>
      <c r="D1686" s="628"/>
      <c r="E1686" s="518"/>
      <c r="F1686" s="628"/>
      <c r="G1686" s="518"/>
    </row>
    <row r="1687" spans="1:7" ht="12.75">
      <c r="A1687" s="628"/>
      <c r="B1687" s="628"/>
      <c r="C1687" s="628"/>
      <c r="D1687" s="628"/>
      <c r="E1687" s="518"/>
      <c r="F1687" s="628"/>
      <c r="G1687" s="518"/>
    </row>
    <row r="1688" spans="1:7" ht="12.75">
      <c r="A1688" s="628"/>
      <c r="B1688" s="628"/>
      <c r="C1688" s="628"/>
      <c r="D1688" s="628"/>
      <c r="E1688" s="518"/>
      <c r="F1688" s="628"/>
      <c r="G1688" s="518"/>
    </row>
    <row r="1689" spans="1:7" ht="12.75">
      <c r="A1689" s="628"/>
      <c r="B1689" s="628"/>
      <c r="C1689" s="628"/>
      <c r="D1689" s="628"/>
      <c r="E1689" s="518"/>
      <c r="F1689" s="628"/>
      <c r="G1689" s="518"/>
    </row>
    <row r="1690" spans="1:7" ht="12.75">
      <c r="A1690" s="628"/>
      <c r="B1690" s="628"/>
      <c r="C1690" s="628"/>
      <c r="D1690" s="628"/>
      <c r="E1690" s="518"/>
      <c r="F1690" s="628"/>
      <c r="G1690" s="518"/>
    </row>
    <row r="1691" spans="1:7" ht="12.75">
      <c r="A1691" s="628"/>
      <c r="B1691" s="628"/>
      <c r="C1691" s="628"/>
      <c r="D1691" s="628"/>
      <c r="E1691" s="518"/>
      <c r="F1691" s="628"/>
      <c r="G1691" s="518"/>
    </row>
    <row r="1692" spans="1:7" ht="12.75">
      <c r="A1692" s="628"/>
      <c r="B1692" s="628"/>
      <c r="C1692" s="628"/>
      <c r="D1692" s="628"/>
      <c r="E1692" s="518"/>
      <c r="F1692" s="628"/>
      <c r="G1692" s="518"/>
    </row>
    <row r="1693" spans="1:7" ht="12.75">
      <c r="A1693" s="628"/>
      <c r="B1693" s="628"/>
      <c r="C1693" s="628"/>
      <c r="D1693" s="628"/>
      <c r="E1693" s="518"/>
      <c r="F1693" s="628"/>
      <c r="G1693" s="518"/>
    </row>
    <row r="1694" spans="1:7" ht="12.75">
      <c r="A1694" s="628"/>
      <c r="B1694" s="628"/>
      <c r="C1694" s="628"/>
      <c r="D1694" s="628"/>
      <c r="E1694" s="518"/>
      <c r="F1694" s="628"/>
      <c r="G1694" s="518"/>
    </row>
    <row r="1695" spans="1:7" ht="12.75">
      <c r="A1695" s="628"/>
      <c r="B1695" s="628"/>
      <c r="C1695" s="628"/>
      <c r="D1695" s="628"/>
      <c r="E1695" s="518"/>
      <c r="F1695" s="628"/>
      <c r="G1695" s="518"/>
    </row>
    <row r="1696" spans="1:7" ht="12.75">
      <c r="A1696" s="628"/>
      <c r="B1696" s="628"/>
      <c r="C1696" s="628"/>
      <c r="D1696" s="628"/>
      <c r="E1696" s="518"/>
      <c r="F1696" s="628"/>
      <c r="G1696" s="518"/>
    </row>
    <row r="1697" spans="1:7" ht="12.75">
      <c r="A1697" s="628"/>
      <c r="B1697" s="628"/>
      <c r="C1697" s="628"/>
      <c r="D1697" s="628"/>
      <c r="E1697" s="518"/>
      <c r="F1697" s="628"/>
      <c r="G1697" s="518"/>
    </row>
    <row r="1698" spans="1:7" ht="12.75">
      <c r="A1698" s="628"/>
      <c r="B1698" s="628"/>
      <c r="C1698" s="628"/>
      <c r="D1698" s="628"/>
      <c r="E1698" s="518"/>
      <c r="F1698" s="628"/>
      <c r="G1698" s="518"/>
    </row>
    <row r="1699" spans="1:7" ht="12.75">
      <c r="A1699" s="628"/>
      <c r="B1699" s="628"/>
      <c r="C1699" s="628"/>
      <c r="D1699" s="628"/>
      <c r="E1699" s="518"/>
      <c r="F1699" s="628"/>
      <c r="G1699" s="518"/>
    </row>
    <row r="1700" spans="1:7" ht="12.75">
      <c r="A1700" s="628"/>
      <c r="B1700" s="628"/>
      <c r="C1700" s="628"/>
      <c r="D1700" s="628"/>
      <c r="E1700" s="518"/>
      <c r="F1700" s="628"/>
      <c r="G1700" s="518"/>
    </row>
    <row r="1701" spans="1:7" ht="12.75">
      <c r="A1701" s="628"/>
      <c r="B1701" s="628"/>
      <c r="C1701" s="628"/>
      <c r="D1701" s="628"/>
      <c r="E1701" s="518"/>
      <c r="F1701" s="628"/>
      <c r="G1701" s="518"/>
    </row>
    <row r="1702" spans="1:7" ht="12.75">
      <c r="A1702" s="628"/>
      <c r="B1702" s="628"/>
      <c r="C1702" s="628"/>
      <c r="D1702" s="628"/>
      <c r="E1702" s="518"/>
      <c r="F1702" s="628"/>
      <c r="G1702" s="518"/>
    </row>
    <row r="1703" spans="1:7" ht="12.75">
      <c r="A1703" s="628"/>
      <c r="B1703" s="628"/>
      <c r="C1703" s="628"/>
      <c r="D1703" s="628"/>
      <c r="E1703" s="518"/>
      <c r="F1703" s="628"/>
      <c r="G1703" s="518"/>
    </row>
    <row r="1704" spans="1:7" ht="12.75">
      <c r="A1704" s="628"/>
      <c r="B1704" s="628"/>
      <c r="C1704" s="628"/>
      <c r="D1704" s="628"/>
      <c r="E1704" s="518"/>
      <c r="F1704" s="628"/>
      <c r="G1704" s="518"/>
    </row>
    <row r="1705" spans="1:7" ht="12.75">
      <c r="A1705" s="628"/>
      <c r="B1705" s="628"/>
      <c r="C1705" s="628"/>
      <c r="D1705" s="628"/>
      <c r="E1705" s="518"/>
      <c r="F1705" s="628"/>
      <c r="G1705" s="518"/>
    </row>
    <row r="1706" spans="1:7" ht="12.75">
      <c r="A1706" s="628"/>
      <c r="B1706" s="628"/>
      <c r="C1706" s="628"/>
      <c r="D1706" s="628"/>
      <c r="E1706" s="518"/>
      <c r="F1706" s="628"/>
      <c r="G1706" s="518"/>
    </row>
    <row r="1707" spans="1:7" ht="12.75">
      <c r="A1707" s="628"/>
      <c r="B1707" s="628"/>
      <c r="C1707" s="628"/>
      <c r="D1707" s="628"/>
      <c r="E1707" s="518"/>
      <c r="F1707" s="628"/>
      <c r="G1707" s="518"/>
    </row>
    <row r="1708" spans="1:7" ht="12.75">
      <c r="A1708" s="628"/>
      <c r="B1708" s="628"/>
      <c r="C1708" s="628"/>
      <c r="D1708" s="628"/>
      <c r="E1708" s="518"/>
      <c r="F1708" s="628"/>
      <c r="G1708" s="518"/>
    </row>
    <row r="1709" spans="1:7" ht="12.75">
      <c r="A1709" s="628"/>
      <c r="B1709" s="628"/>
      <c r="C1709" s="628"/>
      <c r="D1709" s="628"/>
      <c r="E1709" s="518"/>
      <c r="F1709" s="628"/>
      <c r="G1709" s="518"/>
    </row>
    <row r="1710" spans="1:7" ht="12.75">
      <c r="A1710" s="628"/>
      <c r="B1710" s="628"/>
      <c r="C1710" s="628"/>
      <c r="D1710" s="628"/>
      <c r="E1710" s="518"/>
      <c r="F1710" s="628"/>
      <c r="G1710" s="518"/>
    </row>
    <row r="1711" spans="1:7" ht="12.75">
      <c r="A1711" s="628"/>
      <c r="B1711" s="628"/>
      <c r="C1711" s="628"/>
      <c r="D1711" s="628"/>
      <c r="E1711" s="518"/>
      <c r="F1711" s="628"/>
      <c r="G1711" s="518"/>
    </row>
    <row r="1712" spans="1:7" ht="12.75">
      <c r="A1712" s="628"/>
      <c r="B1712" s="628"/>
      <c r="C1712" s="628"/>
      <c r="D1712" s="628"/>
      <c r="E1712" s="518"/>
      <c r="F1712" s="628"/>
      <c r="G1712" s="518"/>
    </row>
    <row r="1713" spans="1:7" ht="12.75">
      <c r="A1713" s="628"/>
      <c r="B1713" s="628"/>
      <c r="C1713" s="628"/>
      <c r="D1713" s="628"/>
      <c r="E1713" s="518"/>
      <c r="F1713" s="628"/>
      <c r="G1713" s="518"/>
    </row>
    <row r="1714" spans="1:7" ht="12.75">
      <c r="A1714" s="628"/>
      <c r="B1714" s="628"/>
      <c r="C1714" s="628"/>
      <c r="D1714" s="628"/>
      <c r="E1714" s="518"/>
      <c r="F1714" s="628"/>
      <c r="G1714" s="518"/>
    </row>
    <row r="1715" spans="1:7" ht="12.75">
      <c r="A1715" s="628"/>
      <c r="B1715" s="628"/>
      <c r="C1715" s="628"/>
      <c r="D1715" s="628"/>
      <c r="E1715" s="518"/>
      <c r="F1715" s="628"/>
      <c r="G1715" s="518"/>
    </row>
    <row r="1716" spans="1:7" ht="12.75">
      <c r="A1716" s="628"/>
      <c r="B1716" s="628"/>
      <c r="C1716" s="628"/>
      <c r="D1716" s="628"/>
      <c r="E1716" s="518"/>
      <c r="F1716" s="628"/>
      <c r="G1716" s="518"/>
    </row>
    <row r="1717" spans="1:7" ht="12.75">
      <c r="A1717" s="628"/>
      <c r="B1717" s="628"/>
      <c r="C1717" s="628"/>
      <c r="D1717" s="628"/>
      <c r="E1717" s="518"/>
      <c r="F1717" s="628"/>
      <c r="G1717" s="518"/>
    </row>
    <row r="1718" spans="1:7" ht="12.75">
      <c r="A1718" s="628"/>
      <c r="B1718" s="628"/>
      <c r="C1718" s="628"/>
      <c r="D1718" s="628"/>
      <c r="E1718" s="518"/>
      <c r="F1718" s="628"/>
      <c r="G1718" s="518"/>
    </row>
    <row r="1719" spans="1:7" ht="12.75">
      <c r="A1719" s="628"/>
      <c r="B1719" s="628"/>
      <c r="C1719" s="628"/>
      <c r="D1719" s="628"/>
      <c r="E1719" s="518"/>
      <c r="F1719" s="628"/>
      <c r="G1719" s="518"/>
    </row>
    <row r="1720" spans="1:7" ht="12.75">
      <c r="A1720" s="628"/>
      <c r="B1720" s="628"/>
      <c r="C1720" s="628"/>
      <c r="D1720" s="628"/>
      <c r="E1720" s="518"/>
      <c r="F1720" s="628"/>
      <c r="G1720" s="518"/>
    </row>
    <row r="1721" spans="1:7" ht="12.75">
      <c r="A1721" s="628"/>
      <c r="B1721" s="628"/>
      <c r="C1721" s="628"/>
      <c r="D1721" s="628"/>
      <c r="E1721" s="518"/>
      <c r="F1721" s="628"/>
      <c r="G1721" s="518"/>
    </row>
    <row r="1722" spans="1:7" ht="12.75">
      <c r="A1722" s="628"/>
      <c r="B1722" s="628"/>
      <c r="C1722" s="628"/>
      <c r="D1722" s="628"/>
      <c r="E1722" s="518"/>
      <c r="F1722" s="628"/>
      <c r="G1722" s="518"/>
    </row>
    <row r="1723" spans="1:7" ht="12.75">
      <c r="A1723" s="628"/>
      <c r="B1723" s="628"/>
      <c r="C1723" s="628"/>
      <c r="D1723" s="628"/>
      <c r="E1723" s="518"/>
      <c r="F1723" s="628"/>
      <c r="G1723" s="518"/>
    </row>
    <row r="1724" spans="1:7" ht="12.75">
      <c r="A1724" s="628"/>
      <c r="B1724" s="628"/>
      <c r="C1724" s="628"/>
      <c r="D1724" s="628"/>
      <c r="E1724" s="518"/>
      <c r="F1724" s="628"/>
      <c r="G1724" s="518"/>
    </row>
    <row r="1725" spans="1:7" ht="12.75">
      <c r="A1725" s="628"/>
      <c r="B1725" s="628"/>
      <c r="C1725" s="628"/>
      <c r="D1725" s="628"/>
      <c r="E1725" s="518"/>
      <c r="F1725" s="628"/>
      <c r="G1725" s="518"/>
    </row>
    <row r="1726" spans="1:7" ht="12.75">
      <c r="A1726" s="628"/>
      <c r="B1726" s="628"/>
      <c r="C1726" s="628"/>
      <c r="D1726" s="628"/>
      <c r="E1726" s="518"/>
      <c r="F1726" s="628"/>
      <c r="G1726" s="518"/>
    </row>
    <row r="1727" spans="1:7" ht="12.75">
      <c r="A1727" s="628"/>
      <c r="B1727" s="628"/>
      <c r="C1727" s="628"/>
      <c r="D1727" s="628"/>
      <c r="E1727" s="518"/>
      <c r="F1727" s="628"/>
      <c r="G1727" s="518"/>
    </row>
    <row r="1728" spans="1:7" ht="12.75">
      <c r="A1728" s="628"/>
      <c r="B1728" s="628"/>
      <c r="C1728" s="628"/>
      <c r="D1728" s="628"/>
      <c r="E1728" s="518"/>
      <c r="F1728" s="628"/>
      <c r="G1728" s="518"/>
    </row>
    <row r="1729" spans="1:7" ht="12.75">
      <c r="A1729" s="628"/>
      <c r="B1729" s="628"/>
      <c r="C1729" s="628"/>
      <c r="D1729" s="628"/>
      <c r="E1729" s="518"/>
      <c r="F1729" s="628"/>
      <c r="G1729" s="518"/>
    </row>
    <row r="1730" spans="1:7" ht="12.75">
      <c r="A1730" s="628"/>
      <c r="B1730" s="628"/>
      <c r="C1730" s="628"/>
      <c r="D1730" s="628"/>
      <c r="E1730" s="518"/>
      <c r="F1730" s="628"/>
      <c r="G1730" s="518"/>
    </row>
    <row r="1731" spans="1:7" ht="12.75">
      <c r="A1731" s="628"/>
      <c r="B1731" s="628"/>
      <c r="C1731" s="628"/>
      <c r="D1731" s="628"/>
      <c r="E1731" s="518"/>
      <c r="F1731" s="628"/>
      <c r="G1731" s="518"/>
    </row>
    <row r="1732" spans="1:7" ht="12.75">
      <c r="A1732" s="628"/>
      <c r="B1732" s="628"/>
      <c r="C1732" s="628"/>
      <c r="D1732" s="628"/>
      <c r="E1732" s="518"/>
      <c r="F1732" s="628"/>
      <c r="G1732" s="518"/>
    </row>
    <row r="1733" spans="1:7" ht="12.75">
      <c r="A1733" s="628"/>
      <c r="B1733" s="628"/>
      <c r="C1733" s="628"/>
      <c r="D1733" s="628"/>
      <c r="E1733" s="518"/>
      <c r="F1733" s="628"/>
      <c r="G1733" s="518"/>
    </row>
    <row r="1734" spans="1:7" ht="12.75">
      <c r="A1734" s="628"/>
      <c r="B1734" s="628"/>
      <c r="C1734" s="628"/>
      <c r="D1734" s="628"/>
      <c r="E1734" s="518"/>
      <c r="F1734" s="628"/>
      <c r="G1734" s="518"/>
    </row>
    <row r="1735" spans="1:7" ht="12.75">
      <c r="A1735" s="628"/>
      <c r="B1735" s="628"/>
      <c r="C1735" s="628"/>
      <c r="D1735" s="628"/>
      <c r="E1735" s="518"/>
      <c r="F1735" s="628"/>
      <c r="G1735" s="518"/>
    </row>
    <row r="1736" spans="1:7" ht="12.75">
      <c r="A1736" s="628"/>
      <c r="B1736" s="628"/>
      <c r="C1736" s="628"/>
      <c r="D1736" s="628"/>
      <c r="E1736" s="518"/>
      <c r="F1736" s="628"/>
      <c r="G1736" s="518"/>
    </row>
    <row r="1737" spans="1:7" ht="12.75">
      <c r="A1737" s="628"/>
      <c r="B1737" s="628"/>
      <c r="C1737" s="628"/>
      <c r="D1737" s="628"/>
      <c r="E1737" s="518"/>
      <c r="F1737" s="628"/>
      <c r="G1737" s="518"/>
    </row>
    <row r="1738" spans="1:7" ht="12.75">
      <c r="A1738" s="628"/>
      <c r="B1738" s="628"/>
      <c r="C1738" s="628"/>
      <c r="D1738" s="628"/>
      <c r="E1738" s="518"/>
      <c r="F1738" s="628"/>
      <c r="G1738" s="518"/>
    </row>
    <row r="1739" spans="1:7" ht="12.75">
      <c r="A1739" s="628"/>
      <c r="B1739" s="628"/>
      <c r="C1739" s="628"/>
      <c r="D1739" s="628"/>
      <c r="E1739" s="518"/>
      <c r="F1739" s="628"/>
      <c r="G1739" s="518"/>
    </row>
    <row r="1740" spans="1:7" ht="12.75">
      <c r="A1740" s="628"/>
      <c r="B1740" s="628"/>
      <c r="C1740" s="628"/>
      <c r="D1740" s="628"/>
      <c r="E1740" s="518"/>
      <c r="F1740" s="628"/>
      <c r="G1740" s="518"/>
    </row>
    <row r="1741" spans="1:7" ht="12.75">
      <c r="A1741" s="628"/>
      <c r="B1741" s="628"/>
      <c r="C1741" s="628"/>
      <c r="D1741" s="628"/>
      <c r="E1741" s="518"/>
      <c r="F1741" s="628"/>
      <c r="G1741" s="518"/>
    </row>
    <row r="1742" spans="1:7" ht="12.75">
      <c r="A1742" s="628"/>
      <c r="B1742" s="628"/>
      <c r="C1742" s="628"/>
      <c r="D1742" s="628"/>
      <c r="E1742" s="518"/>
      <c r="F1742" s="628"/>
      <c r="G1742" s="518"/>
    </row>
    <row r="1743" spans="1:7" ht="12.75">
      <c r="A1743" s="628"/>
      <c r="B1743" s="628"/>
      <c r="C1743" s="628"/>
      <c r="D1743" s="628"/>
      <c r="E1743" s="518"/>
      <c r="F1743" s="628"/>
      <c r="G1743" s="518"/>
    </row>
    <row r="1744" spans="1:7" ht="12.75">
      <c r="A1744" s="628"/>
      <c r="B1744" s="628"/>
      <c r="C1744" s="628"/>
      <c r="D1744" s="628"/>
      <c r="E1744" s="518"/>
      <c r="F1744" s="628"/>
      <c r="G1744" s="518"/>
    </row>
    <row r="1745" spans="1:7" ht="12.75">
      <c r="A1745" s="628"/>
      <c r="B1745" s="628"/>
      <c r="C1745" s="628"/>
      <c r="D1745" s="628"/>
      <c r="E1745" s="518"/>
      <c r="F1745" s="628"/>
      <c r="G1745" s="518"/>
    </row>
    <row r="1746" spans="1:7" ht="12.75">
      <c r="A1746" s="628"/>
      <c r="B1746" s="628"/>
      <c r="C1746" s="628"/>
      <c r="D1746" s="628"/>
      <c r="E1746" s="518"/>
      <c r="F1746" s="628"/>
      <c r="G1746" s="518"/>
    </row>
    <row r="1747" spans="1:7" ht="12.75">
      <c r="A1747" s="628"/>
      <c r="B1747" s="628"/>
      <c r="C1747" s="628"/>
      <c r="D1747" s="628"/>
      <c r="E1747" s="518"/>
      <c r="F1747" s="628"/>
      <c r="G1747" s="518"/>
    </row>
    <row r="1748" spans="1:7" ht="12.75">
      <c r="A1748" s="628"/>
      <c r="B1748" s="628"/>
      <c r="C1748" s="628"/>
      <c r="D1748" s="628"/>
      <c r="E1748" s="518"/>
      <c r="F1748" s="628"/>
      <c r="G1748" s="518"/>
    </row>
    <row r="1749" spans="1:7" ht="12.75">
      <c r="A1749" s="628"/>
      <c r="B1749" s="628"/>
      <c r="C1749" s="628"/>
      <c r="D1749" s="628"/>
      <c r="E1749" s="518"/>
      <c r="F1749" s="628"/>
      <c r="G1749" s="518"/>
    </row>
    <row r="1750" spans="1:7" ht="12.75">
      <c r="A1750" s="628"/>
      <c r="B1750" s="628"/>
      <c r="C1750" s="628"/>
      <c r="D1750" s="628"/>
      <c r="E1750" s="518"/>
      <c r="F1750" s="628"/>
      <c r="G1750" s="518"/>
    </row>
    <row r="1751" spans="1:7" ht="12.75">
      <c r="A1751" s="628"/>
      <c r="B1751" s="628"/>
      <c r="C1751" s="628"/>
      <c r="D1751" s="628"/>
      <c r="E1751" s="518"/>
      <c r="F1751" s="628"/>
      <c r="G1751" s="518"/>
    </row>
    <row r="1752" spans="1:7" ht="12.75">
      <c r="A1752" s="628"/>
      <c r="B1752" s="628"/>
      <c r="C1752" s="628"/>
      <c r="D1752" s="628"/>
      <c r="E1752" s="518"/>
      <c r="F1752" s="628"/>
      <c r="G1752" s="518"/>
    </row>
    <row r="1753" spans="1:7" ht="12.75">
      <c r="A1753" s="628"/>
      <c r="B1753" s="628"/>
      <c r="C1753" s="628"/>
      <c r="D1753" s="628"/>
      <c r="E1753" s="518"/>
      <c r="F1753" s="628"/>
      <c r="G1753" s="518"/>
    </row>
    <row r="1754" spans="1:7" ht="12.75">
      <c r="A1754" s="628"/>
      <c r="B1754" s="628"/>
      <c r="C1754" s="628"/>
      <c r="D1754" s="628"/>
      <c r="E1754" s="518"/>
      <c r="F1754" s="628"/>
      <c r="G1754" s="518"/>
    </row>
    <row r="1755" spans="1:7" ht="12.75">
      <c r="A1755" s="628"/>
      <c r="B1755" s="628"/>
      <c r="C1755" s="628"/>
      <c r="D1755" s="628"/>
      <c r="E1755" s="518"/>
      <c r="F1755" s="628"/>
      <c r="G1755" s="518"/>
    </row>
    <row r="1756" spans="1:7" ht="12.75">
      <c r="A1756" s="628"/>
      <c r="B1756" s="628"/>
      <c r="C1756" s="628"/>
      <c r="D1756" s="628"/>
      <c r="E1756" s="518"/>
      <c r="F1756" s="628"/>
      <c r="G1756" s="518"/>
    </row>
    <row r="1757" spans="1:7" ht="12.75">
      <c r="A1757" s="628"/>
      <c r="B1757" s="628"/>
      <c r="C1757" s="628"/>
      <c r="D1757" s="628"/>
      <c r="E1757" s="518"/>
      <c r="F1757" s="628"/>
      <c r="G1757" s="518"/>
    </row>
    <row r="1758" spans="1:7" ht="12.75">
      <c r="A1758" s="628"/>
      <c r="B1758" s="628"/>
      <c r="C1758" s="628"/>
      <c r="D1758" s="628"/>
      <c r="E1758" s="518"/>
      <c r="F1758" s="628"/>
      <c r="G1758" s="518"/>
    </row>
    <row r="1759" spans="1:7" ht="12.75">
      <c r="A1759" s="628"/>
      <c r="B1759" s="628"/>
      <c r="C1759" s="628"/>
      <c r="D1759" s="628"/>
      <c r="E1759" s="518"/>
      <c r="F1759" s="628"/>
      <c r="G1759" s="518"/>
    </row>
    <row r="1760" spans="1:7" ht="12.75">
      <c r="A1760" s="628"/>
      <c r="B1760" s="628"/>
      <c r="C1760" s="628"/>
      <c r="D1760" s="628"/>
      <c r="E1760" s="518"/>
      <c r="F1760" s="628"/>
      <c r="G1760" s="518"/>
    </row>
    <row r="1761" spans="1:7" ht="12.75">
      <c r="A1761" s="628"/>
      <c r="B1761" s="628"/>
      <c r="C1761" s="628"/>
      <c r="D1761" s="628"/>
      <c r="E1761" s="518"/>
      <c r="F1761" s="628"/>
      <c r="G1761" s="518"/>
    </row>
    <row r="1762" spans="1:7" ht="12.75">
      <c r="A1762" s="628"/>
      <c r="B1762" s="628"/>
      <c r="C1762" s="628"/>
      <c r="D1762" s="628"/>
      <c r="E1762" s="518"/>
      <c r="F1762" s="628"/>
      <c r="G1762" s="518"/>
    </row>
    <row r="1763" spans="1:7" ht="12.75">
      <c r="A1763" s="628"/>
      <c r="B1763" s="628"/>
      <c r="C1763" s="628"/>
      <c r="D1763" s="628"/>
      <c r="E1763" s="518"/>
      <c r="F1763" s="628"/>
      <c r="G1763" s="518"/>
    </row>
    <row r="1764" spans="1:7" ht="12.75">
      <c r="A1764" s="628"/>
      <c r="B1764" s="628"/>
      <c r="C1764" s="628"/>
      <c r="D1764" s="628"/>
      <c r="E1764" s="518"/>
      <c r="F1764" s="628"/>
      <c r="G1764" s="518"/>
    </row>
    <row r="1765" spans="1:7" ht="12.75">
      <c r="A1765" s="628"/>
      <c r="B1765" s="628"/>
      <c r="C1765" s="628"/>
      <c r="D1765" s="628"/>
      <c r="E1765" s="518"/>
      <c r="F1765" s="628"/>
      <c r="G1765" s="518"/>
    </row>
    <row r="1766" spans="1:7" ht="12.75">
      <c r="A1766" s="628"/>
      <c r="B1766" s="628"/>
      <c r="C1766" s="628"/>
      <c r="D1766" s="628"/>
      <c r="E1766" s="518"/>
      <c r="F1766" s="628"/>
      <c r="G1766" s="518"/>
    </row>
    <row r="1767" spans="1:7" ht="12.75">
      <c r="A1767" s="628"/>
      <c r="B1767" s="628"/>
      <c r="C1767" s="628"/>
      <c r="D1767" s="628"/>
      <c r="E1767" s="518"/>
      <c r="F1767" s="628"/>
      <c r="G1767" s="518"/>
    </row>
    <row r="1768" spans="1:7" ht="12.75">
      <c r="A1768" s="628"/>
      <c r="B1768" s="628"/>
      <c r="C1768" s="628"/>
      <c r="D1768" s="628"/>
      <c r="E1768" s="518"/>
      <c r="F1768" s="628"/>
      <c r="G1768" s="518"/>
    </row>
    <row r="1769" spans="1:7" ht="12.75">
      <c r="A1769" s="628"/>
      <c r="B1769" s="628"/>
      <c r="C1769" s="628"/>
      <c r="D1769" s="628"/>
      <c r="E1769" s="518"/>
      <c r="F1769" s="628"/>
      <c r="G1769" s="518"/>
    </row>
    <row r="1770" spans="1:7" ht="12.75">
      <c r="A1770" s="628"/>
      <c r="B1770" s="628"/>
      <c r="C1770" s="628"/>
      <c r="D1770" s="628"/>
      <c r="E1770" s="518"/>
      <c r="F1770" s="628"/>
      <c r="G1770" s="518"/>
    </row>
    <row r="1771" spans="1:7" ht="12.75">
      <c r="A1771" s="628"/>
      <c r="B1771" s="628"/>
      <c r="C1771" s="628"/>
      <c r="D1771" s="628"/>
      <c r="E1771" s="518"/>
      <c r="F1771" s="628"/>
      <c r="G1771" s="518"/>
    </row>
    <row r="1772" spans="1:7" ht="12.75">
      <c r="A1772" s="628"/>
      <c r="B1772" s="628"/>
      <c r="C1772" s="628"/>
      <c r="D1772" s="628"/>
      <c r="E1772" s="518"/>
      <c r="F1772" s="628"/>
      <c r="G1772" s="518"/>
    </row>
    <row r="1773" spans="1:7" ht="12.75">
      <c r="A1773" s="628"/>
      <c r="B1773" s="628"/>
      <c r="C1773" s="628"/>
      <c r="D1773" s="628"/>
      <c r="E1773" s="518"/>
      <c r="F1773" s="628"/>
      <c r="G1773" s="518"/>
    </row>
    <row r="1774" spans="1:7" ht="12.75">
      <c r="A1774" s="628"/>
      <c r="B1774" s="628"/>
      <c r="C1774" s="628"/>
      <c r="D1774" s="628"/>
      <c r="E1774" s="518"/>
      <c r="F1774" s="628"/>
      <c r="G1774" s="518"/>
    </row>
    <row r="1775" spans="1:7" ht="12.75">
      <c r="A1775" s="628"/>
      <c r="B1775" s="628"/>
      <c r="C1775" s="628"/>
      <c r="D1775" s="628"/>
      <c r="E1775" s="518"/>
      <c r="F1775" s="628"/>
      <c r="G1775" s="518"/>
    </row>
    <row r="1776" spans="1:7" ht="12.75">
      <c r="A1776" s="628"/>
      <c r="B1776" s="628"/>
      <c r="C1776" s="628"/>
      <c r="D1776" s="628"/>
      <c r="E1776" s="518"/>
      <c r="F1776" s="628"/>
      <c r="G1776" s="518"/>
    </row>
    <row r="1777" spans="1:7" ht="12.75">
      <c r="A1777" s="628"/>
      <c r="B1777" s="628"/>
      <c r="C1777" s="628"/>
      <c r="D1777" s="628"/>
      <c r="E1777" s="518"/>
      <c r="F1777" s="628"/>
      <c r="G1777" s="518"/>
    </row>
    <row r="1778" spans="1:7" ht="12.75">
      <c r="A1778" s="628"/>
      <c r="B1778" s="628"/>
      <c r="C1778" s="628"/>
      <c r="D1778" s="628"/>
      <c r="E1778" s="518"/>
      <c r="F1778" s="628"/>
      <c r="G1778" s="518"/>
    </row>
    <row r="1779" spans="1:7" ht="12.75">
      <c r="A1779" s="628"/>
      <c r="B1779" s="628"/>
      <c r="C1779" s="628"/>
      <c r="D1779" s="628"/>
      <c r="E1779" s="518"/>
      <c r="F1779" s="628"/>
      <c r="G1779" s="518"/>
    </row>
    <row r="1780" spans="1:7" ht="12.75">
      <c r="A1780" s="628"/>
      <c r="B1780" s="628"/>
      <c r="C1780" s="628"/>
      <c r="D1780" s="628"/>
      <c r="E1780" s="518"/>
      <c r="F1780" s="628"/>
      <c r="G1780" s="518"/>
    </row>
    <row r="1781" spans="1:7" ht="12.75">
      <c r="A1781" s="628"/>
      <c r="B1781" s="628"/>
      <c r="C1781" s="628"/>
      <c r="D1781" s="628"/>
      <c r="E1781" s="518"/>
      <c r="F1781" s="628"/>
      <c r="G1781" s="518"/>
    </row>
    <row r="1782" spans="1:7" ht="12.75">
      <c r="A1782" s="628"/>
      <c r="B1782" s="628"/>
      <c r="C1782" s="628"/>
      <c r="D1782" s="628"/>
      <c r="E1782" s="518"/>
      <c r="F1782" s="628"/>
      <c r="G1782" s="518"/>
    </row>
    <row r="1783" spans="1:7" ht="12.75">
      <c r="A1783" s="628"/>
      <c r="B1783" s="628"/>
      <c r="C1783" s="628"/>
      <c r="D1783" s="628"/>
      <c r="E1783" s="518"/>
      <c r="F1783" s="628"/>
      <c r="G1783" s="518"/>
    </row>
    <row r="1784" spans="1:7" ht="12.75">
      <c r="A1784" s="628"/>
      <c r="B1784" s="628"/>
      <c r="C1784" s="628"/>
      <c r="D1784" s="628"/>
      <c r="E1784" s="518"/>
      <c r="F1784" s="628"/>
      <c r="G1784" s="518"/>
    </row>
    <row r="1785" spans="1:7" ht="12.75">
      <c r="A1785" s="628"/>
      <c r="B1785" s="628"/>
      <c r="C1785" s="628"/>
      <c r="D1785" s="628"/>
      <c r="E1785" s="518"/>
      <c r="F1785" s="628"/>
      <c r="G1785" s="518"/>
    </row>
    <row r="1786" spans="1:7" ht="12.75">
      <c r="A1786" s="628"/>
      <c r="B1786" s="628"/>
      <c r="C1786" s="628"/>
      <c r="D1786" s="628"/>
      <c r="E1786" s="518"/>
      <c r="F1786" s="628"/>
      <c r="G1786" s="518"/>
    </row>
    <row r="1787" spans="1:7" ht="12.75">
      <c r="A1787" s="628"/>
      <c r="B1787" s="628"/>
      <c r="C1787" s="628"/>
      <c r="D1787" s="628"/>
      <c r="E1787" s="518"/>
      <c r="F1787" s="628"/>
      <c r="G1787" s="518"/>
    </row>
    <row r="1788" spans="1:7" ht="12.75">
      <c r="A1788" s="628"/>
      <c r="B1788" s="628"/>
      <c r="C1788" s="628"/>
      <c r="D1788" s="628"/>
      <c r="E1788" s="518"/>
      <c r="F1788" s="628"/>
      <c r="G1788" s="518"/>
    </row>
    <row r="1789" spans="1:7" ht="12.75">
      <c r="A1789" s="628"/>
      <c r="B1789" s="628"/>
      <c r="C1789" s="628"/>
      <c r="D1789" s="628"/>
      <c r="E1789" s="518"/>
      <c r="F1789" s="628"/>
      <c r="G1789" s="518"/>
    </row>
    <row r="1790" spans="1:7" ht="12.75">
      <c r="A1790" s="628"/>
      <c r="B1790" s="628"/>
      <c r="C1790" s="628"/>
      <c r="D1790" s="628"/>
      <c r="E1790" s="518"/>
      <c r="F1790" s="628"/>
      <c r="G1790" s="518"/>
    </row>
    <row r="1791" spans="1:7" ht="12.75">
      <c r="A1791" s="628"/>
      <c r="B1791" s="628"/>
      <c r="C1791" s="628"/>
      <c r="D1791" s="628"/>
      <c r="E1791" s="518"/>
      <c r="F1791" s="628"/>
      <c r="G1791" s="518"/>
    </row>
    <row r="1792" spans="1:7" ht="12.75">
      <c r="A1792" s="628"/>
      <c r="B1792" s="628"/>
      <c r="C1792" s="628"/>
      <c r="D1792" s="628"/>
      <c r="E1792" s="518"/>
      <c r="F1792" s="628"/>
      <c r="G1792" s="518"/>
    </row>
    <row r="1793" spans="1:7" ht="12.75">
      <c r="A1793" s="628"/>
      <c r="B1793" s="628"/>
      <c r="C1793" s="628"/>
      <c r="D1793" s="628"/>
      <c r="E1793" s="518"/>
      <c r="F1793" s="628"/>
      <c r="G1793" s="518"/>
    </row>
    <row r="1794" spans="1:7" ht="12.75">
      <c r="A1794" s="628"/>
      <c r="B1794" s="628"/>
      <c r="C1794" s="628"/>
      <c r="D1794" s="628"/>
      <c r="E1794" s="518"/>
      <c r="F1794" s="628"/>
      <c r="G1794" s="518"/>
    </row>
    <row r="1795" spans="1:7" ht="12.75">
      <c r="A1795" s="628"/>
      <c r="B1795" s="628"/>
      <c r="C1795" s="628"/>
      <c r="D1795" s="628"/>
      <c r="E1795" s="518"/>
      <c r="F1795" s="628"/>
      <c r="G1795" s="518"/>
    </row>
    <row r="1796" spans="1:7" ht="12.75">
      <c r="A1796" s="628"/>
      <c r="B1796" s="628"/>
      <c r="C1796" s="628"/>
      <c r="D1796" s="628"/>
      <c r="E1796" s="518"/>
      <c r="F1796" s="628"/>
      <c r="G1796" s="518"/>
    </row>
    <row r="1797" spans="1:7" ht="12.75">
      <c r="A1797" s="628"/>
      <c r="B1797" s="628"/>
      <c r="C1797" s="628"/>
      <c r="D1797" s="628"/>
      <c r="E1797" s="518"/>
      <c r="F1797" s="628"/>
      <c r="G1797" s="518"/>
    </row>
    <row r="1798" spans="1:7" ht="12.75">
      <c r="A1798" s="628"/>
      <c r="B1798" s="628"/>
      <c r="C1798" s="628"/>
      <c r="D1798" s="628"/>
      <c r="E1798" s="518"/>
      <c r="F1798" s="628"/>
      <c r="G1798" s="518"/>
    </row>
    <row r="1799" spans="1:7" ht="12.75">
      <c r="A1799" s="628"/>
      <c r="B1799" s="628"/>
      <c r="C1799" s="628"/>
      <c r="D1799" s="628"/>
      <c r="E1799" s="518"/>
      <c r="F1799" s="628"/>
      <c r="G1799" s="518"/>
    </row>
    <row r="1800" spans="1:7" ht="12.75">
      <c r="A1800" s="628"/>
      <c r="B1800" s="628"/>
      <c r="C1800" s="628"/>
      <c r="D1800" s="628"/>
      <c r="E1800" s="518"/>
      <c r="F1800" s="628"/>
      <c r="G1800" s="518"/>
    </row>
    <row r="1801" spans="1:7" ht="12.75">
      <c r="A1801" s="628"/>
      <c r="B1801" s="628"/>
      <c r="C1801" s="628"/>
      <c r="D1801" s="628"/>
      <c r="E1801" s="518"/>
      <c r="F1801" s="628"/>
      <c r="G1801" s="518"/>
    </row>
    <row r="1802" spans="1:7" ht="12.75">
      <c r="A1802" s="628"/>
      <c r="B1802" s="628"/>
      <c r="C1802" s="628"/>
      <c r="D1802" s="628"/>
      <c r="E1802" s="518"/>
      <c r="F1802" s="628"/>
      <c r="G1802" s="518"/>
    </row>
    <row r="1803" spans="1:7" ht="12.75">
      <c r="A1803" s="628"/>
      <c r="B1803" s="628"/>
      <c r="C1803" s="628"/>
      <c r="D1803" s="628"/>
      <c r="E1803" s="518"/>
      <c r="F1803" s="628"/>
      <c r="G1803" s="518"/>
    </row>
    <row r="1804" spans="1:7" ht="12.75">
      <c r="A1804" s="628"/>
      <c r="B1804" s="628"/>
      <c r="C1804" s="628"/>
      <c r="D1804" s="628"/>
      <c r="E1804" s="518"/>
      <c r="F1804" s="628"/>
      <c r="G1804" s="518"/>
    </row>
    <row r="1805" spans="1:7" ht="12.75">
      <c r="A1805" s="628"/>
      <c r="B1805" s="628"/>
      <c r="C1805" s="628"/>
      <c r="D1805" s="628"/>
      <c r="E1805" s="518"/>
      <c r="F1805" s="628"/>
      <c r="G1805" s="518"/>
    </row>
    <row r="1806" spans="1:7" ht="12.75">
      <c r="A1806" s="628"/>
      <c r="B1806" s="628"/>
      <c r="C1806" s="628"/>
      <c r="D1806" s="628"/>
      <c r="E1806" s="518"/>
      <c r="F1806" s="628"/>
      <c r="G1806" s="518"/>
    </row>
    <row r="1807" spans="1:7" ht="12.75">
      <c r="A1807" s="628"/>
      <c r="B1807" s="628"/>
      <c r="C1807" s="628"/>
      <c r="D1807" s="628"/>
      <c r="E1807" s="518"/>
      <c r="F1807" s="628"/>
      <c r="G1807" s="518"/>
    </row>
    <row r="1808" spans="1:7" ht="12.75">
      <c r="A1808" s="628"/>
      <c r="B1808" s="628"/>
      <c r="C1808" s="628"/>
      <c r="D1808" s="628"/>
      <c r="E1808" s="518"/>
      <c r="F1808" s="628"/>
      <c r="G1808" s="518"/>
    </row>
    <row r="1809" spans="1:7" ht="12.75">
      <c r="A1809" s="628"/>
      <c r="B1809" s="628"/>
      <c r="C1809" s="628"/>
      <c r="D1809" s="628"/>
      <c r="E1809" s="518"/>
      <c r="F1809" s="628"/>
      <c r="G1809" s="518"/>
    </row>
    <row r="1810" spans="1:7" ht="12.75">
      <c r="A1810" s="628"/>
      <c r="B1810" s="628"/>
      <c r="C1810" s="628"/>
      <c r="D1810" s="628"/>
      <c r="E1810" s="518"/>
      <c r="F1810" s="628"/>
      <c r="G1810" s="518"/>
    </row>
    <row r="1811" spans="1:7" ht="12.75">
      <c r="A1811" s="628"/>
      <c r="B1811" s="628"/>
      <c r="C1811" s="628"/>
      <c r="D1811" s="628"/>
      <c r="E1811" s="518"/>
      <c r="F1811" s="628"/>
      <c r="G1811" s="518"/>
    </row>
    <row r="1812" spans="1:7" ht="12.75">
      <c r="A1812" s="628"/>
      <c r="B1812" s="628"/>
      <c r="C1812" s="628"/>
      <c r="D1812" s="628"/>
      <c r="E1812" s="518"/>
      <c r="F1812" s="628"/>
      <c r="G1812" s="518"/>
    </row>
    <row r="1813" spans="1:7" ht="12.75">
      <c r="A1813" s="628"/>
      <c r="B1813" s="628"/>
      <c r="C1813" s="628"/>
      <c r="D1813" s="628"/>
      <c r="E1813" s="518"/>
      <c r="F1813" s="628"/>
      <c r="G1813" s="518"/>
    </row>
    <row r="1814" spans="1:7" ht="12.75">
      <c r="A1814" s="628"/>
      <c r="B1814" s="628"/>
      <c r="C1814" s="628"/>
      <c r="D1814" s="628"/>
      <c r="E1814" s="518"/>
      <c r="F1814" s="628"/>
      <c r="G1814" s="518"/>
    </row>
    <row r="1815" spans="1:7" ht="12.75">
      <c r="A1815" s="628"/>
      <c r="B1815" s="628"/>
      <c r="C1815" s="628"/>
      <c r="D1815" s="628"/>
      <c r="E1815" s="518"/>
      <c r="F1815" s="628"/>
      <c r="G1815" s="518"/>
    </row>
    <row r="1816" spans="1:7" ht="12.75">
      <c r="A1816" s="628"/>
      <c r="B1816" s="628"/>
      <c r="C1816" s="628"/>
      <c r="D1816" s="628"/>
      <c r="E1816" s="518"/>
      <c r="F1816" s="628"/>
      <c r="G1816" s="518"/>
    </row>
    <row r="1817" spans="1:7" ht="12.75">
      <c r="A1817" s="628"/>
      <c r="B1817" s="628"/>
      <c r="C1817" s="628"/>
      <c r="D1817" s="628"/>
      <c r="E1817" s="518"/>
      <c r="F1817" s="628"/>
      <c r="G1817" s="518"/>
    </row>
    <row r="1818" spans="1:7" ht="12.75">
      <c r="A1818" s="628"/>
      <c r="B1818" s="628"/>
      <c r="C1818" s="628"/>
      <c r="D1818" s="628"/>
      <c r="E1818" s="518"/>
      <c r="F1818" s="628"/>
      <c r="G1818" s="518"/>
    </row>
    <row r="1819" spans="1:7" ht="12.75">
      <c r="A1819" s="628"/>
      <c r="B1819" s="628"/>
      <c r="C1819" s="628"/>
      <c r="D1819" s="628"/>
      <c r="E1819" s="518"/>
      <c r="F1819" s="628"/>
      <c r="G1819" s="518"/>
    </row>
    <row r="1820" spans="1:7" ht="12.75">
      <c r="A1820" s="628"/>
      <c r="B1820" s="628"/>
      <c r="C1820" s="628"/>
      <c r="D1820" s="628"/>
      <c r="E1820" s="518"/>
      <c r="F1820" s="628"/>
      <c r="G1820" s="518"/>
    </row>
    <row r="1821" spans="1:7" ht="12.75">
      <c r="A1821" s="628"/>
      <c r="B1821" s="628"/>
      <c r="C1821" s="628"/>
      <c r="D1821" s="628"/>
      <c r="E1821" s="518"/>
      <c r="F1821" s="628"/>
      <c r="G1821" s="518"/>
    </row>
    <row r="1822" spans="1:7" ht="12.75">
      <c r="A1822" s="628"/>
      <c r="B1822" s="628"/>
      <c r="C1822" s="628"/>
      <c r="D1822" s="628"/>
      <c r="E1822" s="518"/>
      <c r="F1822" s="628"/>
      <c r="G1822" s="518"/>
    </row>
    <row r="1823" spans="1:7" ht="12.75">
      <c r="A1823" s="628"/>
      <c r="B1823" s="628"/>
      <c r="C1823" s="628"/>
      <c r="D1823" s="628"/>
      <c r="E1823" s="518"/>
      <c r="F1823" s="628"/>
      <c r="G1823" s="518"/>
    </row>
    <row r="1824" spans="1:7" ht="12.75">
      <c r="A1824" s="628"/>
      <c r="B1824" s="628"/>
      <c r="C1824" s="628"/>
      <c r="D1824" s="628"/>
      <c r="E1824" s="518"/>
      <c r="F1824" s="628"/>
      <c r="G1824" s="518"/>
    </row>
    <row r="1825" spans="1:7" ht="12.75">
      <c r="A1825" s="628"/>
      <c r="B1825" s="628"/>
      <c r="C1825" s="628"/>
      <c r="D1825" s="628"/>
      <c r="E1825" s="518"/>
      <c r="F1825" s="628"/>
      <c r="G1825" s="518"/>
    </row>
    <row r="1826" spans="1:7" ht="12.75">
      <c r="A1826" s="628"/>
      <c r="B1826" s="628"/>
      <c r="C1826" s="628"/>
      <c r="D1826" s="628"/>
      <c r="E1826" s="518"/>
      <c r="F1826" s="628"/>
      <c r="G1826" s="518"/>
    </row>
    <row r="1827" spans="1:7" ht="12.75">
      <c r="A1827" s="628"/>
      <c r="B1827" s="628"/>
      <c r="C1827" s="628"/>
      <c r="D1827" s="628"/>
      <c r="E1827" s="518"/>
      <c r="F1827" s="628"/>
      <c r="G1827" s="518"/>
    </row>
    <row r="1828" spans="1:7" ht="12.75">
      <c r="A1828" s="628"/>
      <c r="B1828" s="628"/>
      <c r="C1828" s="628"/>
      <c r="D1828" s="628"/>
      <c r="E1828" s="518"/>
      <c r="F1828" s="628"/>
      <c r="G1828" s="518"/>
    </row>
    <row r="1829" spans="1:7" ht="12.75">
      <c r="A1829" s="628"/>
      <c r="B1829" s="628"/>
      <c r="C1829" s="628"/>
      <c r="D1829" s="628"/>
      <c r="E1829" s="518"/>
      <c r="F1829" s="628"/>
      <c r="G1829" s="518"/>
    </row>
    <row r="1830" spans="1:7" ht="12.75">
      <c r="A1830" s="628"/>
      <c r="B1830" s="628"/>
      <c r="C1830" s="628"/>
      <c r="D1830" s="628"/>
      <c r="E1830" s="518"/>
      <c r="F1830" s="628"/>
      <c r="G1830" s="518"/>
    </row>
    <row r="1831" spans="1:7" ht="12.75">
      <c r="A1831" s="628"/>
      <c r="B1831" s="628"/>
      <c r="C1831" s="628"/>
      <c r="D1831" s="628"/>
      <c r="E1831" s="518"/>
      <c r="F1831" s="628"/>
      <c r="G1831" s="518"/>
    </row>
    <row r="1832" spans="1:7" ht="12.75">
      <c r="A1832" s="628"/>
      <c r="B1832" s="628"/>
      <c r="C1832" s="628"/>
      <c r="D1832" s="628"/>
      <c r="E1832" s="518"/>
      <c r="F1832" s="628"/>
      <c r="G1832" s="518"/>
    </row>
    <row r="1833" spans="1:7" ht="12.75">
      <c r="A1833" s="628"/>
      <c r="B1833" s="628"/>
      <c r="C1833" s="628"/>
      <c r="D1833" s="628"/>
      <c r="E1833" s="518"/>
      <c r="F1833" s="628"/>
      <c r="G1833" s="518"/>
    </row>
    <row r="1834" spans="1:7" ht="12.75">
      <c r="A1834" s="628"/>
      <c r="B1834" s="628"/>
      <c r="C1834" s="628"/>
      <c r="D1834" s="628"/>
      <c r="E1834" s="518"/>
      <c r="F1834" s="628"/>
      <c r="G1834" s="518"/>
    </row>
    <row r="1835" spans="1:7" ht="12.75">
      <c r="A1835" s="628"/>
      <c r="B1835" s="628"/>
      <c r="C1835" s="628"/>
      <c r="D1835" s="628"/>
      <c r="E1835" s="518"/>
      <c r="F1835" s="628"/>
      <c r="G1835" s="518"/>
    </row>
    <row r="1836" spans="1:7" ht="12.75">
      <c r="A1836" s="628"/>
      <c r="B1836" s="628"/>
      <c r="C1836" s="628"/>
      <c r="D1836" s="628"/>
      <c r="E1836" s="518"/>
      <c r="F1836" s="628"/>
      <c r="G1836" s="518"/>
    </row>
    <row r="1837" spans="1:7" ht="12.75">
      <c r="A1837" s="628"/>
      <c r="B1837" s="628"/>
      <c r="C1837" s="628"/>
      <c r="D1837" s="628"/>
      <c r="E1837" s="518"/>
      <c r="F1837" s="628"/>
      <c r="G1837" s="518"/>
    </row>
    <row r="1838" spans="1:7" ht="12.75">
      <c r="A1838" s="628"/>
      <c r="B1838" s="628"/>
      <c r="C1838" s="628"/>
      <c r="D1838" s="628"/>
      <c r="E1838" s="518"/>
      <c r="F1838" s="628"/>
      <c r="G1838" s="518"/>
    </row>
    <row r="1839" spans="1:7" ht="12.75">
      <c r="A1839" s="628"/>
      <c r="B1839" s="628"/>
      <c r="C1839" s="628"/>
      <c r="D1839" s="628"/>
      <c r="E1839" s="518"/>
      <c r="F1839" s="628"/>
      <c r="G1839" s="518"/>
    </row>
    <row r="1840" spans="1:7" ht="12.75">
      <c r="A1840" s="628"/>
      <c r="B1840" s="628"/>
      <c r="C1840" s="628"/>
      <c r="D1840" s="628"/>
      <c r="E1840" s="518"/>
      <c r="F1840" s="628"/>
      <c r="G1840" s="518"/>
    </row>
    <row r="1841" spans="1:7" ht="12.75">
      <c r="A1841" s="628"/>
      <c r="B1841" s="628"/>
      <c r="C1841" s="628"/>
      <c r="D1841" s="628"/>
      <c r="E1841" s="518"/>
      <c r="F1841" s="628"/>
      <c r="G1841" s="518"/>
    </row>
    <row r="1842" spans="1:7" ht="12.75">
      <c r="A1842" s="628"/>
      <c r="B1842" s="628"/>
      <c r="C1842" s="628"/>
      <c r="D1842" s="628"/>
      <c r="E1842" s="518"/>
      <c r="F1842" s="628"/>
      <c r="G1842" s="518"/>
    </row>
    <row r="1843" spans="1:7" ht="12.75">
      <c r="A1843" s="628"/>
      <c r="B1843" s="628"/>
      <c r="C1843" s="628"/>
      <c r="D1843" s="628"/>
      <c r="E1843" s="518"/>
      <c r="F1843" s="628"/>
      <c r="G1843" s="518"/>
    </row>
    <row r="1844" spans="1:7" ht="12.75">
      <c r="A1844" s="628"/>
      <c r="B1844" s="628"/>
      <c r="C1844" s="628"/>
      <c r="D1844" s="628"/>
      <c r="E1844" s="518"/>
      <c r="F1844" s="628"/>
      <c r="G1844" s="518"/>
    </row>
    <row r="1845" spans="1:7" ht="12.75">
      <c r="A1845" s="628"/>
      <c r="B1845" s="628"/>
      <c r="C1845" s="628"/>
      <c r="D1845" s="628"/>
      <c r="E1845" s="518"/>
      <c r="F1845" s="628"/>
      <c r="G1845" s="518"/>
    </row>
    <row r="1846" spans="1:7" ht="12.75">
      <c r="A1846" s="628"/>
      <c r="B1846" s="628"/>
      <c r="C1846" s="628"/>
      <c r="D1846" s="628"/>
      <c r="E1846" s="518"/>
      <c r="F1846" s="628"/>
      <c r="G1846" s="518"/>
    </row>
    <row r="1847" spans="1:7" ht="12.75">
      <c r="A1847" s="628"/>
      <c r="B1847" s="628"/>
      <c r="C1847" s="628"/>
      <c r="D1847" s="628"/>
      <c r="E1847" s="518"/>
      <c r="F1847" s="628"/>
      <c r="G1847" s="518"/>
    </row>
    <row r="1848" spans="1:7" ht="12.75">
      <c r="A1848" s="628"/>
      <c r="B1848" s="628"/>
      <c r="C1848" s="628"/>
      <c r="D1848" s="628"/>
      <c r="E1848" s="518"/>
      <c r="F1848" s="628"/>
      <c r="G1848" s="518"/>
    </row>
    <row r="1849" spans="1:7" ht="12.75">
      <c r="A1849" s="628"/>
      <c r="B1849" s="628"/>
      <c r="C1849" s="628"/>
      <c r="D1849" s="628"/>
      <c r="E1849" s="518"/>
      <c r="F1849" s="628"/>
      <c r="G1849" s="518"/>
    </row>
    <row r="1850" spans="1:7" ht="12.75">
      <c r="A1850" s="628"/>
      <c r="B1850" s="628"/>
      <c r="C1850" s="628"/>
      <c r="D1850" s="628"/>
      <c r="E1850" s="518"/>
      <c r="F1850" s="628"/>
      <c r="G1850" s="518"/>
    </row>
    <row r="1851" spans="1:7" ht="12.75">
      <c r="A1851" s="628"/>
      <c r="B1851" s="628"/>
      <c r="C1851" s="628"/>
      <c r="D1851" s="628"/>
      <c r="E1851" s="518"/>
      <c r="F1851" s="628"/>
      <c r="G1851" s="518"/>
    </row>
    <row r="1852" spans="1:7" ht="12.75">
      <c r="A1852" s="628"/>
      <c r="B1852" s="628"/>
      <c r="C1852" s="628"/>
      <c r="D1852" s="628"/>
      <c r="E1852" s="518"/>
      <c r="F1852" s="628"/>
      <c r="G1852" s="518"/>
    </row>
    <row r="1853" spans="1:7" ht="12.75">
      <c r="A1853" s="628"/>
      <c r="B1853" s="628"/>
      <c r="C1853" s="628"/>
      <c r="D1853" s="628"/>
      <c r="E1853" s="518"/>
      <c r="F1853" s="628"/>
      <c r="G1853" s="518"/>
    </row>
    <row r="1854" spans="1:7" ht="12.75">
      <c r="A1854" s="628"/>
      <c r="B1854" s="628"/>
      <c r="C1854" s="628"/>
      <c r="D1854" s="628"/>
      <c r="E1854" s="518"/>
      <c r="F1854" s="628"/>
      <c r="G1854" s="518"/>
    </row>
    <row r="1855" spans="1:7" ht="12.75">
      <c r="A1855" s="628"/>
      <c r="B1855" s="628"/>
      <c r="C1855" s="628"/>
      <c r="D1855" s="628"/>
      <c r="E1855" s="518"/>
      <c r="F1855" s="628"/>
      <c r="G1855" s="518"/>
    </row>
    <row r="1856" spans="1:7" ht="12.75">
      <c r="A1856" s="628"/>
      <c r="B1856" s="628"/>
      <c r="C1856" s="628"/>
      <c r="D1856" s="628"/>
      <c r="E1856" s="518"/>
      <c r="F1856" s="628"/>
      <c r="G1856" s="518"/>
    </row>
    <row r="1857" spans="1:7" ht="12.75">
      <c r="A1857" s="628"/>
      <c r="B1857" s="628"/>
      <c r="C1857" s="628"/>
      <c r="D1857" s="628"/>
      <c r="E1857" s="518"/>
      <c r="F1857" s="628"/>
      <c r="G1857" s="518"/>
    </row>
    <row r="1858" spans="1:7" ht="12.75">
      <c r="A1858" s="628"/>
      <c r="B1858" s="628"/>
      <c r="C1858" s="628"/>
      <c r="D1858" s="628"/>
      <c r="E1858" s="518"/>
      <c r="F1858" s="628"/>
      <c r="G1858" s="518"/>
    </row>
    <row r="1859" spans="1:7" ht="12.75">
      <c r="A1859" s="628"/>
      <c r="B1859" s="628"/>
      <c r="C1859" s="628"/>
      <c r="D1859" s="628"/>
      <c r="E1859" s="518"/>
      <c r="F1859" s="628"/>
      <c r="G1859" s="518"/>
    </row>
    <row r="1860" spans="1:7" ht="12.75">
      <c r="A1860" s="628"/>
      <c r="B1860" s="628"/>
      <c r="C1860" s="628"/>
      <c r="D1860" s="628"/>
      <c r="E1860" s="518"/>
      <c r="F1860" s="628"/>
      <c r="G1860" s="518"/>
    </row>
    <row r="1861" spans="1:7" ht="12.75">
      <c r="A1861" s="628"/>
      <c r="B1861" s="628"/>
      <c r="C1861" s="628"/>
      <c r="D1861" s="628"/>
      <c r="E1861" s="518"/>
      <c r="F1861" s="628"/>
      <c r="G1861" s="518"/>
    </row>
    <row r="1862" spans="1:7" ht="12.75">
      <c r="A1862" s="628"/>
      <c r="B1862" s="628"/>
      <c r="C1862" s="628"/>
      <c r="D1862" s="628"/>
      <c r="E1862" s="518"/>
      <c r="F1862" s="628"/>
      <c r="G1862" s="518"/>
    </row>
    <row r="1863" spans="1:7" ht="12.75">
      <c r="A1863" s="628"/>
      <c r="B1863" s="628"/>
      <c r="C1863" s="628"/>
      <c r="D1863" s="628"/>
      <c r="E1863" s="518"/>
      <c r="F1863" s="628"/>
      <c r="G1863" s="518"/>
    </row>
    <row r="1864" spans="1:7" ht="12.75">
      <c r="A1864" s="628"/>
      <c r="B1864" s="628"/>
      <c r="C1864" s="628"/>
      <c r="D1864" s="628"/>
      <c r="E1864" s="518"/>
      <c r="F1864" s="628"/>
      <c r="G1864" s="518"/>
    </row>
    <row r="1865" spans="1:7" ht="12.75">
      <c r="A1865" s="628"/>
      <c r="B1865" s="628"/>
      <c r="C1865" s="628"/>
      <c r="D1865" s="628"/>
      <c r="E1865" s="518"/>
      <c r="F1865" s="628"/>
      <c r="G1865" s="518"/>
    </row>
    <row r="1866" spans="1:7" ht="12.75">
      <c r="A1866" s="628"/>
      <c r="B1866" s="628"/>
      <c r="C1866" s="628"/>
      <c r="D1866" s="628"/>
      <c r="E1866" s="518"/>
      <c r="F1866" s="628"/>
      <c r="G1866" s="518"/>
    </row>
    <row r="1867" spans="1:7" ht="12.75">
      <c r="A1867" s="628"/>
      <c r="B1867" s="628"/>
      <c r="C1867" s="628"/>
      <c r="D1867" s="628"/>
      <c r="E1867" s="518"/>
      <c r="F1867" s="628"/>
      <c r="G1867" s="518"/>
    </row>
    <row r="1868" spans="1:7" ht="12.75">
      <c r="A1868" s="628"/>
      <c r="B1868" s="628"/>
      <c r="C1868" s="628"/>
      <c r="D1868" s="628"/>
      <c r="E1868" s="518"/>
      <c r="F1868" s="628"/>
      <c r="G1868" s="518"/>
    </row>
    <row r="1869" spans="1:7" ht="12.75">
      <c r="A1869" s="628"/>
      <c r="B1869" s="628"/>
      <c r="C1869" s="628"/>
      <c r="D1869" s="628"/>
      <c r="E1869" s="518"/>
      <c r="F1869" s="628"/>
      <c r="G1869" s="518"/>
    </row>
    <row r="1870" spans="1:7" ht="12.75">
      <c r="A1870" s="628"/>
      <c r="B1870" s="628"/>
      <c r="C1870" s="628"/>
      <c r="D1870" s="628"/>
      <c r="E1870" s="518"/>
      <c r="F1870" s="628"/>
      <c r="G1870" s="518"/>
    </row>
    <row r="1871" spans="1:7" ht="12.75">
      <c r="A1871" s="628"/>
      <c r="B1871" s="628"/>
      <c r="C1871" s="628"/>
      <c r="D1871" s="628"/>
      <c r="E1871" s="518"/>
      <c r="F1871" s="628"/>
      <c r="G1871" s="518"/>
    </row>
    <row r="1872" spans="1:7" ht="12.75">
      <c r="A1872" s="628"/>
      <c r="B1872" s="628"/>
      <c r="C1872" s="628"/>
      <c r="D1872" s="628"/>
      <c r="E1872" s="518"/>
      <c r="F1872" s="628"/>
      <c r="G1872" s="518"/>
    </row>
    <row r="1873" spans="1:7" ht="12.75">
      <c r="A1873" s="628"/>
      <c r="B1873" s="628"/>
      <c r="C1873" s="628"/>
      <c r="D1873" s="628"/>
      <c r="E1873" s="518"/>
      <c r="F1873" s="628"/>
      <c r="G1873" s="518"/>
    </row>
    <row r="1874" spans="1:7" ht="12.75">
      <c r="A1874" s="628"/>
      <c r="B1874" s="628"/>
      <c r="C1874" s="628"/>
      <c r="D1874" s="628"/>
      <c r="E1874" s="518"/>
      <c r="F1874" s="628"/>
      <c r="G1874" s="518"/>
    </row>
    <row r="1875" spans="1:7" ht="12.75">
      <c r="A1875" s="628"/>
      <c r="B1875" s="628"/>
      <c r="C1875" s="628"/>
      <c r="D1875" s="628"/>
      <c r="E1875" s="518"/>
      <c r="F1875" s="628"/>
      <c r="G1875" s="518"/>
    </row>
    <row r="1876" spans="1:7" ht="12.75">
      <c r="A1876" s="628"/>
      <c r="B1876" s="628"/>
      <c r="C1876" s="628"/>
      <c r="D1876" s="628"/>
      <c r="E1876" s="518"/>
      <c r="F1876" s="628"/>
      <c r="G1876" s="518"/>
    </row>
    <row r="1877" spans="1:7" ht="12.75">
      <c r="A1877" s="628"/>
      <c r="B1877" s="628"/>
      <c r="C1877" s="628"/>
      <c r="D1877" s="628"/>
      <c r="E1877" s="518"/>
      <c r="F1877" s="628"/>
      <c r="G1877" s="518"/>
    </row>
    <row r="1878" spans="1:7" ht="12.75">
      <c r="A1878" s="628"/>
      <c r="B1878" s="628"/>
      <c r="C1878" s="628"/>
      <c r="D1878" s="628"/>
      <c r="E1878" s="518"/>
      <c r="F1878" s="628"/>
      <c r="G1878" s="518"/>
    </row>
    <row r="1879" spans="1:7" ht="12.75">
      <c r="A1879" s="628"/>
      <c r="B1879" s="628"/>
      <c r="C1879" s="628"/>
      <c r="D1879" s="628"/>
      <c r="E1879" s="518"/>
      <c r="F1879" s="628"/>
      <c r="G1879" s="518"/>
    </row>
    <row r="1880" spans="1:7" ht="12.75">
      <c r="A1880" s="628"/>
      <c r="B1880" s="628"/>
      <c r="C1880" s="628"/>
      <c r="D1880" s="628"/>
      <c r="E1880" s="518"/>
      <c r="F1880" s="628"/>
      <c r="G1880" s="518"/>
    </row>
    <row r="1881" spans="1:7" ht="12.75">
      <c r="A1881" s="628"/>
      <c r="B1881" s="628"/>
      <c r="C1881" s="628"/>
      <c r="D1881" s="628"/>
      <c r="E1881" s="518"/>
      <c r="F1881" s="628"/>
      <c r="G1881" s="518"/>
    </row>
    <row r="1882" spans="1:7" ht="12.75">
      <c r="A1882" s="628"/>
      <c r="B1882" s="628"/>
      <c r="C1882" s="628"/>
      <c r="D1882" s="628"/>
      <c r="E1882" s="518"/>
      <c r="F1882" s="628"/>
      <c r="G1882" s="518"/>
    </row>
    <row r="1883" spans="1:7" ht="12.75">
      <c r="A1883" s="628"/>
      <c r="B1883" s="628"/>
      <c r="C1883" s="628"/>
      <c r="D1883" s="628"/>
      <c r="E1883" s="518"/>
      <c r="F1883" s="628"/>
      <c r="G1883" s="518"/>
    </row>
    <row r="1884" spans="1:7" ht="12.75">
      <c r="A1884" s="628"/>
      <c r="B1884" s="628"/>
      <c r="C1884" s="628"/>
      <c r="D1884" s="628"/>
      <c r="E1884" s="518"/>
      <c r="F1884" s="628"/>
      <c r="G1884" s="518"/>
    </row>
    <row r="1885" spans="1:7" ht="12.75">
      <c r="A1885" s="628"/>
      <c r="B1885" s="628"/>
      <c r="C1885" s="628"/>
      <c r="D1885" s="628"/>
      <c r="E1885" s="518"/>
      <c r="F1885" s="628"/>
      <c r="G1885" s="518"/>
    </row>
    <row r="1886" spans="1:7" ht="12.75">
      <c r="A1886" s="628"/>
      <c r="B1886" s="628"/>
      <c r="C1886" s="628"/>
      <c r="D1886" s="628"/>
      <c r="E1886" s="518"/>
      <c r="F1886" s="628"/>
      <c r="G1886" s="518"/>
    </row>
    <row r="1887" spans="1:7" ht="12.75">
      <c r="A1887" s="628"/>
      <c r="B1887" s="628"/>
      <c r="C1887" s="628"/>
      <c r="D1887" s="628"/>
      <c r="E1887" s="518"/>
      <c r="F1887" s="628"/>
      <c r="G1887" s="518"/>
    </row>
    <row r="1888" spans="1:7" ht="12.75">
      <c r="A1888" s="628"/>
      <c r="B1888" s="628"/>
      <c r="C1888" s="628"/>
      <c r="D1888" s="628"/>
      <c r="E1888" s="518"/>
      <c r="F1888" s="628"/>
      <c r="G1888" s="518"/>
    </row>
    <row r="1889" spans="1:7" ht="12.75">
      <c r="A1889" s="628"/>
      <c r="B1889" s="628"/>
      <c r="C1889" s="628"/>
      <c r="D1889" s="628"/>
      <c r="E1889" s="518"/>
      <c r="F1889" s="628"/>
      <c r="G1889" s="518"/>
    </row>
    <row r="1890" spans="1:7" ht="12.75">
      <c r="A1890" s="628"/>
      <c r="B1890" s="628"/>
      <c r="C1890" s="628"/>
      <c r="D1890" s="628"/>
      <c r="E1890" s="518"/>
      <c r="F1890" s="628"/>
      <c r="G1890" s="518"/>
    </row>
    <row r="1891" spans="1:7" ht="12.75">
      <c r="A1891" s="628"/>
      <c r="B1891" s="628"/>
      <c r="C1891" s="628"/>
      <c r="D1891" s="628"/>
      <c r="E1891" s="518"/>
      <c r="F1891" s="628"/>
      <c r="G1891" s="518"/>
    </row>
    <row r="1892" spans="1:7" ht="12.75">
      <c r="A1892" s="628"/>
      <c r="B1892" s="628"/>
      <c r="C1892" s="628"/>
      <c r="D1892" s="628"/>
      <c r="E1892" s="518"/>
      <c r="F1892" s="628"/>
      <c r="G1892" s="518"/>
    </row>
    <row r="1893" spans="1:7" ht="12.75">
      <c r="A1893" s="628"/>
      <c r="B1893" s="628"/>
      <c r="C1893" s="628"/>
      <c r="D1893" s="628"/>
      <c r="E1893" s="518"/>
      <c r="F1893" s="628"/>
      <c r="G1893" s="518"/>
    </row>
    <row r="1894" spans="1:7" ht="12.75">
      <c r="A1894" s="628"/>
      <c r="B1894" s="628"/>
      <c r="C1894" s="628"/>
      <c r="D1894" s="628"/>
      <c r="E1894" s="518"/>
      <c r="F1894" s="628"/>
      <c r="G1894" s="518"/>
    </row>
    <row r="1895" spans="1:7" ht="12.75">
      <c r="A1895" s="628"/>
      <c r="B1895" s="628"/>
      <c r="C1895" s="628"/>
      <c r="D1895" s="628"/>
      <c r="E1895" s="518"/>
      <c r="F1895" s="628"/>
      <c r="G1895" s="518"/>
    </row>
    <row r="1896" spans="1:7" ht="12.75">
      <c r="A1896" s="628"/>
      <c r="B1896" s="628"/>
      <c r="C1896" s="628"/>
      <c r="D1896" s="628"/>
      <c r="E1896" s="518"/>
      <c r="F1896" s="628"/>
      <c r="G1896" s="518"/>
    </row>
    <row r="1897" spans="1:7" ht="12.75">
      <c r="A1897" s="628"/>
      <c r="B1897" s="628"/>
      <c r="C1897" s="628"/>
      <c r="D1897" s="628"/>
      <c r="E1897" s="518"/>
      <c r="F1897" s="628"/>
      <c r="G1897" s="518"/>
    </row>
    <row r="1898" spans="1:7" ht="12.75">
      <c r="A1898" s="628"/>
      <c r="B1898" s="628"/>
      <c r="C1898" s="628"/>
      <c r="D1898" s="628"/>
      <c r="E1898" s="518"/>
      <c r="F1898" s="628"/>
      <c r="G1898" s="518"/>
    </row>
    <row r="1899" spans="1:7" ht="12.75">
      <c r="A1899" s="628"/>
      <c r="B1899" s="628"/>
      <c r="C1899" s="628"/>
      <c r="D1899" s="628"/>
      <c r="E1899" s="518"/>
      <c r="F1899" s="628"/>
      <c r="G1899" s="518"/>
    </row>
    <row r="1900" spans="1:7" ht="12.75">
      <c r="A1900" s="628"/>
      <c r="B1900" s="628"/>
      <c r="C1900" s="628"/>
      <c r="D1900" s="628"/>
      <c r="E1900" s="518"/>
      <c r="F1900" s="628"/>
      <c r="G1900" s="518"/>
    </row>
    <row r="1901" spans="1:7" ht="12.75">
      <c r="A1901" s="628"/>
      <c r="B1901" s="628"/>
      <c r="C1901" s="628"/>
      <c r="D1901" s="628"/>
      <c r="E1901" s="518"/>
      <c r="F1901" s="628"/>
      <c r="G1901" s="518"/>
    </row>
    <row r="1902" spans="1:7" ht="12.75">
      <c r="A1902" s="628"/>
      <c r="B1902" s="628"/>
      <c r="C1902" s="628"/>
      <c r="D1902" s="628"/>
      <c r="E1902" s="518"/>
      <c r="F1902" s="628"/>
      <c r="G1902" s="518"/>
    </row>
    <row r="1903" spans="1:7" ht="12.75">
      <c r="A1903" s="628"/>
      <c r="B1903" s="628"/>
      <c r="C1903" s="628"/>
      <c r="D1903" s="628"/>
      <c r="E1903" s="518"/>
      <c r="F1903" s="628"/>
      <c r="G1903" s="518"/>
    </row>
    <row r="1904" spans="1:7" ht="12.75">
      <c r="A1904" s="628"/>
      <c r="B1904" s="628"/>
      <c r="C1904" s="628"/>
      <c r="D1904" s="628"/>
      <c r="E1904" s="518"/>
      <c r="F1904" s="628"/>
      <c r="G1904" s="518"/>
    </row>
    <row r="1905" spans="1:7" ht="12.75">
      <c r="A1905" s="628"/>
      <c r="B1905" s="628"/>
      <c r="C1905" s="628"/>
      <c r="D1905" s="628"/>
      <c r="E1905" s="518"/>
      <c r="F1905" s="628"/>
      <c r="G1905" s="518"/>
    </row>
    <row r="1906" spans="1:7" ht="12.75">
      <c r="A1906" s="628"/>
      <c r="B1906" s="628"/>
      <c r="C1906" s="628"/>
      <c r="D1906" s="628"/>
      <c r="E1906" s="518"/>
      <c r="F1906" s="628"/>
      <c r="G1906" s="518"/>
    </row>
    <row r="1907" spans="1:7" ht="12.75">
      <c r="A1907" s="628"/>
      <c r="B1907" s="628"/>
      <c r="C1907" s="628"/>
      <c r="D1907" s="628"/>
      <c r="E1907" s="518"/>
      <c r="F1907" s="628"/>
      <c r="G1907" s="518"/>
    </row>
    <row r="1908" spans="1:7" ht="12.75">
      <c r="A1908" s="628"/>
      <c r="B1908" s="628"/>
      <c r="C1908" s="628"/>
      <c r="D1908" s="628"/>
      <c r="E1908" s="518"/>
      <c r="F1908" s="628"/>
      <c r="G1908" s="518"/>
    </row>
    <row r="1909" spans="1:7" ht="12.75">
      <c r="A1909" s="628"/>
      <c r="B1909" s="628"/>
      <c r="C1909" s="628"/>
      <c r="D1909" s="628"/>
      <c r="E1909" s="518"/>
      <c r="F1909" s="628"/>
      <c r="G1909" s="518"/>
    </row>
    <row r="1910" spans="1:7" ht="12.75">
      <c r="A1910" s="628"/>
      <c r="B1910" s="628"/>
      <c r="C1910" s="628"/>
      <c r="D1910" s="628"/>
      <c r="E1910" s="518"/>
      <c r="F1910" s="628"/>
      <c r="G1910" s="518"/>
    </row>
    <row r="1911" spans="1:7" ht="12.75">
      <c r="A1911" s="628"/>
      <c r="B1911" s="628"/>
      <c r="C1911" s="628"/>
      <c r="D1911" s="628"/>
      <c r="E1911" s="518"/>
      <c r="F1911" s="628"/>
      <c r="G1911" s="518"/>
    </row>
    <row r="1912" spans="1:7" ht="12.75">
      <c r="A1912" s="628"/>
      <c r="B1912" s="628"/>
      <c r="C1912" s="628"/>
      <c r="D1912" s="628"/>
      <c r="E1912" s="518"/>
      <c r="F1912" s="628"/>
      <c r="G1912" s="518"/>
    </row>
    <row r="1913" spans="1:7" ht="12.75">
      <c r="A1913" s="628"/>
      <c r="B1913" s="628"/>
      <c r="C1913" s="628"/>
      <c r="D1913" s="628"/>
      <c r="E1913" s="518"/>
      <c r="F1913" s="628"/>
      <c r="G1913" s="518"/>
    </row>
    <row r="1914" spans="1:7" ht="12.75">
      <c r="A1914" s="628"/>
      <c r="B1914" s="628"/>
      <c r="C1914" s="628"/>
      <c r="D1914" s="628"/>
      <c r="E1914" s="518"/>
      <c r="F1914" s="628"/>
      <c r="G1914" s="518"/>
    </row>
    <row r="1915" spans="1:7" ht="12.75">
      <c r="A1915" s="628"/>
      <c r="B1915" s="628"/>
      <c r="C1915" s="628"/>
      <c r="D1915" s="628"/>
      <c r="E1915" s="518"/>
      <c r="F1915" s="628"/>
      <c r="G1915" s="518"/>
    </row>
    <row r="1916" spans="1:7" ht="12.75">
      <c r="A1916" s="628"/>
      <c r="B1916" s="628"/>
      <c r="C1916" s="628"/>
      <c r="D1916" s="628"/>
      <c r="E1916" s="518"/>
      <c r="F1916" s="628"/>
      <c r="G1916" s="518"/>
    </row>
    <row r="1917" spans="1:7" ht="12.75">
      <c r="A1917" s="628"/>
      <c r="B1917" s="628"/>
      <c r="C1917" s="628"/>
      <c r="D1917" s="628"/>
      <c r="E1917" s="518"/>
      <c r="F1917" s="628"/>
      <c r="G1917" s="518"/>
    </row>
    <row r="1918" spans="1:7" ht="12.75">
      <c r="A1918" s="628"/>
      <c r="B1918" s="628"/>
      <c r="C1918" s="628"/>
      <c r="D1918" s="628"/>
      <c r="E1918" s="518"/>
      <c r="F1918" s="628"/>
      <c r="G1918" s="518"/>
    </row>
    <row r="1919" spans="1:7" ht="12.75">
      <c r="A1919" s="628"/>
      <c r="B1919" s="628"/>
      <c r="C1919" s="628"/>
      <c r="D1919" s="628"/>
      <c r="E1919" s="518"/>
      <c r="F1919" s="628"/>
      <c r="G1919" s="518"/>
    </row>
    <row r="1920" spans="1:7" ht="12.75">
      <c r="A1920" s="628"/>
      <c r="B1920" s="628"/>
      <c r="C1920" s="628"/>
      <c r="D1920" s="628"/>
      <c r="E1920" s="518"/>
      <c r="F1920" s="628"/>
      <c r="G1920" s="518"/>
    </row>
    <row r="1921" spans="1:7" ht="12.75">
      <c r="A1921" s="628"/>
      <c r="B1921" s="628"/>
      <c r="C1921" s="628"/>
      <c r="D1921" s="628"/>
      <c r="E1921" s="518"/>
      <c r="F1921" s="628"/>
      <c r="G1921" s="518"/>
    </row>
    <row r="1922" spans="1:7" ht="12.75">
      <c r="A1922" s="628"/>
      <c r="B1922" s="628"/>
      <c r="C1922" s="628"/>
      <c r="D1922" s="628"/>
      <c r="E1922" s="518"/>
      <c r="F1922" s="628"/>
      <c r="G1922" s="518"/>
    </row>
    <row r="1923" spans="1:7" ht="12.75">
      <c r="A1923" s="628"/>
      <c r="B1923" s="628"/>
      <c r="C1923" s="628"/>
      <c r="D1923" s="628"/>
      <c r="E1923" s="518"/>
      <c r="F1923" s="628"/>
      <c r="G1923" s="518"/>
    </row>
    <row r="1924" spans="1:7" ht="12.75">
      <c r="A1924" s="628"/>
      <c r="B1924" s="628"/>
      <c r="C1924" s="628"/>
      <c r="D1924" s="628"/>
      <c r="E1924" s="518"/>
      <c r="F1924" s="628"/>
      <c r="G1924" s="518"/>
    </row>
    <row r="1925" spans="1:7" ht="12.75">
      <c r="A1925" s="628"/>
      <c r="B1925" s="628"/>
      <c r="C1925" s="628"/>
      <c r="D1925" s="628"/>
      <c r="E1925" s="518"/>
      <c r="F1925" s="628"/>
      <c r="G1925" s="518"/>
    </row>
    <row r="1926" spans="1:7" ht="12.75">
      <c r="A1926" s="628"/>
      <c r="B1926" s="628"/>
      <c r="C1926" s="628"/>
      <c r="D1926" s="628"/>
      <c r="E1926" s="518"/>
      <c r="F1926" s="628"/>
      <c r="G1926" s="518"/>
    </row>
    <row r="1927" spans="1:7" ht="12.75">
      <c r="A1927" s="628"/>
      <c r="B1927" s="628"/>
      <c r="C1927" s="628"/>
      <c r="D1927" s="628"/>
      <c r="E1927" s="518"/>
      <c r="F1927" s="628"/>
      <c r="G1927" s="518"/>
    </row>
    <row r="1928" spans="1:7" ht="12.75">
      <c r="A1928" s="628"/>
      <c r="B1928" s="628"/>
      <c r="C1928" s="628"/>
      <c r="D1928" s="628"/>
      <c r="E1928" s="518"/>
      <c r="F1928" s="628"/>
      <c r="G1928" s="518"/>
    </row>
    <row r="1929" spans="1:7" ht="12.75">
      <c r="A1929" s="628"/>
      <c r="B1929" s="628"/>
      <c r="C1929" s="628"/>
      <c r="D1929" s="628"/>
      <c r="E1929" s="518"/>
      <c r="F1929" s="628"/>
      <c r="G1929" s="518"/>
    </row>
    <row r="1930" spans="1:7" ht="12.75">
      <c r="A1930" s="628"/>
      <c r="B1930" s="628"/>
      <c r="C1930" s="628"/>
      <c r="D1930" s="628"/>
      <c r="E1930" s="518"/>
      <c r="F1930" s="628"/>
      <c r="G1930" s="518"/>
    </row>
    <row r="1931" spans="1:7" ht="12.75">
      <c r="A1931" s="628"/>
      <c r="B1931" s="628"/>
      <c r="C1931" s="628"/>
      <c r="D1931" s="628"/>
      <c r="E1931" s="518"/>
      <c r="F1931" s="628"/>
      <c r="G1931" s="518"/>
    </row>
    <row r="1932" spans="1:7" ht="12.75">
      <c r="A1932" s="628"/>
      <c r="B1932" s="628"/>
      <c r="C1932" s="628"/>
      <c r="D1932" s="628"/>
      <c r="E1932" s="518"/>
      <c r="F1932" s="628"/>
      <c r="G1932" s="518"/>
    </row>
    <row r="1933" spans="1:7" ht="12.75">
      <c r="A1933" s="628"/>
      <c r="B1933" s="628"/>
      <c r="C1933" s="628"/>
      <c r="D1933" s="628"/>
      <c r="E1933" s="518"/>
      <c r="F1933" s="628"/>
      <c r="G1933" s="518"/>
    </row>
    <row r="1934" spans="1:7" ht="12.75">
      <c r="A1934" s="628"/>
      <c r="B1934" s="628"/>
      <c r="C1934" s="628"/>
      <c r="D1934" s="628"/>
      <c r="E1934" s="518"/>
      <c r="F1934" s="628"/>
      <c r="G1934" s="518"/>
    </row>
    <row r="1935" spans="1:7" ht="12.75">
      <c r="A1935" s="628"/>
      <c r="B1935" s="628"/>
      <c r="C1935" s="628"/>
      <c r="D1935" s="628"/>
      <c r="E1935" s="518"/>
      <c r="F1935" s="628"/>
      <c r="G1935" s="518"/>
    </row>
    <row r="1936" spans="1:7" ht="12.75">
      <c r="A1936" s="628"/>
      <c r="B1936" s="628"/>
      <c r="C1936" s="628"/>
      <c r="D1936" s="628"/>
      <c r="E1936" s="518"/>
      <c r="F1936" s="628"/>
      <c r="G1936" s="518"/>
    </row>
    <row r="1937" spans="1:7" ht="12.75">
      <c r="A1937" s="628"/>
      <c r="B1937" s="628"/>
      <c r="C1937" s="628"/>
      <c r="D1937" s="628"/>
      <c r="E1937" s="518"/>
      <c r="F1937" s="628"/>
      <c r="G1937" s="518"/>
    </row>
    <row r="1938" spans="1:7" ht="12.75">
      <c r="A1938" s="628"/>
      <c r="B1938" s="628"/>
      <c r="C1938" s="628"/>
      <c r="D1938" s="628"/>
      <c r="E1938" s="518"/>
      <c r="F1938" s="628"/>
      <c r="G1938" s="518"/>
    </row>
    <row r="1939" spans="1:7" ht="12.75">
      <c r="A1939" s="628"/>
      <c r="B1939" s="628"/>
      <c r="C1939" s="628"/>
      <c r="D1939" s="628"/>
      <c r="E1939" s="518"/>
      <c r="F1939" s="628"/>
      <c r="G1939" s="518"/>
    </row>
    <row r="1940" spans="1:7" ht="12.75">
      <c r="A1940" s="628"/>
      <c r="B1940" s="628"/>
      <c r="C1940" s="628"/>
      <c r="D1940" s="628"/>
      <c r="E1940" s="518"/>
      <c r="F1940" s="628"/>
      <c r="G1940" s="518"/>
    </row>
    <row r="1941" spans="1:7" ht="12.75">
      <c r="A1941" s="628"/>
      <c r="B1941" s="628"/>
      <c r="C1941" s="628"/>
      <c r="D1941" s="628"/>
      <c r="E1941" s="518"/>
      <c r="F1941" s="628"/>
      <c r="G1941" s="518"/>
    </row>
    <row r="1942" spans="1:7" ht="12.75">
      <c r="A1942" s="628"/>
      <c r="B1942" s="628"/>
      <c r="C1942" s="628"/>
      <c r="D1942" s="628"/>
      <c r="E1942" s="518"/>
      <c r="F1942" s="628"/>
      <c r="G1942" s="518"/>
    </row>
    <row r="1943" spans="1:7" ht="12.75">
      <c r="A1943" s="628"/>
      <c r="B1943" s="628"/>
      <c r="C1943" s="628"/>
      <c r="D1943" s="628"/>
      <c r="E1943" s="518"/>
      <c r="F1943" s="628"/>
      <c r="G1943" s="518"/>
    </row>
    <row r="1944" spans="1:7" ht="12.75">
      <c r="A1944" s="628"/>
      <c r="B1944" s="628"/>
      <c r="C1944" s="628"/>
      <c r="D1944" s="628"/>
      <c r="E1944" s="518"/>
      <c r="F1944" s="628"/>
      <c r="G1944" s="518"/>
    </row>
    <row r="1945" spans="1:7" ht="12.75">
      <c r="A1945" s="628"/>
      <c r="B1945" s="628"/>
      <c r="C1945" s="628"/>
      <c r="D1945" s="628"/>
      <c r="E1945" s="518"/>
      <c r="F1945" s="628"/>
      <c r="G1945" s="518"/>
    </row>
    <row r="1946" spans="1:7" ht="12.75">
      <c r="A1946" s="628"/>
      <c r="B1946" s="628"/>
      <c r="C1946" s="628"/>
      <c r="D1946" s="628"/>
      <c r="E1946" s="518"/>
      <c r="F1946" s="628"/>
      <c r="G1946" s="518"/>
    </row>
    <row r="1947" spans="1:7" ht="12.75">
      <c r="A1947" s="628"/>
      <c r="B1947" s="628"/>
      <c r="C1947" s="628"/>
      <c r="D1947" s="628"/>
      <c r="E1947" s="518"/>
      <c r="F1947" s="628"/>
      <c r="G1947" s="518"/>
    </row>
    <row r="1948" spans="1:7" ht="12.75">
      <c r="A1948" s="628"/>
      <c r="B1948" s="628"/>
      <c r="C1948" s="628"/>
      <c r="D1948" s="628"/>
      <c r="E1948" s="518"/>
      <c r="F1948" s="628"/>
      <c r="G1948" s="518"/>
    </row>
    <row r="1949" spans="1:7" ht="12.75">
      <c r="A1949" s="628"/>
      <c r="B1949" s="628"/>
      <c r="C1949" s="628"/>
      <c r="D1949" s="628"/>
      <c r="E1949" s="518"/>
      <c r="F1949" s="628"/>
      <c r="G1949" s="518"/>
    </row>
    <row r="1950" spans="1:7" ht="12.75">
      <c r="A1950" s="628"/>
      <c r="B1950" s="628"/>
      <c r="C1950" s="628"/>
      <c r="D1950" s="628"/>
      <c r="E1950" s="518"/>
      <c r="F1950" s="628"/>
      <c r="G1950" s="518"/>
    </row>
    <row r="1951" spans="1:7" ht="12.75">
      <c r="A1951" s="628"/>
      <c r="B1951" s="628"/>
      <c r="C1951" s="628"/>
      <c r="D1951" s="628"/>
      <c r="E1951" s="518"/>
      <c r="F1951" s="628"/>
      <c r="G1951" s="518"/>
    </row>
    <row r="1952" spans="1:7" ht="12.75">
      <c r="A1952" s="628"/>
      <c r="B1952" s="628"/>
      <c r="C1952" s="628"/>
      <c r="D1952" s="628"/>
      <c r="E1952" s="518"/>
      <c r="F1952" s="628"/>
      <c r="G1952" s="518"/>
    </row>
    <row r="1953" spans="1:7" ht="12.75">
      <c r="A1953" s="628"/>
      <c r="B1953" s="628"/>
      <c r="C1953" s="628"/>
      <c r="D1953" s="628"/>
      <c r="E1953" s="518"/>
      <c r="F1953" s="628"/>
      <c r="G1953" s="518"/>
    </row>
    <row r="1954" spans="1:7" ht="12.75">
      <c r="A1954" s="628"/>
      <c r="B1954" s="628"/>
      <c r="C1954" s="628"/>
      <c r="D1954" s="628"/>
      <c r="E1954" s="518"/>
      <c r="F1954" s="628"/>
      <c r="G1954" s="518"/>
    </row>
    <row r="1955" spans="1:7" ht="12.75">
      <c r="A1955" s="628"/>
      <c r="B1955" s="628"/>
      <c r="C1955" s="628"/>
      <c r="D1955" s="628"/>
      <c r="E1955" s="518"/>
      <c r="F1955" s="628"/>
      <c r="G1955" s="518"/>
    </row>
    <row r="1956" spans="1:7" ht="12.75">
      <c r="A1956" s="628"/>
      <c r="B1956" s="628"/>
      <c r="C1956" s="628"/>
      <c r="D1956" s="628"/>
      <c r="E1956" s="518"/>
      <c r="F1956" s="628"/>
      <c r="G1956" s="518"/>
    </row>
    <row r="1957" spans="1:7" ht="12.75">
      <c r="A1957" s="628"/>
      <c r="B1957" s="628"/>
      <c r="C1957" s="628"/>
      <c r="D1957" s="628"/>
      <c r="E1957" s="518"/>
      <c r="F1957" s="628"/>
      <c r="G1957" s="518"/>
    </row>
    <row r="1958" spans="1:7" ht="12.75">
      <c r="A1958" s="628"/>
      <c r="B1958" s="628"/>
      <c r="C1958" s="628"/>
      <c r="D1958" s="628"/>
      <c r="E1958" s="518"/>
      <c r="F1958" s="628"/>
      <c r="G1958" s="518"/>
    </row>
    <row r="1959" spans="1:7" ht="12.75">
      <c r="A1959" s="628"/>
      <c r="B1959" s="628"/>
      <c r="C1959" s="628"/>
      <c r="D1959" s="628"/>
      <c r="E1959" s="518"/>
      <c r="F1959" s="628"/>
      <c r="G1959" s="518"/>
    </row>
    <row r="1960" spans="1:7" ht="12.75">
      <c r="A1960" s="628"/>
      <c r="B1960" s="628"/>
      <c r="C1960" s="628"/>
      <c r="D1960" s="628"/>
      <c r="E1960" s="518"/>
      <c r="F1960" s="628"/>
      <c r="G1960" s="518"/>
    </row>
    <row r="1961" spans="1:7" ht="12.75">
      <c r="A1961" s="628"/>
      <c r="B1961" s="628"/>
      <c r="C1961" s="628"/>
      <c r="D1961" s="628"/>
      <c r="E1961" s="518"/>
      <c r="F1961" s="628"/>
      <c r="G1961" s="518"/>
    </row>
    <row r="1962" spans="1:7" ht="12.75">
      <c r="A1962" s="628"/>
      <c r="B1962" s="628"/>
      <c r="C1962" s="628"/>
      <c r="D1962" s="628"/>
      <c r="E1962" s="518"/>
      <c r="F1962" s="628"/>
      <c r="G1962" s="518"/>
    </row>
    <row r="1963" spans="1:7" ht="12.75">
      <c r="A1963" s="628"/>
      <c r="B1963" s="628"/>
      <c r="C1963" s="628"/>
      <c r="D1963" s="628"/>
      <c r="E1963" s="518"/>
      <c r="F1963" s="628"/>
      <c r="G1963" s="518"/>
    </row>
    <row r="1964" spans="1:7" ht="12.75">
      <c r="A1964" s="628"/>
      <c r="B1964" s="628"/>
      <c r="C1964" s="628"/>
      <c r="D1964" s="628"/>
      <c r="E1964" s="518"/>
      <c r="F1964" s="628"/>
      <c r="G1964" s="518"/>
    </row>
    <row r="1965" spans="1:7" ht="12.75">
      <c r="A1965" s="628"/>
      <c r="B1965" s="628"/>
      <c r="C1965" s="628"/>
      <c r="D1965" s="628"/>
      <c r="E1965" s="518"/>
      <c r="F1965" s="628"/>
      <c r="G1965" s="518"/>
    </row>
    <row r="1966" spans="1:7" ht="12.75">
      <c r="A1966" s="628"/>
      <c r="B1966" s="628"/>
      <c r="C1966" s="628"/>
      <c r="D1966" s="628"/>
      <c r="E1966" s="518"/>
      <c r="F1966" s="628"/>
      <c r="G1966" s="518"/>
    </row>
    <row r="1967" spans="1:7" ht="12.75">
      <c r="A1967" s="628"/>
      <c r="B1967" s="628"/>
      <c r="C1967" s="628"/>
      <c r="D1967" s="628"/>
      <c r="E1967" s="518"/>
      <c r="F1967" s="628"/>
      <c r="G1967" s="518"/>
    </row>
    <row r="1968" spans="1:7" ht="12.75">
      <c r="A1968" s="628"/>
      <c r="B1968" s="628"/>
      <c r="C1968" s="628"/>
      <c r="D1968" s="628"/>
      <c r="E1968" s="518"/>
      <c r="F1968" s="628"/>
      <c r="G1968" s="518"/>
    </row>
    <row r="1969" spans="1:7" ht="12.75">
      <c r="A1969" s="628"/>
      <c r="B1969" s="628"/>
      <c r="C1969" s="628"/>
      <c r="D1969" s="628"/>
      <c r="E1969" s="518"/>
      <c r="F1969" s="628"/>
      <c r="G1969" s="518"/>
    </row>
    <row r="1970" spans="1:7" ht="12.75">
      <c r="A1970" s="628"/>
      <c r="B1970" s="628"/>
      <c r="C1970" s="628"/>
      <c r="D1970" s="628"/>
      <c r="E1970" s="518"/>
      <c r="F1970" s="628"/>
      <c r="G1970" s="518"/>
    </row>
    <row r="1971" spans="1:7" ht="12.75">
      <c r="A1971" s="628"/>
      <c r="B1971" s="628"/>
      <c r="C1971" s="628"/>
      <c r="D1971" s="628"/>
      <c r="E1971" s="518"/>
      <c r="F1971" s="628"/>
      <c r="G1971" s="518"/>
    </row>
    <row r="1972" spans="1:7" ht="12.75">
      <c r="A1972" s="628"/>
      <c r="B1972" s="628"/>
      <c r="C1972" s="628"/>
      <c r="D1972" s="628"/>
      <c r="E1972" s="518"/>
      <c r="F1972" s="628"/>
      <c r="G1972" s="518"/>
    </row>
    <row r="1973" spans="1:7" ht="12.75">
      <c r="A1973" s="628"/>
      <c r="B1973" s="628"/>
      <c r="C1973" s="628"/>
      <c r="D1973" s="628"/>
      <c r="E1973" s="518"/>
      <c r="F1973" s="628"/>
      <c r="G1973" s="518"/>
    </row>
    <row r="1974" spans="1:7" ht="12.75">
      <c r="A1974" s="628"/>
      <c r="B1974" s="628"/>
      <c r="C1974" s="628"/>
      <c r="D1974" s="628"/>
      <c r="E1974" s="518"/>
      <c r="F1974" s="628"/>
      <c r="G1974" s="518"/>
    </row>
    <row r="1975" spans="1:7" ht="12.75">
      <c r="A1975" s="628"/>
      <c r="B1975" s="628"/>
      <c r="C1975" s="628"/>
      <c r="D1975" s="628"/>
      <c r="E1975" s="518"/>
      <c r="F1975" s="628"/>
      <c r="G1975" s="518"/>
    </row>
    <row r="1976" spans="1:7" ht="12.75">
      <c r="A1976" s="628"/>
      <c r="B1976" s="628"/>
      <c r="C1976" s="628"/>
      <c r="D1976" s="628"/>
      <c r="E1976" s="518"/>
      <c r="F1976" s="628"/>
      <c r="G1976" s="518"/>
    </row>
    <row r="1977" spans="1:7" ht="12.75">
      <c r="A1977" s="628"/>
      <c r="B1977" s="628"/>
      <c r="C1977" s="628"/>
      <c r="D1977" s="628"/>
      <c r="E1977" s="518"/>
      <c r="F1977" s="628"/>
      <c r="G1977" s="518"/>
    </row>
    <row r="1978" spans="1:7" ht="12.75">
      <c r="A1978" s="628"/>
      <c r="B1978" s="628"/>
      <c r="C1978" s="628"/>
      <c r="D1978" s="628"/>
      <c r="E1978" s="518"/>
      <c r="F1978" s="628"/>
      <c r="G1978" s="518"/>
    </row>
    <row r="1979" spans="1:7" ht="12.75">
      <c r="A1979" s="628"/>
      <c r="B1979" s="628"/>
      <c r="C1979" s="628"/>
      <c r="D1979" s="628"/>
      <c r="E1979" s="518"/>
      <c r="F1979" s="628"/>
      <c r="G1979" s="518"/>
    </row>
    <row r="1980" spans="1:7" ht="12.75">
      <c r="A1980" s="628"/>
      <c r="B1980" s="628"/>
      <c r="C1980" s="628"/>
      <c r="D1980" s="628"/>
      <c r="E1980" s="518"/>
      <c r="F1980" s="628"/>
      <c r="G1980" s="518"/>
    </row>
    <row r="1981" spans="1:7" ht="12.75">
      <c r="A1981" s="628"/>
      <c r="B1981" s="628"/>
      <c r="C1981" s="628"/>
      <c r="D1981" s="628"/>
      <c r="E1981" s="518"/>
      <c r="F1981" s="628"/>
      <c r="G1981" s="518"/>
    </row>
    <row r="1982" spans="1:7" ht="12.75">
      <c r="A1982" s="628"/>
      <c r="B1982" s="628"/>
      <c r="C1982" s="628"/>
      <c r="D1982" s="628"/>
      <c r="E1982" s="518"/>
      <c r="F1982" s="628"/>
      <c r="G1982" s="518"/>
    </row>
    <row r="1983" spans="1:7" ht="12.75">
      <c r="A1983" s="628"/>
      <c r="B1983" s="628"/>
      <c r="C1983" s="628"/>
      <c r="D1983" s="628"/>
      <c r="E1983" s="518"/>
      <c r="F1983" s="628"/>
      <c r="G1983" s="518"/>
    </row>
    <row r="1984" spans="1:7" ht="12.75">
      <c r="A1984" s="628"/>
      <c r="B1984" s="628"/>
      <c r="C1984" s="628"/>
      <c r="D1984" s="628"/>
      <c r="E1984" s="518"/>
      <c r="F1984" s="628"/>
      <c r="G1984" s="518"/>
    </row>
    <row r="1985" spans="1:7" ht="12.75">
      <c r="A1985" s="628"/>
      <c r="B1985" s="628"/>
      <c r="C1985" s="628"/>
      <c r="D1985" s="628"/>
      <c r="E1985" s="518"/>
      <c r="F1985" s="628"/>
      <c r="G1985" s="518"/>
    </row>
    <row r="1986" spans="1:7" ht="12.75">
      <c r="A1986" s="628"/>
      <c r="B1986" s="628"/>
      <c r="C1986" s="628"/>
      <c r="D1986" s="628"/>
      <c r="E1986" s="518"/>
      <c r="F1986" s="628"/>
      <c r="G1986" s="518"/>
    </row>
    <row r="1987" spans="1:7" ht="12.75">
      <c r="A1987" s="628"/>
      <c r="B1987" s="628"/>
      <c r="C1987" s="628"/>
      <c r="D1987" s="628"/>
      <c r="E1987" s="518"/>
      <c r="F1987" s="628"/>
      <c r="G1987" s="518"/>
    </row>
    <row r="1988" spans="1:7" ht="12.75">
      <c r="A1988" s="628"/>
      <c r="B1988" s="628"/>
      <c r="C1988" s="628"/>
      <c r="D1988" s="628"/>
      <c r="E1988" s="518"/>
      <c r="F1988" s="628"/>
      <c r="G1988" s="518"/>
    </row>
    <row r="1989" spans="1:7" ht="12.75">
      <c r="A1989" s="628"/>
      <c r="B1989" s="628"/>
      <c r="C1989" s="628"/>
      <c r="D1989" s="628"/>
      <c r="E1989" s="518"/>
      <c r="F1989" s="628"/>
      <c r="G1989" s="518"/>
    </row>
    <row r="1990" spans="1:7" ht="12.75">
      <c r="A1990" s="628"/>
      <c r="B1990" s="628"/>
      <c r="C1990" s="628"/>
      <c r="D1990" s="628"/>
      <c r="E1990" s="518"/>
      <c r="F1990" s="628"/>
      <c r="G1990" s="518"/>
    </row>
    <row r="1991" spans="1:7" ht="12.75">
      <c r="A1991" s="628"/>
      <c r="B1991" s="628"/>
      <c r="C1991" s="628"/>
      <c r="D1991" s="628"/>
      <c r="E1991" s="518"/>
      <c r="F1991" s="628"/>
      <c r="G1991" s="518"/>
    </row>
    <row r="1992" spans="1:7" ht="12.75">
      <c r="A1992" s="628"/>
      <c r="B1992" s="628"/>
      <c r="C1992" s="628"/>
      <c r="D1992" s="628"/>
      <c r="E1992" s="518"/>
      <c r="F1992" s="628"/>
      <c r="G1992" s="518"/>
    </row>
    <row r="1993" spans="1:7" ht="12.75">
      <c r="A1993" s="628"/>
      <c r="B1993" s="628"/>
      <c r="C1993" s="628"/>
      <c r="D1993" s="628"/>
      <c r="E1993" s="518"/>
      <c r="F1993" s="628"/>
      <c r="G1993" s="518"/>
    </row>
    <row r="1994" spans="1:7" ht="12.75">
      <c r="A1994" s="628"/>
      <c r="B1994" s="628"/>
      <c r="C1994" s="628"/>
      <c r="D1994" s="628"/>
      <c r="E1994" s="518"/>
      <c r="F1994" s="628"/>
      <c r="G1994" s="518"/>
    </row>
    <row r="1995" spans="1:7" ht="12.75">
      <c r="A1995" s="628"/>
      <c r="B1995" s="628"/>
      <c r="C1995" s="628"/>
      <c r="D1995" s="628"/>
      <c r="E1995" s="518"/>
      <c r="F1995" s="628"/>
      <c r="G1995" s="518"/>
    </row>
    <row r="1996" spans="1:7" ht="12.75">
      <c r="A1996" s="628"/>
      <c r="B1996" s="628"/>
      <c r="C1996" s="628"/>
      <c r="D1996" s="628"/>
      <c r="E1996" s="518"/>
      <c r="F1996" s="628"/>
      <c r="G1996" s="518"/>
    </row>
    <row r="1997" spans="1:7" ht="12.75">
      <c r="A1997" s="628"/>
      <c r="B1997" s="628"/>
      <c r="C1997" s="628"/>
      <c r="D1997" s="628"/>
      <c r="E1997" s="518"/>
      <c r="F1997" s="628"/>
      <c r="G1997" s="518"/>
    </row>
    <row r="1998" spans="1:7" ht="12.75">
      <c r="A1998" s="628"/>
      <c r="B1998" s="628"/>
      <c r="C1998" s="628"/>
      <c r="D1998" s="628"/>
      <c r="E1998" s="518"/>
      <c r="F1998" s="628"/>
      <c r="G1998" s="518"/>
    </row>
    <row r="1999" spans="1:7" ht="12.75">
      <c r="A1999" s="628"/>
      <c r="B1999" s="628"/>
      <c r="C1999" s="628"/>
      <c r="D1999" s="628"/>
      <c r="E1999" s="518"/>
      <c r="F1999" s="628"/>
      <c r="G1999" s="518"/>
    </row>
    <row r="2000" spans="1:7" ht="12.75">
      <c r="A2000" s="628"/>
      <c r="B2000" s="628"/>
      <c r="C2000" s="628"/>
      <c r="D2000" s="628"/>
      <c r="E2000" s="518"/>
      <c r="F2000" s="628"/>
      <c r="G2000" s="518"/>
    </row>
    <row r="2001" spans="1:7" ht="12.75">
      <c r="A2001" s="628"/>
      <c r="B2001" s="628"/>
      <c r="C2001" s="628"/>
      <c r="D2001" s="628"/>
      <c r="E2001" s="518"/>
      <c r="F2001" s="628"/>
      <c r="G2001" s="518"/>
    </row>
    <row r="2002" spans="1:7" ht="12.75">
      <c r="A2002" s="628"/>
      <c r="B2002" s="628"/>
      <c r="C2002" s="628"/>
      <c r="D2002" s="628"/>
      <c r="E2002" s="518"/>
      <c r="F2002" s="628"/>
      <c r="G2002" s="518"/>
    </row>
    <row r="2003" spans="1:7" ht="12.75">
      <c r="A2003" s="628"/>
      <c r="B2003" s="628"/>
      <c r="C2003" s="628"/>
      <c r="D2003" s="628"/>
      <c r="E2003" s="518"/>
      <c r="F2003" s="628"/>
      <c r="G2003" s="518"/>
    </row>
    <row r="2004" spans="1:7" ht="12.75">
      <c r="A2004" s="628"/>
      <c r="B2004" s="628"/>
      <c r="C2004" s="628"/>
      <c r="D2004" s="628"/>
      <c r="E2004" s="518"/>
      <c r="F2004" s="628"/>
      <c r="G2004" s="518"/>
    </row>
    <row r="2005" spans="1:7" ht="12.75">
      <c r="A2005" s="628"/>
      <c r="B2005" s="628"/>
      <c r="C2005" s="628"/>
      <c r="D2005" s="628"/>
      <c r="E2005" s="518"/>
      <c r="F2005" s="628"/>
      <c r="G2005" s="518"/>
    </row>
    <row r="2006" spans="1:7" ht="12.75">
      <c r="A2006" s="628"/>
      <c r="B2006" s="628"/>
      <c r="C2006" s="628"/>
      <c r="D2006" s="628"/>
      <c r="E2006" s="518"/>
      <c r="F2006" s="628"/>
      <c r="G2006" s="518"/>
    </row>
    <row r="2007" spans="1:7" ht="12.75">
      <c r="A2007" s="628"/>
      <c r="B2007" s="628"/>
      <c r="C2007" s="628"/>
      <c r="D2007" s="628"/>
      <c r="E2007" s="518"/>
      <c r="F2007" s="628"/>
      <c r="G2007" s="518"/>
    </row>
    <row r="2008" spans="1:7" ht="12.75">
      <c r="A2008" s="628"/>
      <c r="B2008" s="628"/>
      <c r="C2008" s="628"/>
      <c r="D2008" s="628"/>
      <c r="E2008" s="518"/>
      <c r="F2008" s="628"/>
      <c r="G2008" s="518"/>
    </row>
    <row r="2009" spans="1:7" ht="12.75">
      <c r="A2009" s="628"/>
      <c r="B2009" s="628"/>
      <c r="C2009" s="628"/>
      <c r="D2009" s="628"/>
      <c r="E2009" s="518"/>
      <c r="F2009" s="628"/>
      <c r="G2009" s="518"/>
    </row>
    <row r="2010" spans="1:7" ht="12.75">
      <c r="A2010" s="628"/>
      <c r="B2010" s="628"/>
      <c r="C2010" s="628"/>
      <c r="D2010" s="628"/>
      <c r="E2010" s="518"/>
      <c r="F2010" s="628"/>
      <c r="G2010" s="518"/>
    </row>
    <row r="2011" spans="1:7" ht="12.75">
      <c r="A2011" s="628"/>
      <c r="B2011" s="628"/>
      <c r="C2011" s="628"/>
      <c r="D2011" s="628"/>
      <c r="E2011" s="518"/>
      <c r="F2011" s="628"/>
      <c r="G2011" s="518"/>
    </row>
    <row r="2012" spans="1:7" ht="12.75">
      <c r="A2012" s="628"/>
      <c r="B2012" s="628"/>
      <c r="C2012" s="628"/>
      <c r="D2012" s="628"/>
      <c r="E2012" s="518"/>
      <c r="F2012" s="628"/>
      <c r="G2012" s="518"/>
    </row>
    <row r="2013" spans="1:7" ht="12.75">
      <c r="A2013" s="628"/>
      <c r="B2013" s="628"/>
      <c r="C2013" s="628"/>
      <c r="D2013" s="628"/>
      <c r="E2013" s="518"/>
      <c r="F2013" s="628"/>
      <c r="G2013" s="518"/>
    </row>
    <row r="2014" spans="1:7" ht="12.75">
      <c r="A2014" s="628"/>
      <c r="B2014" s="628"/>
      <c r="C2014" s="628"/>
      <c r="D2014" s="628"/>
      <c r="E2014" s="518"/>
      <c r="F2014" s="628"/>
      <c r="G2014" s="518"/>
    </row>
    <row r="2015" spans="1:7" ht="12.75">
      <c r="A2015" s="628"/>
      <c r="B2015" s="628"/>
      <c r="C2015" s="628"/>
      <c r="D2015" s="628"/>
      <c r="E2015" s="518"/>
      <c r="F2015" s="628"/>
      <c r="G2015" s="518"/>
    </row>
    <row r="2016" spans="1:7" ht="12.75">
      <c r="A2016" s="628"/>
      <c r="B2016" s="628"/>
      <c r="C2016" s="628"/>
      <c r="D2016" s="628"/>
      <c r="E2016" s="518"/>
      <c r="F2016" s="628"/>
      <c r="G2016" s="518"/>
    </row>
    <row r="2017" spans="1:7" ht="12.75">
      <c r="A2017" s="628"/>
      <c r="B2017" s="628"/>
      <c r="C2017" s="628"/>
      <c r="D2017" s="628"/>
      <c r="E2017" s="518"/>
      <c r="F2017" s="628"/>
      <c r="G2017" s="518"/>
    </row>
    <row r="2018" spans="1:7" ht="12.75">
      <c r="A2018" s="628"/>
      <c r="B2018" s="628"/>
      <c r="C2018" s="628"/>
      <c r="D2018" s="628"/>
      <c r="E2018" s="518"/>
      <c r="F2018" s="628"/>
      <c r="G2018" s="518"/>
    </row>
    <row r="2019" spans="1:7" ht="12.75">
      <c r="A2019" s="628"/>
      <c r="B2019" s="628"/>
      <c r="C2019" s="628"/>
      <c r="D2019" s="628"/>
      <c r="E2019" s="518"/>
      <c r="F2019" s="628"/>
      <c r="G2019" s="518"/>
    </row>
    <row r="2020" spans="1:7" ht="12.75">
      <c r="A2020" s="628"/>
      <c r="B2020" s="628"/>
      <c r="C2020" s="628"/>
      <c r="D2020" s="628"/>
      <c r="E2020" s="518"/>
      <c r="F2020" s="628"/>
      <c r="G2020" s="518"/>
    </row>
    <row r="2021" spans="1:7" ht="12.75">
      <c r="A2021" s="628"/>
      <c r="B2021" s="628"/>
      <c r="C2021" s="628"/>
      <c r="D2021" s="628"/>
      <c r="E2021" s="518"/>
      <c r="F2021" s="628"/>
      <c r="G2021" s="518"/>
    </row>
    <row r="2022" spans="1:7" ht="12.75">
      <c r="A2022" s="628"/>
      <c r="B2022" s="628"/>
      <c r="C2022" s="628"/>
      <c r="D2022" s="628"/>
      <c r="E2022" s="518"/>
      <c r="F2022" s="628"/>
      <c r="G2022" s="518"/>
    </row>
    <row r="2023" spans="1:7" ht="12.75">
      <c r="A2023" s="628"/>
      <c r="B2023" s="628"/>
      <c r="C2023" s="628"/>
      <c r="D2023" s="628"/>
      <c r="E2023" s="518"/>
      <c r="F2023" s="628"/>
      <c r="G2023" s="518"/>
    </row>
    <row r="2024" spans="1:7" ht="12.75">
      <c r="A2024" s="628"/>
      <c r="B2024" s="628"/>
      <c r="C2024" s="628"/>
      <c r="D2024" s="628"/>
      <c r="E2024" s="518"/>
      <c r="F2024" s="628"/>
      <c r="G2024" s="518"/>
    </row>
    <row r="2025" spans="1:7" ht="12.75">
      <c r="A2025" s="628"/>
      <c r="B2025" s="628"/>
      <c r="C2025" s="628"/>
      <c r="D2025" s="628"/>
      <c r="E2025" s="518"/>
      <c r="F2025" s="628"/>
      <c r="G2025" s="518"/>
    </row>
    <row r="2026" spans="1:7" ht="12.75">
      <c r="A2026" s="628"/>
      <c r="B2026" s="628"/>
      <c r="C2026" s="628"/>
      <c r="D2026" s="628"/>
      <c r="E2026" s="518"/>
      <c r="F2026" s="628"/>
      <c r="G2026" s="518"/>
    </row>
    <row r="2027" spans="1:7" ht="12.75">
      <c r="A2027" s="628"/>
      <c r="B2027" s="628"/>
      <c r="C2027" s="628"/>
      <c r="D2027" s="628"/>
      <c r="E2027" s="518"/>
      <c r="F2027" s="628"/>
      <c r="G2027" s="518"/>
    </row>
    <row r="2028" spans="1:7" ht="12.75">
      <c r="A2028" s="628"/>
      <c r="B2028" s="628"/>
      <c r="C2028" s="628"/>
      <c r="D2028" s="628"/>
      <c r="E2028" s="518"/>
      <c r="F2028" s="628"/>
      <c r="G2028" s="518"/>
    </row>
    <row r="2029" spans="1:7" ht="12.75">
      <c r="A2029" s="628"/>
      <c r="B2029" s="628"/>
      <c r="C2029" s="628"/>
      <c r="D2029" s="628"/>
      <c r="E2029" s="518"/>
      <c r="F2029" s="628"/>
      <c r="G2029" s="518"/>
    </row>
    <row r="2030" spans="1:7" ht="12.75">
      <c r="A2030" s="628"/>
      <c r="B2030" s="628"/>
      <c r="C2030" s="628"/>
      <c r="D2030" s="628"/>
      <c r="E2030" s="518"/>
      <c r="F2030" s="628"/>
      <c r="G2030" s="518"/>
    </row>
    <row r="2031" spans="1:7" ht="12.75">
      <c r="A2031" s="628"/>
      <c r="B2031" s="628"/>
      <c r="C2031" s="628"/>
      <c r="D2031" s="628"/>
      <c r="E2031" s="518"/>
      <c r="F2031" s="628"/>
      <c r="G2031" s="518"/>
    </row>
    <row r="2032" spans="1:7" ht="12.75">
      <c r="A2032" s="628"/>
      <c r="B2032" s="628"/>
      <c r="C2032" s="628"/>
      <c r="D2032" s="628"/>
      <c r="E2032" s="518"/>
      <c r="F2032" s="628"/>
      <c r="G2032" s="518"/>
    </row>
    <row r="2033" spans="1:7" ht="12.75">
      <c r="A2033" s="628"/>
      <c r="B2033" s="628"/>
      <c r="C2033" s="628"/>
      <c r="D2033" s="628"/>
      <c r="E2033" s="518"/>
      <c r="F2033" s="628"/>
      <c r="G2033" s="518"/>
    </row>
    <row r="2034" spans="1:7" ht="12.75">
      <c r="A2034" s="628"/>
      <c r="B2034" s="628"/>
      <c r="C2034" s="628"/>
      <c r="D2034" s="628"/>
      <c r="E2034" s="518"/>
      <c r="F2034" s="628"/>
      <c r="G2034" s="518"/>
    </row>
    <row r="2035" spans="1:7" ht="12.75">
      <c r="A2035" s="628"/>
      <c r="B2035" s="628"/>
      <c r="C2035" s="628"/>
      <c r="D2035" s="628"/>
      <c r="E2035" s="518"/>
      <c r="F2035" s="628"/>
      <c r="G2035" s="518"/>
    </row>
    <row r="2036" spans="1:7" ht="12.75">
      <c r="A2036" s="628"/>
      <c r="B2036" s="628"/>
      <c r="C2036" s="628"/>
      <c r="D2036" s="628"/>
      <c r="E2036" s="518"/>
      <c r="F2036" s="628"/>
      <c r="G2036" s="518"/>
    </row>
    <row r="2037" spans="1:7" ht="12.75">
      <c r="A2037" s="628"/>
      <c r="B2037" s="628"/>
      <c r="C2037" s="628"/>
      <c r="D2037" s="628"/>
      <c r="E2037" s="518"/>
      <c r="F2037" s="628"/>
      <c r="G2037" s="518"/>
    </row>
    <row r="2038" spans="1:7" ht="12.75">
      <c r="A2038" s="628"/>
      <c r="B2038" s="628"/>
      <c r="C2038" s="628"/>
      <c r="D2038" s="628"/>
      <c r="E2038" s="518"/>
      <c r="F2038" s="628"/>
      <c r="G2038" s="518"/>
    </row>
    <row r="2039" spans="1:7" ht="12.75">
      <c r="A2039" s="628"/>
      <c r="B2039" s="628"/>
      <c r="C2039" s="628"/>
      <c r="D2039" s="628"/>
      <c r="E2039" s="518"/>
      <c r="F2039" s="628"/>
      <c r="G2039" s="518"/>
    </row>
    <row r="2040" spans="1:7" ht="12.75">
      <c r="A2040" s="628"/>
      <c r="B2040" s="628"/>
      <c r="C2040" s="628"/>
      <c r="D2040" s="628"/>
      <c r="E2040" s="518"/>
      <c r="F2040" s="628"/>
      <c r="G2040" s="518"/>
    </row>
    <row r="2041" spans="1:7" ht="12.75">
      <c r="A2041" s="628"/>
      <c r="B2041" s="628"/>
      <c r="C2041" s="628"/>
      <c r="D2041" s="628"/>
      <c r="E2041" s="518"/>
      <c r="F2041" s="628"/>
      <c r="G2041" s="518"/>
    </row>
    <row r="2042" spans="1:7" ht="12.75">
      <c r="A2042" s="628"/>
      <c r="B2042" s="628"/>
      <c r="C2042" s="628"/>
      <c r="D2042" s="628"/>
      <c r="E2042" s="518"/>
      <c r="F2042" s="628"/>
      <c r="G2042" s="518"/>
    </row>
    <row r="2043" spans="1:7" ht="12.75">
      <c r="A2043" s="628"/>
      <c r="B2043" s="628"/>
      <c r="C2043" s="628"/>
      <c r="D2043" s="628"/>
      <c r="E2043" s="518"/>
      <c r="F2043" s="628"/>
      <c r="G2043" s="518"/>
    </row>
    <row r="2044" spans="1:7" ht="12.75">
      <c r="A2044" s="628"/>
      <c r="B2044" s="628"/>
      <c r="C2044" s="628"/>
      <c r="D2044" s="628"/>
      <c r="E2044" s="518"/>
      <c r="F2044" s="628"/>
      <c r="G2044" s="518"/>
    </row>
    <row r="2045" spans="1:7" ht="12.75">
      <c r="A2045" s="628"/>
      <c r="B2045" s="628"/>
      <c r="C2045" s="628"/>
      <c r="D2045" s="628"/>
      <c r="E2045" s="518"/>
      <c r="F2045" s="628"/>
      <c r="G2045" s="518"/>
    </row>
    <row r="2046" spans="1:7" ht="12.75">
      <c r="A2046" s="628"/>
      <c r="B2046" s="628"/>
      <c r="C2046" s="628"/>
      <c r="D2046" s="628"/>
      <c r="E2046" s="518"/>
      <c r="F2046" s="628"/>
      <c r="G2046" s="518"/>
    </row>
    <row r="2047" spans="1:7" ht="12.75">
      <c r="A2047" s="628"/>
      <c r="B2047" s="628"/>
      <c r="C2047" s="628"/>
      <c r="D2047" s="628"/>
      <c r="E2047" s="518"/>
      <c r="F2047" s="628"/>
      <c r="G2047" s="518"/>
    </row>
    <row r="2048" spans="1:7" ht="12.75">
      <c r="A2048" s="628"/>
      <c r="B2048" s="628"/>
      <c r="C2048" s="628"/>
      <c r="D2048" s="628"/>
      <c r="E2048" s="518"/>
      <c r="F2048" s="628"/>
      <c r="G2048" s="518"/>
    </row>
    <row r="2049" spans="1:7" ht="12.75">
      <c r="A2049" s="628"/>
      <c r="B2049" s="628"/>
      <c r="C2049" s="628"/>
      <c r="D2049" s="628"/>
      <c r="E2049" s="518"/>
      <c r="F2049" s="628"/>
      <c r="G2049" s="518"/>
    </row>
    <row r="2050" spans="1:7" ht="12.75">
      <c r="A2050" s="628"/>
      <c r="B2050" s="628"/>
      <c r="C2050" s="628"/>
      <c r="D2050" s="628"/>
      <c r="E2050" s="518"/>
      <c r="F2050" s="628"/>
      <c r="G2050" s="518"/>
    </row>
    <row r="2051" spans="1:7" ht="12.75">
      <c r="A2051" s="628"/>
      <c r="B2051" s="628"/>
      <c r="C2051" s="628"/>
      <c r="D2051" s="628"/>
      <c r="E2051" s="518"/>
      <c r="F2051" s="628"/>
      <c r="G2051" s="518"/>
    </row>
    <row r="2052" spans="1:7" ht="12.75">
      <c r="A2052" s="628"/>
      <c r="B2052" s="628"/>
      <c r="C2052" s="628"/>
      <c r="D2052" s="628"/>
      <c r="E2052" s="518"/>
      <c r="F2052" s="628"/>
      <c r="G2052" s="518"/>
    </row>
    <row r="2053" spans="1:7" ht="12.75">
      <c r="A2053" s="628"/>
      <c r="B2053" s="628"/>
      <c r="C2053" s="628"/>
      <c r="D2053" s="628"/>
      <c r="E2053" s="518"/>
      <c r="F2053" s="628"/>
      <c r="G2053" s="518"/>
    </row>
    <row r="2054" spans="1:7" ht="12.75">
      <c r="A2054" s="628"/>
      <c r="B2054" s="628"/>
      <c r="C2054" s="628"/>
      <c r="D2054" s="628"/>
      <c r="E2054" s="518"/>
      <c r="F2054" s="628"/>
      <c r="G2054" s="518"/>
    </row>
    <row r="2055" spans="1:7" ht="12.75">
      <c r="A2055" s="628"/>
      <c r="B2055" s="628"/>
      <c r="C2055" s="628"/>
      <c r="D2055" s="628"/>
      <c r="E2055" s="518"/>
      <c r="F2055" s="628"/>
      <c r="G2055" s="518"/>
    </row>
    <row r="2056" spans="1:7" ht="12.75">
      <c r="A2056" s="628"/>
      <c r="B2056" s="628"/>
      <c r="C2056" s="628"/>
      <c r="D2056" s="628"/>
      <c r="E2056" s="518"/>
      <c r="F2056" s="628"/>
      <c r="G2056" s="518"/>
    </row>
    <row r="2057" spans="1:7" ht="12.75">
      <c r="A2057" s="628"/>
      <c r="B2057" s="628"/>
      <c r="C2057" s="628"/>
      <c r="D2057" s="628"/>
      <c r="E2057" s="518"/>
      <c r="F2057" s="628"/>
      <c r="G2057" s="518"/>
    </row>
    <row r="2058" spans="1:7" ht="12.75">
      <c r="A2058" s="628"/>
      <c r="B2058" s="628"/>
      <c r="C2058" s="628"/>
      <c r="D2058" s="628"/>
      <c r="E2058" s="518"/>
      <c r="F2058" s="628"/>
      <c r="G2058" s="518"/>
    </row>
    <row r="2059" spans="1:7" ht="12.75">
      <c r="A2059" s="628"/>
      <c r="B2059" s="628"/>
      <c r="C2059" s="628"/>
      <c r="D2059" s="628"/>
      <c r="E2059" s="518"/>
      <c r="F2059" s="628"/>
      <c r="G2059" s="518"/>
    </row>
    <row r="2060" spans="1:7" ht="12.75">
      <c r="A2060" s="628"/>
      <c r="B2060" s="628"/>
      <c r="C2060" s="628"/>
      <c r="D2060" s="628"/>
      <c r="E2060" s="518"/>
      <c r="F2060" s="628"/>
      <c r="G2060" s="518"/>
    </row>
    <row r="2061" spans="1:7" ht="12.75">
      <c r="A2061" s="628"/>
      <c r="B2061" s="628"/>
      <c r="C2061" s="628"/>
      <c r="D2061" s="628"/>
      <c r="E2061" s="518"/>
      <c r="F2061" s="628"/>
      <c r="G2061" s="518"/>
    </row>
    <row r="2062" spans="1:7" ht="12.75">
      <c r="A2062" s="628"/>
      <c r="B2062" s="628"/>
      <c r="C2062" s="628"/>
      <c r="D2062" s="628"/>
      <c r="E2062" s="518"/>
      <c r="F2062" s="628"/>
      <c r="G2062" s="518"/>
    </row>
    <row r="2063" spans="1:7" ht="12.75">
      <c r="A2063" s="628"/>
      <c r="B2063" s="628"/>
      <c r="C2063" s="628"/>
      <c r="D2063" s="628"/>
      <c r="E2063" s="518"/>
      <c r="F2063" s="628"/>
      <c r="G2063" s="518"/>
    </row>
    <row r="2064" spans="1:7" ht="12.75">
      <c r="A2064" s="628"/>
      <c r="B2064" s="628"/>
      <c r="C2064" s="628"/>
      <c r="D2064" s="628"/>
      <c r="E2064" s="518"/>
      <c r="F2064" s="628"/>
      <c r="G2064" s="518"/>
    </row>
    <row r="2065" spans="1:7" ht="12.75">
      <c r="A2065" s="628"/>
      <c r="B2065" s="628"/>
      <c r="C2065" s="628"/>
      <c r="D2065" s="628"/>
      <c r="E2065" s="518"/>
      <c r="F2065" s="628"/>
      <c r="G2065" s="518"/>
    </row>
    <row r="2066" spans="1:7" ht="12.75">
      <c r="A2066" s="628"/>
      <c r="B2066" s="628"/>
      <c r="C2066" s="628"/>
      <c r="D2066" s="628"/>
      <c r="E2066" s="518"/>
      <c r="F2066" s="628"/>
      <c r="G2066" s="518"/>
    </row>
    <row r="2067" spans="1:7" ht="12.75">
      <c r="A2067" s="628"/>
      <c r="B2067" s="628"/>
      <c r="C2067" s="628"/>
      <c r="D2067" s="628"/>
      <c r="E2067" s="518"/>
      <c r="F2067" s="628"/>
      <c r="G2067" s="518"/>
    </row>
    <row r="2068" spans="1:7" ht="12.75">
      <c r="A2068" s="628"/>
      <c r="B2068" s="628"/>
      <c r="C2068" s="628"/>
      <c r="D2068" s="628"/>
      <c r="E2068" s="518"/>
      <c r="F2068" s="628"/>
      <c r="G2068" s="518"/>
    </row>
    <row r="2069" spans="1:7" ht="12.75">
      <c r="A2069" s="628"/>
      <c r="B2069" s="628"/>
      <c r="C2069" s="628"/>
      <c r="D2069" s="628"/>
      <c r="E2069" s="518"/>
      <c r="F2069" s="628"/>
      <c r="G2069" s="518"/>
    </row>
    <row r="2070" spans="1:7" ht="12.75">
      <c r="A2070" s="628"/>
      <c r="B2070" s="628"/>
      <c r="C2070" s="628"/>
      <c r="D2070" s="628"/>
      <c r="E2070" s="518"/>
      <c r="F2070" s="628"/>
      <c r="G2070" s="518"/>
    </row>
    <row r="2071" spans="1:7" ht="12.75">
      <c r="A2071" s="628"/>
      <c r="B2071" s="628"/>
      <c r="C2071" s="628"/>
      <c r="D2071" s="628"/>
      <c r="E2071" s="518"/>
      <c r="F2071" s="628"/>
      <c r="G2071" s="518"/>
    </row>
    <row r="2072" spans="1:7" ht="12.75">
      <c r="A2072" s="628"/>
      <c r="B2072" s="628"/>
      <c r="C2072" s="628"/>
      <c r="D2072" s="628"/>
      <c r="E2072" s="518"/>
      <c r="F2072" s="628"/>
      <c r="G2072" s="518"/>
    </row>
    <row r="2073" spans="1:7" ht="12.75">
      <c r="A2073" s="628"/>
      <c r="B2073" s="628"/>
      <c r="C2073" s="628"/>
      <c r="D2073" s="628"/>
      <c r="E2073" s="518"/>
      <c r="F2073" s="628"/>
      <c r="G2073" s="518"/>
    </row>
    <row r="2074" spans="1:7" ht="12.75">
      <c r="A2074" s="628"/>
      <c r="B2074" s="628"/>
      <c r="C2074" s="628"/>
      <c r="D2074" s="628"/>
      <c r="E2074" s="518"/>
      <c r="F2074" s="628"/>
      <c r="G2074" s="518"/>
    </row>
    <row r="2075" spans="1:7" ht="12.75">
      <c r="A2075" s="628"/>
      <c r="B2075" s="628"/>
      <c r="C2075" s="628"/>
      <c r="D2075" s="628"/>
      <c r="E2075" s="518"/>
      <c r="F2075" s="628"/>
      <c r="G2075" s="518"/>
    </row>
    <row r="2076" spans="1:7" ht="12.75">
      <c r="A2076" s="628"/>
      <c r="B2076" s="628"/>
      <c r="C2076" s="628"/>
      <c r="D2076" s="628"/>
      <c r="E2076" s="518"/>
      <c r="F2076" s="628"/>
      <c r="G2076" s="518"/>
    </row>
    <row r="2077" spans="1:7" ht="12.75">
      <c r="A2077" s="628"/>
      <c r="B2077" s="628"/>
      <c r="C2077" s="628"/>
      <c r="D2077" s="628"/>
      <c r="E2077" s="518"/>
      <c r="F2077" s="628"/>
      <c r="G2077" s="518"/>
    </row>
    <row r="2078" spans="1:7" ht="12.75">
      <c r="A2078" s="628"/>
      <c r="B2078" s="628"/>
      <c r="C2078" s="628"/>
      <c r="D2078" s="628"/>
      <c r="E2078" s="518"/>
      <c r="F2078" s="628"/>
      <c r="G2078" s="518"/>
    </row>
    <row r="2079" spans="1:7" ht="12.75">
      <c r="A2079" s="628"/>
      <c r="B2079" s="628"/>
      <c r="C2079" s="628"/>
      <c r="D2079" s="628"/>
      <c r="E2079" s="518"/>
      <c r="F2079" s="628"/>
      <c r="G2079" s="518"/>
    </row>
    <row r="2080" spans="1:7" ht="12.75">
      <c r="A2080" s="628"/>
      <c r="B2080" s="628"/>
      <c r="C2080" s="628"/>
      <c r="D2080" s="628"/>
      <c r="E2080" s="518"/>
      <c r="F2080" s="628"/>
      <c r="G2080" s="518"/>
    </row>
    <row r="2081" spans="1:7" ht="12.75">
      <c r="A2081" s="628"/>
      <c r="B2081" s="628"/>
      <c r="C2081" s="628"/>
      <c r="D2081" s="628"/>
      <c r="E2081" s="518"/>
      <c r="F2081" s="628"/>
      <c r="G2081" s="518"/>
    </row>
    <row r="2082" spans="1:7" ht="12.75">
      <c r="A2082" s="628"/>
      <c r="B2082" s="628"/>
      <c r="C2082" s="628"/>
      <c r="D2082" s="628"/>
      <c r="E2082" s="518"/>
      <c r="F2082" s="628"/>
      <c r="G2082" s="518"/>
    </row>
    <row r="2083" spans="1:7" ht="12.75">
      <c r="A2083" s="628"/>
      <c r="B2083" s="628"/>
      <c r="C2083" s="628"/>
      <c r="D2083" s="628"/>
      <c r="E2083" s="518"/>
      <c r="F2083" s="628"/>
      <c r="G2083" s="518"/>
    </row>
    <row r="2084" spans="1:7" ht="12.75">
      <c r="A2084" s="628"/>
      <c r="B2084" s="628"/>
      <c r="C2084" s="628"/>
      <c r="D2084" s="628"/>
      <c r="E2084" s="518"/>
      <c r="F2084" s="628"/>
      <c r="G2084" s="518"/>
    </row>
    <row r="2085" spans="1:7" ht="12.75">
      <c r="A2085" s="628"/>
      <c r="B2085" s="628"/>
      <c r="C2085" s="628"/>
      <c r="D2085" s="628"/>
      <c r="E2085" s="518"/>
      <c r="F2085" s="628"/>
      <c r="G2085" s="518"/>
    </row>
    <row r="2086" spans="1:7" ht="12.75">
      <c r="A2086" s="628"/>
      <c r="B2086" s="628"/>
      <c r="C2086" s="628"/>
      <c r="D2086" s="628"/>
      <c r="E2086" s="518"/>
      <c r="F2086" s="628"/>
      <c r="G2086" s="518"/>
    </row>
    <row r="2087" spans="1:7" ht="12.75">
      <c r="A2087" s="628"/>
      <c r="B2087" s="628"/>
      <c r="C2087" s="628"/>
      <c r="D2087" s="628"/>
      <c r="E2087" s="518"/>
      <c r="F2087" s="628"/>
      <c r="G2087" s="518"/>
    </row>
    <row r="2088" spans="1:7" ht="12.75">
      <c r="A2088" s="628"/>
      <c r="B2088" s="628"/>
      <c r="C2088" s="628"/>
      <c r="D2088" s="628"/>
      <c r="E2088" s="518"/>
      <c r="F2088" s="628"/>
      <c r="G2088" s="518"/>
    </row>
    <row r="2089" spans="1:7" ht="12.75">
      <c r="A2089" s="628"/>
      <c r="B2089" s="628"/>
      <c r="C2089" s="628"/>
      <c r="D2089" s="628"/>
      <c r="E2089" s="518"/>
      <c r="F2089" s="628"/>
      <c r="G2089" s="518"/>
    </row>
    <row r="2090" spans="1:7" ht="12.75">
      <c r="A2090" s="628"/>
      <c r="B2090" s="628"/>
      <c r="C2090" s="628"/>
      <c r="D2090" s="628"/>
      <c r="E2090" s="518"/>
      <c r="F2090" s="628"/>
      <c r="G2090" s="518"/>
    </row>
    <row r="2091" spans="1:7" ht="12.75">
      <c r="A2091" s="628"/>
      <c r="B2091" s="628"/>
      <c r="C2091" s="628"/>
      <c r="D2091" s="628"/>
      <c r="E2091" s="518"/>
      <c r="F2091" s="628"/>
      <c r="G2091" s="518"/>
    </row>
    <row r="2092" spans="1:7" ht="12.75">
      <c r="A2092" s="628"/>
      <c r="B2092" s="628"/>
      <c r="C2092" s="628"/>
      <c r="D2092" s="628"/>
      <c r="E2092" s="518"/>
      <c r="F2092" s="628"/>
      <c r="G2092" s="518"/>
    </row>
    <row r="2093" spans="1:7" ht="12.75">
      <c r="A2093" s="628"/>
      <c r="B2093" s="628"/>
      <c r="C2093" s="628"/>
      <c r="D2093" s="628"/>
      <c r="E2093" s="518"/>
      <c r="F2093" s="628"/>
      <c r="G2093" s="518"/>
    </row>
    <row r="2094" spans="1:7" ht="12.75">
      <c r="A2094" s="628"/>
      <c r="B2094" s="628"/>
      <c r="C2094" s="628"/>
      <c r="D2094" s="628"/>
      <c r="E2094" s="518"/>
      <c r="F2094" s="628"/>
      <c r="G2094" s="518"/>
    </row>
    <row r="2095" spans="1:7" ht="12.75">
      <c r="A2095" s="628"/>
      <c r="B2095" s="628"/>
      <c r="C2095" s="628"/>
      <c r="D2095" s="628"/>
      <c r="E2095" s="518"/>
      <c r="F2095" s="628"/>
      <c r="G2095" s="518"/>
    </row>
    <row r="2096" spans="1:7" ht="12.75">
      <c r="A2096" s="628"/>
      <c r="B2096" s="628"/>
      <c r="C2096" s="628"/>
      <c r="D2096" s="628"/>
      <c r="E2096" s="518"/>
      <c r="F2096" s="628"/>
      <c r="G2096" s="518"/>
    </row>
    <row r="2097" spans="1:7" ht="12.75">
      <c r="A2097" s="628"/>
      <c r="B2097" s="628"/>
      <c r="C2097" s="628"/>
      <c r="D2097" s="628"/>
      <c r="E2097" s="518"/>
      <c r="F2097" s="628"/>
      <c r="G2097" s="518"/>
    </row>
    <row r="2098" spans="1:7" ht="12.75">
      <c r="A2098" s="628"/>
      <c r="B2098" s="628"/>
      <c r="C2098" s="628"/>
      <c r="D2098" s="628"/>
      <c r="E2098" s="518"/>
      <c r="F2098" s="628"/>
      <c r="G2098" s="518"/>
    </row>
    <row r="2099" spans="1:7" ht="12.75">
      <c r="A2099" s="628"/>
      <c r="B2099" s="628"/>
      <c r="C2099" s="628"/>
      <c r="D2099" s="628"/>
      <c r="E2099" s="518"/>
      <c r="F2099" s="628"/>
      <c r="G2099" s="518"/>
    </row>
    <row r="2100" spans="1:7" ht="12.75">
      <c r="A2100" s="628"/>
      <c r="B2100" s="628"/>
      <c r="C2100" s="628"/>
      <c r="D2100" s="628"/>
      <c r="E2100" s="518"/>
      <c r="F2100" s="628"/>
      <c r="G2100" s="518"/>
    </row>
    <row r="2101" spans="1:7" ht="12.75">
      <c r="A2101" s="628"/>
      <c r="B2101" s="628"/>
      <c r="C2101" s="628"/>
      <c r="D2101" s="628"/>
      <c r="E2101" s="518"/>
      <c r="F2101" s="628"/>
      <c r="G2101" s="518"/>
    </row>
    <row r="2102" spans="1:7" ht="12.75">
      <c r="A2102" s="628"/>
      <c r="B2102" s="628"/>
      <c r="C2102" s="628"/>
      <c r="D2102" s="628"/>
      <c r="E2102" s="518"/>
      <c r="F2102" s="628"/>
      <c r="G2102" s="518"/>
    </row>
    <row r="2103" spans="1:7" ht="12.75">
      <c r="A2103" s="628"/>
      <c r="B2103" s="628"/>
      <c r="C2103" s="628"/>
      <c r="D2103" s="628"/>
      <c r="E2103" s="518"/>
      <c r="F2103" s="628"/>
      <c r="G2103" s="518"/>
    </row>
    <row r="2104" spans="1:7" ht="12.75">
      <c r="A2104" s="628"/>
      <c r="B2104" s="628"/>
      <c r="C2104" s="628"/>
      <c r="D2104" s="628"/>
      <c r="E2104" s="518"/>
      <c r="F2104" s="628"/>
      <c r="G2104" s="518"/>
    </row>
    <row r="2105" spans="1:7" ht="12.75">
      <c r="A2105" s="628"/>
      <c r="B2105" s="628"/>
      <c r="C2105" s="628"/>
      <c r="D2105" s="628"/>
      <c r="E2105" s="518"/>
      <c r="F2105" s="628"/>
      <c r="G2105" s="518"/>
    </row>
    <row r="2106" spans="1:7" ht="12.75">
      <c r="A2106" s="628"/>
      <c r="B2106" s="628"/>
      <c r="C2106" s="628"/>
      <c r="D2106" s="628"/>
      <c r="E2106" s="518"/>
      <c r="F2106" s="628"/>
      <c r="G2106" s="518"/>
    </row>
    <row r="2107" spans="1:7" ht="12.75">
      <c r="A2107" s="628"/>
      <c r="B2107" s="628"/>
      <c r="C2107" s="628"/>
      <c r="D2107" s="628"/>
      <c r="E2107" s="518"/>
      <c r="F2107" s="628"/>
      <c r="G2107" s="518"/>
    </row>
    <row r="2108" spans="1:7" ht="12.75">
      <c r="A2108" s="628"/>
      <c r="B2108" s="628"/>
      <c r="C2108" s="628"/>
      <c r="D2108" s="628"/>
      <c r="E2108" s="518"/>
      <c r="F2108" s="628"/>
      <c r="G2108" s="518"/>
    </row>
    <row r="2109" spans="1:7" ht="12.75">
      <c r="A2109" s="628"/>
      <c r="B2109" s="628"/>
      <c r="C2109" s="628"/>
      <c r="D2109" s="628"/>
      <c r="E2109" s="518"/>
      <c r="F2109" s="628"/>
      <c r="G2109" s="518"/>
    </row>
    <row r="2110" spans="1:7" ht="12.75">
      <c r="A2110" s="628"/>
      <c r="B2110" s="628"/>
      <c r="C2110" s="628"/>
      <c r="D2110" s="628"/>
      <c r="E2110" s="518"/>
      <c r="F2110" s="628"/>
      <c r="G2110" s="518"/>
    </row>
    <row r="2111" spans="1:7" ht="12.75">
      <c r="A2111" s="628"/>
      <c r="B2111" s="628"/>
      <c r="C2111" s="628"/>
      <c r="D2111" s="628"/>
      <c r="E2111" s="518"/>
      <c r="F2111" s="628"/>
      <c r="G2111" s="518"/>
    </row>
    <row r="2112" spans="1:7" ht="12.75">
      <c r="A2112" s="628"/>
      <c r="B2112" s="628"/>
      <c r="C2112" s="628"/>
      <c r="D2112" s="628"/>
      <c r="E2112" s="518"/>
      <c r="F2112" s="628"/>
      <c r="G2112" s="518"/>
    </row>
    <row r="2113" spans="1:7" ht="12.75">
      <c r="A2113" s="628"/>
      <c r="B2113" s="628"/>
      <c r="C2113" s="628"/>
      <c r="D2113" s="628"/>
      <c r="E2113" s="518"/>
      <c r="F2113" s="628"/>
      <c r="G2113" s="518"/>
    </row>
    <row r="2114" spans="1:7" ht="12.75">
      <c r="A2114" s="628"/>
      <c r="B2114" s="628"/>
      <c r="C2114" s="628"/>
      <c r="D2114" s="628"/>
      <c r="E2114" s="518"/>
      <c r="F2114" s="628"/>
      <c r="G2114" s="518"/>
    </row>
    <row r="2115" spans="1:7" ht="12.75">
      <c r="A2115" s="628"/>
      <c r="B2115" s="628"/>
      <c r="C2115" s="628"/>
      <c r="D2115" s="628"/>
      <c r="E2115" s="518"/>
      <c r="F2115" s="628"/>
      <c r="G2115" s="518"/>
    </row>
    <row r="2116" spans="1:7" ht="12.75">
      <c r="A2116" s="628"/>
      <c r="B2116" s="628"/>
      <c r="C2116" s="628"/>
      <c r="D2116" s="628"/>
      <c r="E2116" s="518"/>
      <c r="F2116" s="628"/>
      <c r="G2116" s="518"/>
    </row>
    <row r="2117" spans="1:7" ht="12.75">
      <c r="A2117" s="628"/>
      <c r="B2117" s="628"/>
      <c r="C2117" s="628"/>
      <c r="D2117" s="628"/>
      <c r="E2117" s="518"/>
      <c r="F2117" s="628"/>
      <c r="G2117" s="518"/>
    </row>
    <row r="2118" spans="1:7" ht="12.75">
      <c r="A2118" s="628"/>
      <c r="B2118" s="628"/>
      <c r="C2118" s="628"/>
      <c r="D2118" s="628"/>
      <c r="E2118" s="518"/>
      <c r="F2118" s="628"/>
      <c r="G2118" s="518"/>
    </row>
    <row r="2119" spans="1:7" ht="12.75">
      <c r="A2119" s="628"/>
      <c r="B2119" s="628"/>
      <c r="C2119" s="628"/>
      <c r="D2119" s="628"/>
      <c r="E2119" s="518"/>
      <c r="F2119" s="628"/>
      <c r="G2119" s="518"/>
    </row>
    <row r="2120" spans="1:7" ht="12.75">
      <c r="A2120" s="628"/>
      <c r="B2120" s="628"/>
      <c r="C2120" s="628"/>
      <c r="D2120" s="628"/>
      <c r="E2120" s="518"/>
      <c r="F2120" s="628"/>
      <c r="G2120" s="518"/>
    </row>
    <row r="2121" spans="1:7" ht="12.75">
      <c r="A2121" s="628"/>
      <c r="B2121" s="628"/>
      <c r="C2121" s="628"/>
      <c r="D2121" s="628"/>
      <c r="E2121" s="518"/>
      <c r="F2121" s="628"/>
      <c r="G2121" s="518"/>
    </row>
    <row r="2122" spans="1:7" ht="12.75">
      <c r="A2122" s="628"/>
      <c r="B2122" s="628"/>
      <c r="C2122" s="628"/>
      <c r="D2122" s="628"/>
      <c r="E2122" s="518"/>
      <c r="F2122" s="628"/>
      <c r="G2122" s="518"/>
    </row>
    <row r="2123" spans="1:7" ht="12.75">
      <c r="A2123" s="628"/>
      <c r="B2123" s="628"/>
      <c r="C2123" s="628"/>
      <c r="D2123" s="628"/>
      <c r="E2123" s="518"/>
      <c r="F2123" s="628"/>
      <c r="G2123" s="518"/>
    </row>
    <row r="2124" spans="1:7" ht="12.75">
      <c r="A2124" s="628"/>
      <c r="B2124" s="628"/>
      <c r="C2124" s="628"/>
      <c r="D2124" s="628"/>
      <c r="E2124" s="518"/>
      <c r="F2124" s="628"/>
      <c r="G2124" s="518"/>
    </row>
    <row r="2125" spans="1:7" ht="12.75">
      <c r="A2125" s="628"/>
      <c r="B2125" s="628"/>
      <c r="C2125" s="628"/>
      <c r="D2125" s="628"/>
      <c r="E2125" s="518"/>
      <c r="F2125" s="628"/>
      <c r="G2125" s="518"/>
    </row>
    <row r="2126" spans="1:7" ht="12.75">
      <c r="A2126" s="628"/>
      <c r="B2126" s="628"/>
      <c r="C2126" s="628"/>
      <c r="D2126" s="628"/>
      <c r="E2126" s="518"/>
      <c r="F2126" s="628"/>
      <c r="G2126" s="518"/>
    </row>
    <row r="2127" spans="1:7" ht="12.75">
      <c r="A2127" s="628"/>
      <c r="B2127" s="628"/>
      <c r="C2127" s="628"/>
      <c r="D2127" s="628"/>
      <c r="E2127" s="518"/>
      <c r="F2127" s="628"/>
      <c r="G2127" s="518"/>
    </row>
    <row r="2128" spans="1:7" ht="12.75">
      <c r="A2128" s="628"/>
      <c r="B2128" s="628"/>
      <c r="C2128" s="628"/>
      <c r="D2128" s="628"/>
      <c r="E2128" s="518"/>
      <c r="F2128" s="628"/>
      <c r="G2128" s="518"/>
    </row>
    <row r="2129" spans="1:7" ht="12.75">
      <c r="A2129" s="628"/>
      <c r="B2129" s="628"/>
      <c r="C2129" s="628"/>
      <c r="D2129" s="628"/>
      <c r="E2129" s="518"/>
      <c r="F2129" s="628"/>
      <c r="G2129" s="518"/>
    </row>
    <row r="2130" spans="1:7" ht="12.75">
      <c r="A2130" s="628"/>
      <c r="B2130" s="628"/>
      <c r="C2130" s="628"/>
      <c r="D2130" s="628"/>
      <c r="E2130" s="518"/>
      <c r="F2130" s="628"/>
      <c r="G2130" s="518"/>
    </row>
    <row r="2131" spans="1:7" ht="12.75">
      <c r="A2131" s="628"/>
      <c r="B2131" s="628"/>
      <c r="C2131" s="628"/>
      <c r="D2131" s="628"/>
      <c r="E2131" s="518"/>
      <c r="F2131" s="628"/>
      <c r="G2131" s="518"/>
    </row>
    <row r="2132" spans="1:7" ht="12.75">
      <c r="A2132" s="628"/>
      <c r="B2132" s="628"/>
      <c r="C2132" s="628"/>
      <c r="D2132" s="628"/>
      <c r="E2132" s="518"/>
      <c r="F2132" s="628"/>
      <c r="G2132" s="518"/>
    </row>
    <row r="2133" spans="1:7" ht="12.75">
      <c r="A2133" s="628"/>
      <c r="B2133" s="628"/>
      <c r="C2133" s="628"/>
      <c r="D2133" s="628"/>
      <c r="E2133" s="518"/>
      <c r="F2133" s="628"/>
      <c r="G2133" s="518"/>
    </row>
    <row r="2134" spans="1:7" ht="12.75">
      <c r="A2134" s="628"/>
      <c r="B2134" s="628"/>
      <c r="C2134" s="628"/>
      <c r="D2134" s="628"/>
      <c r="E2134" s="518"/>
      <c r="F2134" s="628"/>
      <c r="G2134" s="518"/>
    </row>
    <row r="2135" spans="1:7" ht="12.75">
      <c r="A2135" s="628"/>
      <c r="B2135" s="628"/>
      <c r="C2135" s="628"/>
      <c r="D2135" s="628"/>
      <c r="E2135" s="518"/>
      <c r="F2135" s="628"/>
      <c r="G2135" s="518"/>
    </row>
    <row r="2136" spans="1:7" ht="12.75">
      <c r="A2136" s="628"/>
      <c r="B2136" s="628"/>
      <c r="C2136" s="628"/>
      <c r="D2136" s="628"/>
      <c r="E2136" s="518"/>
      <c r="F2136" s="628"/>
      <c r="G2136" s="518"/>
    </row>
    <row r="2137" spans="1:7" ht="12.75">
      <c r="A2137" s="628"/>
      <c r="B2137" s="628"/>
      <c r="C2137" s="628"/>
      <c r="D2137" s="628"/>
      <c r="E2137" s="518"/>
      <c r="F2137" s="628"/>
      <c r="G2137" s="518"/>
    </row>
    <row r="2138" spans="1:7" ht="12.75">
      <c r="A2138" s="628"/>
      <c r="B2138" s="628"/>
      <c r="C2138" s="628"/>
      <c r="D2138" s="628"/>
      <c r="E2138" s="518"/>
      <c r="F2138" s="628"/>
      <c r="G2138" s="518"/>
    </row>
    <row r="2139" spans="1:7" ht="12.75">
      <c r="A2139" s="628"/>
      <c r="B2139" s="628"/>
      <c r="C2139" s="628"/>
      <c r="D2139" s="628"/>
      <c r="E2139" s="518"/>
      <c r="F2139" s="628"/>
      <c r="G2139" s="518"/>
    </row>
    <row r="2140" spans="1:7" ht="12.75">
      <c r="A2140" s="628"/>
      <c r="B2140" s="628"/>
      <c r="C2140" s="628"/>
      <c r="D2140" s="628"/>
      <c r="E2140" s="518"/>
      <c r="F2140" s="628"/>
      <c r="G2140" s="518"/>
    </row>
    <row r="2141" spans="1:7" ht="12.75">
      <c r="A2141" s="628"/>
      <c r="B2141" s="628"/>
      <c r="C2141" s="628"/>
      <c r="D2141" s="628"/>
      <c r="E2141" s="518"/>
      <c r="F2141" s="628"/>
      <c r="G2141" s="518"/>
    </row>
    <row r="2142" spans="1:7" ht="12.75">
      <c r="A2142" s="628"/>
      <c r="B2142" s="628"/>
      <c r="C2142" s="628"/>
      <c r="D2142" s="628"/>
      <c r="E2142" s="518"/>
      <c r="F2142" s="628"/>
      <c r="G2142" s="518"/>
    </row>
    <row r="2143" spans="1:7" ht="12.75">
      <c r="A2143" s="628"/>
      <c r="B2143" s="628"/>
      <c r="C2143" s="628"/>
      <c r="D2143" s="628"/>
      <c r="E2143" s="518"/>
      <c r="F2143" s="628"/>
      <c r="G2143" s="518"/>
    </row>
    <row r="2144" spans="1:7" ht="12.75">
      <c r="A2144" s="628"/>
      <c r="B2144" s="628"/>
      <c r="C2144" s="628"/>
      <c r="D2144" s="628"/>
      <c r="E2144" s="518"/>
      <c r="F2144" s="628"/>
      <c r="G2144" s="518"/>
    </row>
    <row r="2145" spans="1:7" ht="12.75">
      <c r="A2145" s="628"/>
      <c r="B2145" s="628"/>
      <c r="C2145" s="628"/>
      <c r="D2145" s="628"/>
      <c r="E2145" s="518"/>
      <c r="F2145" s="628"/>
      <c r="G2145" s="518"/>
    </row>
    <row r="2146" spans="1:7" ht="12.75">
      <c r="A2146" s="628"/>
      <c r="B2146" s="628"/>
      <c r="C2146" s="628"/>
      <c r="D2146" s="628"/>
      <c r="E2146" s="518"/>
      <c r="F2146" s="628"/>
      <c r="G2146" s="518"/>
    </row>
    <row r="2147" spans="1:7" ht="12.75">
      <c r="A2147" s="628"/>
      <c r="B2147" s="628"/>
      <c r="C2147" s="628"/>
      <c r="D2147" s="628"/>
      <c r="E2147" s="518"/>
      <c r="F2147" s="628"/>
      <c r="G2147" s="518"/>
    </row>
    <row r="2148" spans="1:7" ht="12.75">
      <c r="A2148" s="628"/>
      <c r="B2148" s="628"/>
      <c r="C2148" s="628"/>
      <c r="D2148" s="628"/>
      <c r="E2148" s="518"/>
      <c r="F2148" s="628"/>
      <c r="G2148" s="518"/>
    </row>
    <row r="2149" spans="1:7" ht="12.75">
      <c r="A2149" s="628"/>
      <c r="B2149" s="628"/>
      <c r="C2149" s="628"/>
      <c r="D2149" s="628"/>
      <c r="E2149" s="518"/>
      <c r="F2149" s="628"/>
      <c r="G2149" s="518"/>
    </row>
    <row r="2150" spans="1:7" ht="12.75">
      <c r="A2150" s="628"/>
      <c r="B2150" s="628"/>
      <c r="C2150" s="628"/>
      <c r="D2150" s="628"/>
      <c r="E2150" s="518"/>
      <c r="F2150" s="628"/>
      <c r="G2150" s="518"/>
    </row>
    <row r="2151" spans="1:7" ht="12.75">
      <c r="A2151" s="628"/>
      <c r="B2151" s="628"/>
      <c r="C2151" s="628"/>
      <c r="D2151" s="628"/>
      <c r="E2151" s="518"/>
      <c r="F2151" s="628"/>
      <c r="G2151" s="518"/>
    </row>
    <row r="2152" spans="1:7" ht="12.75">
      <c r="A2152" s="628"/>
      <c r="B2152" s="628"/>
      <c r="C2152" s="628"/>
      <c r="D2152" s="628"/>
      <c r="E2152" s="518"/>
      <c r="F2152" s="628"/>
      <c r="G2152" s="518"/>
    </row>
    <row r="2153" spans="1:7" ht="12.75">
      <c r="A2153" s="628"/>
      <c r="B2153" s="628"/>
      <c r="C2153" s="628"/>
      <c r="D2153" s="628"/>
      <c r="E2153" s="518"/>
      <c r="F2153" s="628"/>
      <c r="G2153" s="518"/>
    </row>
    <row r="2154" spans="1:7" ht="12.75">
      <c r="A2154" s="628"/>
      <c r="B2154" s="628"/>
      <c r="C2154" s="628"/>
      <c r="D2154" s="628"/>
      <c r="E2154" s="518"/>
      <c r="F2154" s="628"/>
      <c r="G2154" s="518"/>
    </row>
    <row r="2155" spans="1:7" ht="12.75">
      <c r="A2155" s="628"/>
      <c r="B2155" s="628"/>
      <c r="C2155" s="628"/>
      <c r="D2155" s="628"/>
      <c r="E2155" s="518"/>
      <c r="F2155" s="628"/>
      <c r="G2155" s="518"/>
    </row>
    <row r="2156" spans="1:7" ht="12.75">
      <c r="A2156" s="628"/>
      <c r="B2156" s="628"/>
      <c r="C2156" s="628"/>
      <c r="D2156" s="628"/>
      <c r="E2156" s="518"/>
      <c r="F2156" s="628"/>
      <c r="G2156" s="518"/>
    </row>
    <row r="2157" spans="1:7" ht="12.75">
      <c r="A2157" s="628"/>
      <c r="B2157" s="628"/>
      <c r="C2157" s="628"/>
      <c r="D2157" s="628"/>
      <c r="E2157" s="518"/>
      <c r="F2157" s="628"/>
      <c r="G2157" s="518"/>
    </row>
    <row r="2158" spans="1:7" ht="12.75">
      <c r="A2158" s="628"/>
      <c r="B2158" s="628"/>
      <c r="C2158" s="628"/>
      <c r="D2158" s="628"/>
      <c r="E2158" s="518"/>
      <c r="F2158" s="628"/>
      <c r="G2158" s="518"/>
    </row>
    <row r="2159" spans="1:7" ht="12.75">
      <c r="A2159" s="628"/>
      <c r="B2159" s="628"/>
      <c r="C2159" s="628"/>
      <c r="D2159" s="628"/>
      <c r="E2159" s="518"/>
      <c r="F2159" s="628"/>
      <c r="G2159" s="518"/>
    </row>
    <row r="2160" spans="1:7" ht="12.75">
      <c r="A2160" s="628"/>
      <c r="B2160" s="628"/>
      <c r="C2160" s="628"/>
      <c r="D2160" s="628"/>
      <c r="E2160" s="518"/>
      <c r="F2160" s="628"/>
      <c r="G2160" s="518"/>
    </row>
    <row r="2161" spans="1:7" ht="12.75">
      <c r="A2161" s="628"/>
      <c r="B2161" s="628"/>
      <c r="C2161" s="628"/>
      <c r="D2161" s="628"/>
      <c r="E2161" s="518"/>
      <c r="F2161" s="628"/>
      <c r="G2161" s="518"/>
    </row>
    <row r="2162" spans="1:7" ht="12.75">
      <c r="A2162" s="628"/>
      <c r="B2162" s="628"/>
      <c r="C2162" s="628"/>
      <c r="D2162" s="628"/>
      <c r="E2162" s="518"/>
      <c r="F2162" s="628"/>
      <c r="G2162" s="518"/>
    </row>
    <row r="2163" spans="1:7" ht="12.75">
      <c r="A2163" s="628"/>
      <c r="B2163" s="628"/>
      <c r="C2163" s="628"/>
      <c r="D2163" s="628"/>
      <c r="E2163" s="518"/>
      <c r="F2163" s="628"/>
      <c r="G2163" s="518"/>
    </row>
    <row r="2164" spans="1:7" ht="12.75">
      <c r="A2164" s="628"/>
      <c r="B2164" s="628"/>
      <c r="C2164" s="628"/>
      <c r="D2164" s="628"/>
      <c r="E2164" s="518"/>
      <c r="F2164" s="628"/>
      <c r="G2164" s="518"/>
    </row>
    <row r="2165" spans="1:7" ht="12.75">
      <c r="A2165" s="628"/>
      <c r="B2165" s="628"/>
      <c r="C2165" s="628"/>
      <c r="D2165" s="628"/>
      <c r="E2165" s="518"/>
      <c r="F2165" s="628"/>
      <c r="G2165" s="518"/>
    </row>
    <row r="2166" spans="1:7" ht="12.75">
      <c r="A2166" s="628"/>
      <c r="B2166" s="628"/>
      <c r="C2166" s="628"/>
      <c r="D2166" s="628"/>
      <c r="E2166" s="518"/>
      <c r="F2166" s="628"/>
      <c r="G2166" s="518"/>
    </row>
    <row r="2167" spans="1:7" ht="12.75">
      <c r="A2167" s="628"/>
      <c r="B2167" s="628"/>
      <c r="C2167" s="628"/>
      <c r="D2167" s="628"/>
      <c r="E2167" s="518"/>
      <c r="F2167" s="628"/>
      <c r="G2167" s="518"/>
    </row>
    <row r="2168" spans="1:7" ht="12.75">
      <c r="A2168" s="628"/>
      <c r="B2168" s="628"/>
      <c r="C2168" s="628"/>
      <c r="D2168" s="628"/>
      <c r="E2168" s="518"/>
      <c r="F2168" s="628"/>
      <c r="G2168" s="518"/>
    </row>
    <row r="2169" spans="1:7" ht="12.75">
      <c r="A2169" s="628"/>
      <c r="B2169" s="628"/>
      <c r="C2169" s="628"/>
      <c r="D2169" s="628"/>
      <c r="E2169" s="518"/>
      <c r="F2169" s="628"/>
      <c r="G2169" s="518"/>
    </row>
    <row r="2170" spans="1:7" ht="12.75">
      <c r="A2170" s="628"/>
      <c r="B2170" s="628"/>
      <c r="C2170" s="628"/>
      <c r="D2170" s="628"/>
      <c r="E2170" s="518"/>
      <c r="F2170" s="628"/>
      <c r="G2170" s="518"/>
    </row>
    <row r="2171" spans="1:7" ht="12.75">
      <c r="A2171" s="628"/>
      <c r="B2171" s="628"/>
      <c r="C2171" s="628"/>
      <c r="D2171" s="628"/>
      <c r="E2171" s="518"/>
      <c r="F2171" s="628"/>
      <c r="G2171" s="518"/>
    </row>
    <row r="2172" spans="1:7" ht="12.75">
      <c r="A2172" s="628"/>
      <c r="B2172" s="628"/>
      <c r="C2172" s="628"/>
      <c r="D2172" s="628"/>
      <c r="E2172" s="518"/>
      <c r="F2172" s="628"/>
      <c r="G2172" s="518"/>
    </row>
    <row r="2173" spans="1:7" ht="12.75">
      <c r="A2173" s="628"/>
      <c r="B2173" s="628"/>
      <c r="C2173" s="628"/>
      <c r="D2173" s="628"/>
      <c r="E2173" s="518"/>
      <c r="F2173" s="628"/>
      <c r="G2173" s="518"/>
    </row>
    <row r="2174" spans="1:7" ht="12.75">
      <c r="A2174" s="628"/>
      <c r="B2174" s="628"/>
      <c r="C2174" s="628"/>
      <c r="D2174" s="628"/>
      <c r="E2174" s="518"/>
      <c r="F2174" s="628"/>
      <c r="G2174" s="518"/>
    </row>
    <row r="2175" spans="1:7" ht="12.75">
      <c r="A2175" s="628"/>
      <c r="B2175" s="628"/>
      <c r="C2175" s="628"/>
      <c r="D2175" s="628"/>
      <c r="E2175" s="518"/>
      <c r="F2175" s="628"/>
      <c r="G2175" s="518"/>
    </row>
    <row r="2176" spans="1:7" ht="12.75">
      <c r="A2176" s="628"/>
      <c r="B2176" s="628"/>
      <c r="C2176" s="628"/>
      <c r="D2176" s="628"/>
      <c r="E2176" s="518"/>
      <c r="F2176" s="628"/>
      <c r="G2176" s="518"/>
    </row>
    <row r="2177" spans="1:7" ht="12.75">
      <c r="A2177" s="628"/>
      <c r="B2177" s="628"/>
      <c r="C2177" s="628"/>
      <c r="D2177" s="628"/>
      <c r="E2177" s="518"/>
      <c r="F2177" s="628"/>
      <c r="G2177" s="518"/>
    </row>
    <row r="2178" spans="1:7" ht="12.75">
      <c r="A2178" s="628"/>
      <c r="B2178" s="628"/>
      <c r="C2178" s="628"/>
      <c r="D2178" s="628"/>
      <c r="E2178" s="518"/>
      <c r="F2178" s="628"/>
      <c r="G2178" s="518"/>
    </row>
    <row r="2179" spans="1:7" ht="12.75">
      <c r="A2179" s="628"/>
      <c r="B2179" s="628"/>
      <c r="C2179" s="628"/>
      <c r="D2179" s="628"/>
      <c r="E2179" s="518"/>
      <c r="F2179" s="628"/>
      <c r="G2179" s="518"/>
    </row>
    <row r="2180" spans="1:7" ht="12.75">
      <c r="A2180" s="628"/>
      <c r="B2180" s="628"/>
      <c r="C2180" s="628"/>
      <c r="D2180" s="628"/>
      <c r="E2180" s="518"/>
      <c r="F2180" s="628"/>
      <c r="G2180" s="518"/>
    </row>
    <row r="2181" spans="1:7" ht="12.75">
      <c r="A2181" s="628"/>
      <c r="B2181" s="628"/>
      <c r="C2181" s="628"/>
      <c r="D2181" s="628"/>
      <c r="E2181" s="518"/>
      <c r="F2181" s="628"/>
      <c r="G2181" s="518"/>
    </row>
    <row r="2182" spans="1:7" ht="12.75">
      <c r="A2182" s="628"/>
      <c r="B2182" s="628"/>
      <c r="C2182" s="628"/>
      <c r="D2182" s="628"/>
      <c r="E2182" s="518"/>
      <c r="F2182" s="628"/>
      <c r="G2182" s="518"/>
    </row>
    <row r="2183" spans="1:7" ht="12.75">
      <c r="A2183" s="628"/>
      <c r="B2183" s="628"/>
      <c r="C2183" s="628"/>
      <c r="D2183" s="628"/>
      <c r="E2183" s="518"/>
      <c r="F2183" s="628"/>
      <c r="G2183" s="518"/>
    </row>
    <row r="2184" spans="1:7" ht="12.75">
      <c r="A2184" s="628"/>
      <c r="B2184" s="628"/>
      <c r="C2184" s="628"/>
      <c r="D2184" s="628"/>
      <c r="E2184" s="518"/>
      <c r="F2184" s="628"/>
      <c r="G2184" s="518"/>
    </row>
    <row r="2185" spans="1:7" ht="12.75">
      <c r="A2185" s="628"/>
      <c r="B2185" s="628"/>
      <c r="C2185" s="628"/>
      <c r="D2185" s="628"/>
      <c r="E2185" s="518"/>
      <c r="F2185" s="628"/>
      <c r="G2185" s="518"/>
    </row>
    <row r="2186" spans="1:7" ht="12.75">
      <c r="A2186" s="628"/>
      <c r="B2186" s="628"/>
      <c r="C2186" s="628"/>
      <c r="D2186" s="628"/>
      <c r="E2186" s="518"/>
      <c r="F2186" s="628"/>
      <c r="G2186" s="518"/>
    </row>
    <row r="2187" spans="1:7" ht="12.75">
      <c r="A2187" s="628"/>
      <c r="B2187" s="628"/>
      <c r="C2187" s="628"/>
      <c r="D2187" s="628"/>
      <c r="E2187" s="518"/>
      <c r="F2187" s="628"/>
      <c r="G2187" s="518"/>
    </row>
    <row r="2188" spans="1:7" ht="12.75">
      <c r="A2188" s="628"/>
      <c r="B2188" s="628"/>
      <c r="C2188" s="628"/>
      <c r="D2188" s="628"/>
      <c r="E2188" s="518"/>
      <c r="F2188" s="628"/>
      <c r="G2188" s="518"/>
    </row>
    <row r="2189" spans="1:7" ht="12.75">
      <c r="A2189" s="628"/>
      <c r="B2189" s="628"/>
      <c r="C2189" s="628"/>
      <c r="D2189" s="628"/>
      <c r="E2189" s="518"/>
      <c r="F2189" s="628"/>
      <c r="G2189" s="518"/>
    </row>
    <row r="2190" spans="1:7" ht="12.75">
      <c r="A2190" s="628"/>
      <c r="B2190" s="628"/>
      <c r="C2190" s="628"/>
      <c r="D2190" s="628"/>
      <c r="E2190" s="518"/>
      <c r="F2190" s="628"/>
      <c r="G2190" s="518"/>
    </row>
    <row r="2191" spans="1:7" ht="12.75">
      <c r="A2191" s="628"/>
      <c r="B2191" s="628"/>
      <c r="C2191" s="628"/>
      <c r="D2191" s="628"/>
      <c r="E2191" s="518"/>
      <c r="F2191" s="628"/>
      <c r="G2191" s="518"/>
    </row>
    <row r="2192" spans="1:7" ht="12.75">
      <c r="A2192" s="628"/>
      <c r="B2192" s="628"/>
      <c r="C2192" s="628"/>
      <c r="D2192" s="628"/>
      <c r="E2192" s="518"/>
      <c r="F2192" s="628"/>
      <c r="G2192" s="518"/>
    </row>
    <row r="2193" spans="1:7" ht="12.75">
      <c r="A2193" s="628"/>
      <c r="B2193" s="628"/>
      <c r="C2193" s="628"/>
      <c r="D2193" s="628"/>
      <c r="E2193" s="518"/>
      <c r="F2193" s="628"/>
      <c r="G2193" s="518"/>
    </row>
    <row r="2194" spans="1:7" ht="12.75">
      <c r="A2194" s="628"/>
      <c r="B2194" s="628"/>
      <c r="C2194" s="628"/>
      <c r="D2194" s="628"/>
      <c r="E2194" s="518"/>
      <c r="F2194" s="628"/>
      <c r="G2194" s="518"/>
    </row>
    <row r="2195" spans="1:7" ht="12.75">
      <c r="A2195" s="628"/>
      <c r="B2195" s="628"/>
      <c r="C2195" s="628"/>
      <c r="D2195" s="628"/>
      <c r="E2195" s="518"/>
      <c r="F2195" s="628"/>
      <c r="G2195" s="518"/>
    </row>
    <row r="2196" spans="1:7" ht="12.75">
      <c r="A2196" s="628"/>
      <c r="B2196" s="628"/>
      <c r="C2196" s="628"/>
      <c r="D2196" s="628"/>
      <c r="E2196" s="518"/>
      <c r="F2196" s="628"/>
      <c r="G2196" s="518"/>
    </row>
    <row r="2197" spans="1:7" ht="12.75">
      <c r="A2197" s="628"/>
      <c r="B2197" s="628"/>
      <c r="C2197" s="628"/>
      <c r="D2197" s="628"/>
      <c r="E2197" s="518"/>
      <c r="F2197" s="628"/>
      <c r="G2197" s="518"/>
    </row>
    <row r="2198" spans="1:7" ht="12.75">
      <c r="A2198" s="628"/>
      <c r="B2198" s="628"/>
      <c r="C2198" s="628"/>
      <c r="D2198" s="628"/>
      <c r="E2198" s="518"/>
      <c r="F2198" s="628"/>
      <c r="G2198" s="518"/>
    </row>
    <row r="2199" spans="1:7" ht="12.75">
      <c r="A2199" s="628"/>
      <c r="B2199" s="628"/>
      <c r="C2199" s="628"/>
      <c r="D2199" s="628"/>
      <c r="E2199" s="518"/>
      <c r="F2199" s="628"/>
      <c r="G2199" s="518"/>
    </row>
    <row r="2200" spans="1:7" ht="12.75">
      <c r="A2200" s="628"/>
      <c r="B2200" s="628"/>
      <c r="C2200" s="628"/>
      <c r="D2200" s="628"/>
      <c r="E2200" s="518"/>
      <c r="F2200" s="628"/>
      <c r="G2200" s="518"/>
    </row>
    <row r="2201" spans="1:7" ht="12.75">
      <c r="A2201" s="628"/>
      <c r="B2201" s="628"/>
      <c r="C2201" s="628"/>
      <c r="D2201" s="628"/>
      <c r="E2201" s="518"/>
      <c r="F2201" s="628"/>
      <c r="G2201" s="518"/>
    </row>
    <row r="2202" spans="1:7" ht="12.75">
      <c r="A2202" s="628"/>
      <c r="B2202" s="628"/>
      <c r="C2202" s="628"/>
      <c r="D2202" s="628"/>
      <c r="E2202" s="518"/>
      <c r="F2202" s="628"/>
      <c r="G2202" s="518"/>
    </row>
    <row r="2203" spans="1:7" ht="12.75">
      <c r="A2203" s="628"/>
      <c r="B2203" s="628"/>
      <c r="C2203" s="628"/>
      <c r="D2203" s="628"/>
      <c r="E2203" s="518"/>
      <c r="F2203" s="628"/>
      <c r="G2203" s="518"/>
    </row>
    <row r="2204" spans="1:7" ht="12.75">
      <c r="A2204" s="628"/>
      <c r="B2204" s="628"/>
      <c r="C2204" s="628"/>
      <c r="D2204" s="628"/>
      <c r="E2204" s="518"/>
      <c r="F2204" s="628"/>
      <c r="G2204" s="518"/>
    </row>
    <row r="2205" spans="1:7" ht="12.75">
      <c r="A2205" s="628"/>
      <c r="B2205" s="628"/>
      <c r="C2205" s="628"/>
      <c r="D2205" s="628"/>
      <c r="E2205" s="518"/>
      <c r="F2205" s="628"/>
      <c r="G2205" s="518"/>
    </row>
    <row r="2206" spans="1:7" ht="12.75">
      <c r="A2206" s="628"/>
      <c r="B2206" s="628"/>
      <c r="C2206" s="628"/>
      <c r="D2206" s="628"/>
      <c r="E2206" s="518"/>
      <c r="F2206" s="628"/>
      <c r="G2206" s="518"/>
    </row>
    <row r="2207" spans="1:7" ht="12.75">
      <c r="A2207" s="628"/>
      <c r="B2207" s="628"/>
      <c r="C2207" s="628"/>
      <c r="D2207" s="628"/>
      <c r="E2207" s="518"/>
      <c r="F2207" s="628"/>
      <c r="G2207" s="518"/>
    </row>
    <row r="2208" spans="1:7" ht="12.75">
      <c r="A2208" s="628"/>
      <c r="B2208" s="628"/>
      <c r="C2208" s="628"/>
      <c r="D2208" s="628"/>
      <c r="E2208" s="518"/>
      <c r="F2208" s="628"/>
      <c r="G2208" s="518"/>
    </row>
    <row r="2209" spans="1:7" ht="12.75">
      <c r="A2209" s="628"/>
      <c r="B2209" s="628"/>
      <c r="C2209" s="628"/>
      <c r="D2209" s="628"/>
      <c r="E2209" s="518"/>
      <c r="F2209" s="628"/>
      <c r="G2209" s="518"/>
    </row>
    <row r="2210" spans="1:7" ht="12.75">
      <c r="A2210" s="628"/>
      <c r="B2210" s="628"/>
      <c r="C2210" s="628"/>
      <c r="D2210" s="628"/>
      <c r="E2210" s="518"/>
      <c r="F2210" s="628"/>
      <c r="G2210" s="518"/>
    </row>
    <row r="2211" spans="1:7" ht="12.75">
      <c r="A2211" s="628"/>
      <c r="B2211" s="628"/>
      <c r="C2211" s="628"/>
      <c r="D2211" s="628"/>
      <c r="E2211" s="518"/>
      <c r="F2211" s="628"/>
      <c r="G2211" s="518"/>
    </row>
    <row r="2212" spans="1:7" ht="12.75">
      <c r="A2212" s="628"/>
      <c r="B2212" s="628"/>
      <c r="C2212" s="628"/>
      <c r="D2212" s="628"/>
      <c r="E2212" s="518"/>
      <c r="F2212" s="628"/>
      <c r="G2212" s="518"/>
    </row>
    <row r="2213" spans="1:7" ht="12.75">
      <c r="A2213" s="628"/>
      <c r="B2213" s="628"/>
      <c r="C2213" s="628"/>
      <c r="D2213" s="628"/>
      <c r="E2213" s="518"/>
      <c r="F2213" s="628"/>
      <c r="G2213" s="518"/>
    </row>
    <row r="2214" spans="1:7" ht="12.75">
      <c r="A2214" s="628"/>
      <c r="B2214" s="628"/>
      <c r="C2214" s="628"/>
      <c r="D2214" s="628"/>
      <c r="E2214" s="518"/>
      <c r="F2214" s="628"/>
      <c r="G2214" s="518"/>
    </row>
    <row r="2215" spans="1:7" ht="12.75">
      <c r="A2215" s="628"/>
      <c r="B2215" s="628"/>
      <c r="C2215" s="628"/>
      <c r="D2215" s="628"/>
      <c r="E2215" s="518"/>
      <c r="F2215" s="628"/>
      <c r="G2215" s="518"/>
    </row>
    <row r="2216" spans="1:7" ht="12.75">
      <c r="A2216" s="628"/>
      <c r="B2216" s="628"/>
      <c r="C2216" s="628"/>
      <c r="D2216" s="628"/>
      <c r="E2216" s="518"/>
      <c r="F2216" s="628"/>
      <c r="G2216" s="518"/>
    </row>
    <row r="2217" spans="1:7" ht="12.75">
      <c r="A2217" s="628"/>
      <c r="B2217" s="628"/>
      <c r="C2217" s="628"/>
      <c r="D2217" s="628"/>
      <c r="E2217" s="518"/>
      <c r="F2217" s="628"/>
      <c r="G2217" s="518"/>
    </row>
    <row r="2218" spans="1:7" ht="12.75">
      <c r="A2218" s="628"/>
      <c r="B2218" s="628"/>
      <c r="C2218" s="628"/>
      <c r="D2218" s="628"/>
      <c r="E2218" s="518"/>
      <c r="F2218" s="628"/>
      <c r="G2218" s="518"/>
    </row>
    <row r="2219" spans="1:7" ht="12.75">
      <c r="A2219" s="628"/>
      <c r="B2219" s="628"/>
      <c r="C2219" s="628"/>
      <c r="D2219" s="628"/>
      <c r="E2219" s="518"/>
      <c r="F2219" s="628"/>
      <c r="G2219" s="518"/>
    </row>
    <row r="2220" spans="1:7" ht="12.75">
      <c r="A2220" s="628"/>
      <c r="B2220" s="628"/>
      <c r="C2220" s="628"/>
      <c r="D2220" s="628"/>
      <c r="E2220" s="518"/>
      <c r="F2220" s="628"/>
      <c r="G2220" s="518"/>
    </row>
    <row r="2221" spans="1:7" ht="12.75">
      <c r="A2221" s="628"/>
      <c r="B2221" s="628"/>
      <c r="C2221" s="628"/>
      <c r="D2221" s="628"/>
      <c r="E2221" s="518"/>
      <c r="F2221" s="628"/>
      <c r="G2221" s="518"/>
    </row>
    <row r="2222" spans="1:7" ht="12.75">
      <c r="A2222" s="628"/>
      <c r="B2222" s="628"/>
      <c r="C2222" s="628"/>
      <c r="D2222" s="628"/>
      <c r="E2222" s="518"/>
      <c r="F2222" s="628"/>
      <c r="G2222" s="518"/>
    </row>
    <row r="2223" spans="1:7" ht="12.75">
      <c r="A2223" s="628"/>
      <c r="B2223" s="628"/>
      <c r="C2223" s="628"/>
      <c r="D2223" s="628"/>
      <c r="E2223" s="518"/>
      <c r="F2223" s="628"/>
      <c r="G2223" s="518"/>
    </row>
    <row r="2224" spans="1:7" ht="12.75">
      <c r="A2224" s="628"/>
      <c r="B2224" s="628"/>
      <c r="C2224" s="628"/>
      <c r="D2224" s="628"/>
      <c r="E2224" s="518"/>
      <c r="F2224" s="628"/>
      <c r="G2224" s="518"/>
    </row>
    <row r="2225" spans="1:7" ht="12.75">
      <c r="A2225" s="628"/>
      <c r="B2225" s="628"/>
      <c r="C2225" s="628"/>
      <c r="D2225" s="628"/>
      <c r="E2225" s="518"/>
      <c r="F2225" s="628"/>
      <c r="G2225" s="518"/>
    </row>
    <row r="2226" spans="1:7" ht="12.75">
      <c r="A2226" s="628"/>
      <c r="B2226" s="628"/>
      <c r="C2226" s="628"/>
      <c r="D2226" s="628"/>
      <c r="E2226" s="518"/>
      <c r="F2226" s="628"/>
      <c r="G2226" s="518"/>
    </row>
    <row r="2227" spans="1:7" ht="12.75">
      <c r="A2227" s="628"/>
      <c r="B2227" s="628"/>
      <c r="C2227" s="628"/>
      <c r="D2227" s="628"/>
      <c r="E2227" s="518"/>
      <c r="F2227" s="628"/>
      <c r="G2227" s="518"/>
    </row>
    <row r="2228" spans="1:7" ht="12.75">
      <c r="A2228" s="628"/>
      <c r="B2228" s="628"/>
      <c r="C2228" s="628"/>
      <c r="D2228" s="628"/>
      <c r="E2228" s="518"/>
      <c r="F2228" s="628"/>
      <c r="G2228" s="518"/>
    </row>
    <row r="2229" spans="1:7" ht="12.75">
      <c r="A2229" s="628"/>
      <c r="B2229" s="628"/>
      <c r="C2229" s="628"/>
      <c r="D2229" s="628"/>
      <c r="E2229" s="518"/>
      <c r="F2229" s="628"/>
      <c r="G2229" s="518"/>
    </row>
    <row r="2230" spans="1:7" ht="12.75">
      <c r="A2230" s="628"/>
      <c r="B2230" s="628"/>
      <c r="C2230" s="628"/>
      <c r="D2230" s="628"/>
      <c r="E2230" s="518"/>
      <c r="F2230" s="628"/>
      <c r="G2230" s="518"/>
    </row>
    <row r="2231" spans="1:7" ht="12.75">
      <c r="A2231" s="628"/>
      <c r="B2231" s="628"/>
      <c r="C2231" s="628"/>
      <c r="D2231" s="628"/>
      <c r="E2231" s="518"/>
      <c r="F2231" s="628"/>
      <c r="G2231" s="518"/>
    </row>
    <row r="2232" spans="1:7" ht="12.75">
      <c r="A2232" s="628"/>
      <c r="B2232" s="628"/>
      <c r="C2232" s="628"/>
      <c r="D2232" s="628"/>
      <c r="E2232" s="518"/>
      <c r="F2232" s="628"/>
      <c r="G2232" s="518"/>
    </row>
    <row r="2233" spans="1:7" ht="12.75">
      <c r="A2233" s="628"/>
      <c r="B2233" s="628"/>
      <c r="C2233" s="628"/>
      <c r="D2233" s="628"/>
      <c r="E2233" s="518"/>
      <c r="F2233" s="628"/>
      <c r="G2233" s="518"/>
    </row>
    <row r="2234" spans="1:7" ht="12.75">
      <c r="A2234" s="628"/>
      <c r="B2234" s="628"/>
      <c r="C2234" s="628"/>
      <c r="D2234" s="628"/>
      <c r="E2234" s="518"/>
      <c r="F2234" s="628"/>
      <c r="G2234" s="518"/>
    </row>
    <row r="2235" spans="1:7" ht="12.75">
      <c r="A2235" s="628"/>
      <c r="B2235" s="628"/>
      <c r="C2235" s="628"/>
      <c r="D2235" s="628"/>
      <c r="E2235" s="518"/>
      <c r="F2235" s="628"/>
      <c r="G2235" s="518"/>
    </row>
    <row r="2236" spans="1:7" ht="12.75">
      <c r="A2236" s="628"/>
      <c r="B2236" s="628"/>
      <c r="C2236" s="628"/>
      <c r="D2236" s="628"/>
      <c r="E2236" s="518"/>
      <c r="F2236" s="628"/>
      <c r="G2236" s="518"/>
    </row>
    <row r="2237" spans="1:7" ht="12.75">
      <c r="A2237" s="628"/>
      <c r="B2237" s="628"/>
      <c r="C2237" s="628"/>
      <c r="D2237" s="628"/>
      <c r="E2237" s="518"/>
      <c r="F2237" s="628"/>
      <c r="G2237" s="518"/>
    </row>
    <row r="2238" spans="1:7" ht="12.75">
      <c r="A2238" s="628"/>
      <c r="B2238" s="628"/>
      <c r="C2238" s="628"/>
      <c r="D2238" s="628"/>
      <c r="E2238" s="518"/>
      <c r="F2238" s="628"/>
      <c r="G2238" s="518"/>
    </row>
    <row r="2239" spans="1:7" ht="12.75">
      <c r="A2239" s="628"/>
      <c r="B2239" s="628"/>
      <c r="C2239" s="628"/>
      <c r="D2239" s="628"/>
      <c r="E2239" s="518"/>
      <c r="F2239" s="628"/>
      <c r="G2239" s="518"/>
    </row>
    <row r="2240" spans="1:7" ht="12.75">
      <c r="A2240" s="628"/>
      <c r="B2240" s="628"/>
      <c r="C2240" s="628"/>
      <c r="D2240" s="628"/>
      <c r="E2240" s="518"/>
      <c r="F2240" s="628"/>
      <c r="G2240" s="518"/>
    </row>
    <row r="2241" spans="1:7" ht="12.75">
      <c r="A2241" s="628"/>
      <c r="B2241" s="628"/>
      <c r="C2241" s="628"/>
      <c r="D2241" s="628"/>
      <c r="E2241" s="518"/>
      <c r="F2241" s="628"/>
      <c r="G2241" s="518"/>
    </row>
    <row r="2242" spans="1:7" ht="12.75">
      <c r="A2242" s="628"/>
      <c r="B2242" s="628"/>
      <c r="C2242" s="628"/>
      <c r="D2242" s="628"/>
      <c r="E2242" s="518"/>
      <c r="F2242" s="628"/>
      <c r="G2242" s="518"/>
    </row>
    <row r="2243" spans="1:7" ht="12.75">
      <c r="A2243" s="628"/>
      <c r="B2243" s="628"/>
      <c r="C2243" s="628"/>
      <c r="D2243" s="628"/>
      <c r="E2243" s="518"/>
      <c r="F2243" s="628"/>
      <c r="G2243" s="518"/>
    </row>
    <row r="2244" spans="1:7" ht="12.75">
      <c r="A2244" s="628"/>
      <c r="B2244" s="628"/>
      <c r="C2244" s="628"/>
      <c r="D2244" s="628"/>
      <c r="E2244" s="518"/>
      <c r="F2244" s="628"/>
      <c r="G2244" s="518"/>
    </row>
    <row r="2245" spans="1:7" ht="12.75">
      <c r="A2245" s="628"/>
      <c r="B2245" s="628"/>
      <c r="C2245" s="628"/>
      <c r="D2245" s="628"/>
      <c r="E2245" s="518"/>
      <c r="F2245" s="628"/>
      <c r="G2245" s="518"/>
    </row>
    <row r="2246" spans="1:7" ht="12.75">
      <c r="A2246" s="628"/>
      <c r="B2246" s="628"/>
      <c r="C2246" s="628"/>
      <c r="D2246" s="628"/>
      <c r="E2246" s="518"/>
      <c r="F2246" s="628"/>
      <c r="G2246" s="518"/>
    </row>
    <row r="2247" spans="1:7" ht="12.75">
      <c r="A2247" s="628"/>
      <c r="B2247" s="628"/>
      <c r="C2247" s="628"/>
      <c r="D2247" s="628"/>
      <c r="E2247" s="518"/>
      <c r="F2247" s="628"/>
      <c r="G2247" s="518"/>
    </row>
    <row r="2248" spans="1:7" ht="12.75">
      <c r="A2248" s="628"/>
      <c r="B2248" s="628"/>
      <c r="C2248" s="628"/>
      <c r="D2248" s="628"/>
      <c r="E2248" s="518"/>
      <c r="F2248" s="628"/>
      <c r="G2248" s="518"/>
    </row>
    <row r="2249" spans="1:7" ht="12.75">
      <c r="A2249" s="628"/>
      <c r="B2249" s="628"/>
      <c r="C2249" s="628"/>
      <c r="D2249" s="628"/>
      <c r="E2249" s="518"/>
      <c r="F2249" s="628"/>
      <c r="G2249" s="518"/>
    </row>
    <row r="2250" spans="1:7" ht="12.75">
      <c r="A2250" s="628"/>
      <c r="B2250" s="628"/>
      <c r="C2250" s="628"/>
      <c r="D2250" s="628"/>
      <c r="E2250" s="518"/>
      <c r="F2250" s="628"/>
      <c r="G2250" s="518"/>
    </row>
    <row r="2251" spans="1:7" ht="12.75">
      <c r="A2251" s="628"/>
      <c r="B2251" s="628"/>
      <c r="C2251" s="628"/>
      <c r="D2251" s="628"/>
      <c r="E2251" s="518"/>
      <c r="F2251" s="628"/>
      <c r="G2251" s="518"/>
    </row>
    <row r="2252" spans="1:7" ht="12.75">
      <c r="A2252" s="628"/>
      <c r="B2252" s="628"/>
      <c r="C2252" s="628"/>
      <c r="D2252" s="628"/>
      <c r="E2252" s="518"/>
      <c r="F2252" s="628"/>
      <c r="G2252" s="518"/>
    </row>
    <row r="2253" spans="1:7" ht="12.75">
      <c r="A2253" s="628"/>
      <c r="B2253" s="628"/>
      <c r="C2253" s="628"/>
      <c r="D2253" s="628"/>
      <c r="E2253" s="518"/>
      <c r="F2253" s="628"/>
      <c r="G2253" s="518"/>
    </row>
    <row r="2254" spans="1:7" ht="12.75">
      <c r="A2254" s="628"/>
      <c r="B2254" s="628"/>
      <c r="C2254" s="628"/>
      <c r="D2254" s="628"/>
      <c r="E2254" s="518"/>
      <c r="F2254" s="628"/>
      <c r="G2254" s="518"/>
    </row>
    <row r="2255" spans="1:7" ht="12.75">
      <c r="A2255" s="628"/>
      <c r="B2255" s="628"/>
      <c r="C2255" s="628"/>
      <c r="D2255" s="628"/>
      <c r="E2255" s="518"/>
      <c r="F2255" s="628"/>
      <c r="G2255" s="518"/>
    </row>
    <row r="2256" spans="1:7" ht="12.75">
      <c r="A2256" s="628"/>
      <c r="B2256" s="628"/>
      <c r="C2256" s="628"/>
      <c r="D2256" s="628"/>
      <c r="E2256" s="518"/>
      <c r="F2256" s="628"/>
      <c r="G2256" s="518"/>
    </row>
    <row r="2257" spans="1:7" ht="12.75">
      <c r="A2257" s="628"/>
      <c r="B2257" s="628"/>
      <c r="C2257" s="628"/>
      <c r="D2257" s="628"/>
      <c r="E2257" s="518"/>
      <c r="F2257" s="628"/>
      <c r="G2257" s="518"/>
    </row>
    <row r="2258" spans="1:7" ht="12.75">
      <c r="A2258" s="628"/>
      <c r="B2258" s="628"/>
      <c r="C2258" s="628"/>
      <c r="D2258" s="628"/>
      <c r="E2258" s="518"/>
      <c r="F2258" s="628"/>
      <c r="G2258" s="518"/>
    </row>
    <row r="2259" spans="1:7" ht="12.75">
      <c r="A2259" s="628"/>
      <c r="B2259" s="628"/>
      <c r="C2259" s="628"/>
      <c r="D2259" s="628"/>
      <c r="E2259" s="518"/>
      <c r="F2259" s="628"/>
      <c r="G2259" s="518"/>
    </row>
    <row r="2260" spans="1:7" ht="12.75">
      <c r="A2260" s="628"/>
      <c r="B2260" s="628"/>
      <c r="C2260" s="628"/>
      <c r="D2260" s="628"/>
      <c r="E2260" s="518"/>
      <c r="F2260" s="628"/>
      <c r="G2260" s="518"/>
    </row>
    <row r="2261" spans="1:7" ht="12.75">
      <c r="A2261" s="628"/>
      <c r="B2261" s="628"/>
      <c r="C2261" s="628"/>
      <c r="D2261" s="628"/>
      <c r="E2261" s="518"/>
      <c r="F2261" s="628"/>
      <c r="G2261" s="518"/>
    </row>
    <row r="2262" spans="1:7" ht="12.75">
      <c r="A2262" s="628"/>
      <c r="B2262" s="628"/>
      <c r="C2262" s="628"/>
      <c r="D2262" s="628"/>
      <c r="E2262" s="518"/>
      <c r="F2262" s="628"/>
      <c r="G2262" s="518"/>
    </row>
    <row r="2263" spans="1:7" ht="12.75">
      <c r="A2263" s="628"/>
      <c r="B2263" s="628"/>
      <c r="C2263" s="628"/>
      <c r="D2263" s="628"/>
      <c r="E2263" s="518"/>
      <c r="F2263" s="628"/>
      <c r="G2263" s="518"/>
    </row>
    <row r="2264" spans="1:7" ht="12.75">
      <c r="A2264" s="628"/>
      <c r="B2264" s="628"/>
      <c r="C2264" s="628"/>
      <c r="D2264" s="628"/>
      <c r="E2264" s="518"/>
      <c r="F2264" s="628"/>
      <c r="G2264" s="518"/>
    </row>
    <row r="2265" spans="1:7" ht="12.75">
      <c r="A2265" s="628"/>
      <c r="B2265" s="628"/>
      <c r="C2265" s="628"/>
      <c r="D2265" s="628"/>
      <c r="E2265" s="518"/>
      <c r="F2265" s="628"/>
      <c r="G2265" s="518"/>
    </row>
    <row r="2266" spans="1:7" ht="12.75">
      <c r="A2266" s="628"/>
      <c r="B2266" s="628"/>
      <c r="C2266" s="628"/>
      <c r="D2266" s="628"/>
      <c r="E2266" s="518"/>
      <c r="F2266" s="628"/>
      <c r="G2266" s="518"/>
    </row>
    <row r="2267" spans="1:7" ht="12.75">
      <c r="A2267" s="628"/>
      <c r="B2267" s="628"/>
      <c r="C2267" s="628"/>
      <c r="D2267" s="628"/>
      <c r="E2267" s="518"/>
      <c r="F2267" s="628"/>
      <c r="G2267" s="518"/>
    </row>
    <row r="2268" spans="1:7" ht="12.75">
      <c r="A2268" s="628"/>
      <c r="B2268" s="628"/>
      <c r="C2268" s="628"/>
      <c r="D2268" s="628"/>
      <c r="E2268" s="518"/>
      <c r="F2268" s="628"/>
      <c r="G2268" s="518"/>
    </row>
    <row r="2269" spans="1:7" ht="12.75">
      <c r="A2269" s="628"/>
      <c r="B2269" s="628"/>
      <c r="C2269" s="628"/>
      <c r="D2269" s="628"/>
      <c r="E2269" s="518"/>
      <c r="F2269" s="628"/>
      <c r="G2269" s="518"/>
    </row>
    <row r="2270" spans="1:7" ht="12.75">
      <c r="A2270" s="628"/>
      <c r="B2270" s="628"/>
      <c r="C2270" s="628"/>
      <c r="D2270" s="628"/>
      <c r="E2270" s="518"/>
      <c r="F2270" s="628"/>
      <c r="G2270" s="518"/>
    </row>
    <row r="2271" spans="1:7" ht="12.75">
      <c r="A2271" s="628"/>
      <c r="B2271" s="628"/>
      <c r="C2271" s="628"/>
      <c r="D2271" s="628"/>
      <c r="E2271" s="518"/>
      <c r="F2271" s="628"/>
      <c r="G2271" s="518"/>
    </row>
    <row r="2272" spans="1:7" ht="12.75">
      <c r="A2272" s="628"/>
      <c r="B2272" s="628"/>
      <c r="C2272" s="628"/>
      <c r="D2272" s="628"/>
      <c r="E2272" s="518"/>
      <c r="F2272" s="628"/>
      <c r="G2272" s="518"/>
    </row>
    <row r="2273" spans="1:7" ht="12.75">
      <c r="A2273" s="628"/>
      <c r="B2273" s="628"/>
      <c r="C2273" s="628"/>
      <c r="D2273" s="628"/>
      <c r="E2273" s="518"/>
      <c r="F2273" s="628"/>
      <c r="G2273" s="518"/>
    </row>
    <row r="2274" spans="1:7" ht="12.75">
      <c r="A2274" s="628"/>
      <c r="B2274" s="628"/>
      <c r="C2274" s="628"/>
      <c r="D2274" s="628"/>
      <c r="E2274" s="518"/>
      <c r="F2274" s="628"/>
      <c r="G2274" s="518"/>
    </row>
    <row r="2275" spans="1:7" ht="12.75">
      <c r="A2275" s="628"/>
      <c r="B2275" s="628"/>
      <c r="C2275" s="628"/>
      <c r="D2275" s="628"/>
      <c r="E2275" s="518"/>
      <c r="F2275" s="628"/>
      <c r="G2275" s="518"/>
    </row>
    <row r="2276" spans="1:7" ht="12.75">
      <c r="A2276" s="628"/>
      <c r="B2276" s="628"/>
      <c r="C2276" s="628"/>
      <c r="D2276" s="628"/>
      <c r="E2276" s="518"/>
      <c r="F2276" s="628"/>
      <c r="G2276" s="518"/>
    </row>
    <row r="2277" spans="1:7" ht="12.75">
      <c r="A2277" s="628"/>
      <c r="B2277" s="628"/>
      <c r="C2277" s="628"/>
      <c r="D2277" s="628"/>
      <c r="E2277" s="518"/>
      <c r="F2277" s="628"/>
      <c r="G2277" s="518"/>
    </row>
    <row r="2278" spans="1:7" ht="12.75">
      <c r="A2278" s="628"/>
      <c r="B2278" s="628"/>
      <c r="C2278" s="628"/>
      <c r="D2278" s="628"/>
      <c r="E2278" s="518"/>
      <c r="F2278" s="628"/>
      <c r="G2278" s="518"/>
    </row>
    <row r="2279" spans="1:7" ht="12.75">
      <c r="A2279" s="628"/>
      <c r="B2279" s="628"/>
      <c r="C2279" s="628"/>
      <c r="D2279" s="628"/>
      <c r="E2279" s="518"/>
      <c r="F2279" s="628"/>
      <c r="G2279" s="518"/>
    </row>
    <row r="2280" spans="1:7" ht="12.75">
      <c r="A2280" s="628"/>
      <c r="B2280" s="628"/>
      <c r="C2280" s="628"/>
      <c r="D2280" s="628"/>
      <c r="E2280" s="518"/>
      <c r="F2280" s="628"/>
      <c r="G2280" s="518"/>
    </row>
    <row r="2281" spans="1:7" ht="12.75">
      <c r="A2281" s="628"/>
      <c r="B2281" s="628"/>
      <c r="C2281" s="628"/>
      <c r="D2281" s="628"/>
      <c r="E2281" s="518"/>
      <c r="F2281" s="628"/>
      <c r="G2281" s="518"/>
    </row>
    <row r="2282" spans="1:7" ht="12.75">
      <c r="A2282" s="628"/>
      <c r="B2282" s="628"/>
      <c r="C2282" s="628"/>
      <c r="D2282" s="628"/>
      <c r="E2282" s="518"/>
      <c r="F2282" s="628"/>
      <c r="G2282" s="518"/>
    </row>
    <row r="2283" spans="1:7" ht="12.75">
      <c r="A2283" s="628"/>
      <c r="B2283" s="628"/>
      <c r="C2283" s="628"/>
      <c r="D2283" s="628"/>
      <c r="E2283" s="518"/>
      <c r="F2283" s="628"/>
      <c r="G2283" s="518"/>
    </row>
    <row r="2284" spans="1:7" ht="12.75">
      <c r="A2284" s="628"/>
      <c r="B2284" s="628"/>
      <c r="C2284" s="628"/>
      <c r="D2284" s="628"/>
      <c r="E2284" s="518"/>
      <c r="F2284" s="628"/>
      <c r="G2284" s="518"/>
    </row>
    <row r="2285" spans="1:7" ht="12.75">
      <c r="A2285" s="628"/>
      <c r="B2285" s="628"/>
      <c r="C2285" s="628"/>
      <c r="D2285" s="628"/>
      <c r="E2285" s="518"/>
      <c r="F2285" s="628"/>
      <c r="G2285" s="518"/>
    </row>
    <row r="2286" spans="1:7" ht="12.75">
      <c r="A2286" s="628"/>
      <c r="B2286" s="628"/>
      <c r="C2286" s="628"/>
      <c r="D2286" s="628"/>
      <c r="E2286" s="518"/>
      <c r="F2286" s="628"/>
      <c r="G2286" s="518"/>
    </row>
    <row r="2287" spans="1:7" ht="12.75">
      <c r="A2287" s="628"/>
      <c r="B2287" s="628"/>
      <c r="C2287" s="628"/>
      <c r="D2287" s="628"/>
      <c r="E2287" s="518"/>
      <c r="F2287" s="628"/>
      <c r="G2287" s="518"/>
    </row>
    <row r="2288" spans="1:7" ht="12.75">
      <c r="A2288" s="628"/>
      <c r="B2288" s="628"/>
      <c r="C2288" s="628"/>
      <c r="D2288" s="628"/>
      <c r="E2288" s="518"/>
      <c r="F2288" s="628"/>
      <c r="G2288" s="518"/>
    </row>
    <row r="2289" spans="1:7" ht="12.75">
      <c r="A2289" s="628"/>
      <c r="B2289" s="628"/>
      <c r="C2289" s="628"/>
      <c r="D2289" s="628"/>
      <c r="E2289" s="518"/>
      <c r="F2289" s="628"/>
      <c r="G2289" s="518"/>
    </row>
    <row r="2290" spans="1:7" ht="12.75">
      <c r="A2290" s="628"/>
      <c r="B2290" s="628"/>
      <c r="C2290" s="628"/>
      <c r="D2290" s="628"/>
      <c r="E2290" s="518"/>
      <c r="F2290" s="628"/>
      <c r="G2290" s="518"/>
    </row>
    <row r="2291" spans="1:7" ht="12.75">
      <c r="A2291" s="628"/>
      <c r="B2291" s="628"/>
      <c r="C2291" s="628"/>
      <c r="D2291" s="628"/>
      <c r="E2291" s="518"/>
      <c r="F2291" s="628"/>
      <c r="G2291" s="518"/>
    </row>
    <row r="2292" spans="1:7" ht="12.75">
      <c r="A2292" s="628"/>
      <c r="B2292" s="628"/>
      <c r="C2292" s="628"/>
      <c r="D2292" s="628"/>
      <c r="E2292" s="518"/>
      <c r="F2292" s="628"/>
      <c r="G2292" s="518"/>
    </row>
    <row r="2293" spans="1:7" ht="12.75">
      <c r="A2293" s="628"/>
      <c r="B2293" s="628"/>
      <c r="C2293" s="628"/>
      <c r="D2293" s="628"/>
      <c r="E2293" s="518"/>
      <c r="F2293" s="628"/>
      <c r="G2293" s="518"/>
    </row>
    <row r="2294" spans="1:7" ht="12.75">
      <c r="A2294" s="628"/>
      <c r="B2294" s="628"/>
      <c r="C2294" s="628"/>
      <c r="D2294" s="628"/>
      <c r="E2294" s="518"/>
      <c r="F2294" s="628"/>
      <c r="G2294" s="518"/>
    </row>
    <row r="2295" spans="1:7" ht="12.75">
      <c r="A2295" s="628"/>
      <c r="B2295" s="628"/>
      <c r="C2295" s="628"/>
      <c r="D2295" s="628"/>
      <c r="E2295" s="518"/>
      <c r="F2295" s="628"/>
      <c r="G2295" s="518"/>
    </row>
    <row r="2296" spans="1:7" ht="12.75">
      <c r="A2296" s="628"/>
      <c r="B2296" s="628"/>
      <c r="C2296" s="628"/>
      <c r="D2296" s="628"/>
      <c r="E2296" s="518"/>
      <c r="F2296" s="628"/>
      <c r="G2296" s="518"/>
    </row>
    <row r="2297" spans="1:7" ht="12.75">
      <c r="A2297" s="628"/>
      <c r="B2297" s="628"/>
      <c r="C2297" s="628"/>
      <c r="D2297" s="628"/>
      <c r="E2297" s="518"/>
      <c r="F2297" s="628"/>
      <c r="G2297" s="518"/>
    </row>
    <row r="2298" spans="1:7" ht="12.75">
      <c r="A2298" s="628"/>
      <c r="B2298" s="628"/>
      <c r="C2298" s="628"/>
      <c r="D2298" s="628"/>
      <c r="E2298" s="518"/>
      <c r="F2298" s="628"/>
      <c r="G2298" s="518"/>
    </row>
    <row r="2299" spans="1:7" ht="12.75">
      <c r="A2299" s="628"/>
      <c r="B2299" s="628"/>
      <c r="C2299" s="628"/>
      <c r="D2299" s="628"/>
      <c r="E2299" s="518"/>
      <c r="F2299" s="628"/>
      <c r="G2299" s="518"/>
    </row>
    <row r="2300" spans="1:7" ht="12.75">
      <c r="A2300" s="628"/>
      <c r="B2300" s="628"/>
      <c r="C2300" s="628"/>
      <c r="D2300" s="628"/>
      <c r="E2300" s="518"/>
      <c r="F2300" s="628"/>
      <c r="G2300" s="518"/>
    </row>
    <row r="2301" spans="1:7" ht="12.75">
      <c r="A2301" s="628"/>
      <c r="B2301" s="628"/>
      <c r="C2301" s="628"/>
      <c r="D2301" s="628"/>
      <c r="E2301" s="518"/>
      <c r="F2301" s="628"/>
      <c r="G2301" s="518"/>
    </row>
    <row r="2302" spans="1:7" ht="12.75">
      <c r="A2302" s="628"/>
      <c r="B2302" s="628"/>
      <c r="C2302" s="628"/>
      <c r="D2302" s="628"/>
      <c r="E2302" s="518"/>
      <c r="F2302" s="628"/>
      <c r="G2302" s="518"/>
    </row>
    <row r="2303" spans="1:7" ht="12.75">
      <c r="A2303" s="628"/>
      <c r="B2303" s="628"/>
      <c r="C2303" s="628"/>
      <c r="D2303" s="628"/>
      <c r="E2303" s="518"/>
      <c r="F2303" s="628"/>
      <c r="G2303" s="518"/>
    </row>
    <row r="2304" spans="1:7" ht="12.75">
      <c r="A2304" s="628"/>
      <c r="B2304" s="628"/>
      <c r="C2304" s="628"/>
      <c r="D2304" s="628"/>
      <c r="E2304" s="518"/>
      <c r="F2304" s="628"/>
      <c r="G2304" s="518"/>
    </row>
    <row r="2305" spans="1:7" ht="12.75">
      <c r="A2305" s="628"/>
      <c r="B2305" s="628"/>
      <c r="C2305" s="628"/>
      <c r="D2305" s="628"/>
      <c r="E2305" s="518"/>
      <c r="F2305" s="628"/>
      <c r="G2305" s="518"/>
    </row>
    <row r="2306" spans="1:7" ht="12.75">
      <c r="A2306" s="628"/>
      <c r="B2306" s="628"/>
      <c r="C2306" s="628"/>
      <c r="D2306" s="628"/>
      <c r="E2306" s="518"/>
      <c r="F2306" s="628"/>
      <c r="G2306" s="518"/>
    </row>
    <row r="2307" spans="1:7" ht="12.75">
      <c r="A2307" s="628"/>
      <c r="B2307" s="628"/>
      <c r="C2307" s="628"/>
      <c r="D2307" s="628"/>
      <c r="E2307" s="518"/>
      <c r="F2307" s="628"/>
      <c r="G2307" s="518"/>
    </row>
    <row r="2308" spans="1:7" ht="12.75">
      <c r="A2308" s="628"/>
      <c r="B2308" s="628"/>
      <c r="C2308" s="628"/>
      <c r="D2308" s="628"/>
      <c r="E2308" s="518"/>
      <c r="F2308" s="628"/>
      <c r="G2308" s="518"/>
    </row>
    <row r="2309" spans="1:7" ht="12.75">
      <c r="A2309" s="628"/>
      <c r="B2309" s="628"/>
      <c r="C2309" s="628"/>
      <c r="D2309" s="628"/>
      <c r="E2309" s="518"/>
      <c r="F2309" s="628"/>
      <c r="G2309" s="518"/>
    </row>
    <row r="2310" spans="1:7" ht="12.75">
      <c r="A2310" s="628"/>
      <c r="B2310" s="628"/>
      <c r="C2310" s="628"/>
      <c r="D2310" s="628"/>
      <c r="E2310" s="518"/>
      <c r="F2310" s="628"/>
      <c r="G2310" s="518"/>
    </row>
    <row r="2311" spans="1:7" ht="12.75">
      <c r="A2311" s="628"/>
      <c r="B2311" s="628"/>
      <c r="C2311" s="628"/>
      <c r="D2311" s="628"/>
      <c r="E2311" s="518"/>
      <c r="F2311" s="628"/>
      <c r="G2311" s="518"/>
    </row>
    <row r="2312" spans="1:7" ht="12.75">
      <c r="A2312" s="628"/>
      <c r="B2312" s="628"/>
      <c r="C2312" s="628"/>
      <c r="D2312" s="628"/>
      <c r="E2312" s="518"/>
      <c r="F2312" s="628"/>
      <c r="G2312" s="518"/>
    </row>
    <row r="2313" spans="1:7" ht="12.75">
      <c r="A2313" s="628"/>
      <c r="B2313" s="628"/>
      <c r="C2313" s="628"/>
      <c r="D2313" s="628"/>
      <c r="E2313" s="518"/>
      <c r="F2313" s="628"/>
      <c r="G2313" s="518"/>
    </row>
    <row r="2314" spans="1:7" ht="12.75">
      <c r="A2314" s="628"/>
      <c r="B2314" s="628"/>
      <c r="C2314" s="628"/>
      <c r="D2314" s="628"/>
      <c r="E2314" s="518"/>
      <c r="F2314" s="628"/>
      <c r="G2314" s="518"/>
    </row>
    <row r="2315" spans="1:7" ht="12.75">
      <c r="A2315" s="628"/>
      <c r="B2315" s="628"/>
      <c r="C2315" s="628"/>
      <c r="D2315" s="628"/>
      <c r="E2315" s="518"/>
      <c r="F2315" s="628"/>
      <c r="G2315" s="518"/>
    </row>
    <row r="2316" spans="1:7" ht="12.75">
      <c r="A2316" s="628"/>
      <c r="B2316" s="628"/>
      <c r="C2316" s="628"/>
      <c r="D2316" s="628"/>
      <c r="E2316" s="518"/>
      <c r="F2316" s="628"/>
      <c r="G2316" s="518"/>
    </row>
    <row r="2317" spans="1:7" ht="12.75">
      <c r="A2317" s="628"/>
      <c r="B2317" s="628"/>
      <c r="C2317" s="628"/>
      <c r="D2317" s="628"/>
      <c r="E2317" s="518"/>
      <c r="F2317" s="628"/>
      <c r="G2317" s="518"/>
    </row>
    <row r="2318" spans="1:7" ht="12.75">
      <c r="A2318" s="628"/>
      <c r="B2318" s="628"/>
      <c r="C2318" s="628"/>
      <c r="D2318" s="628"/>
      <c r="E2318" s="518"/>
      <c r="F2318" s="628"/>
      <c r="G2318" s="518"/>
    </row>
    <row r="2319" spans="1:7" ht="12.75">
      <c r="A2319" s="628"/>
      <c r="B2319" s="628"/>
      <c r="C2319" s="628"/>
      <c r="D2319" s="628"/>
      <c r="E2319" s="518"/>
      <c r="F2319" s="628"/>
      <c r="G2319" s="518"/>
    </row>
    <row r="2320" spans="1:7" ht="12.75">
      <c r="A2320" s="628"/>
      <c r="B2320" s="628"/>
      <c r="C2320" s="628"/>
      <c r="D2320" s="628"/>
      <c r="E2320" s="518"/>
      <c r="F2320" s="628"/>
      <c r="G2320" s="518"/>
    </row>
    <row r="2321" spans="1:7" ht="12.75">
      <c r="A2321" s="628"/>
      <c r="B2321" s="628"/>
      <c r="C2321" s="628"/>
      <c r="D2321" s="628"/>
      <c r="E2321" s="518"/>
      <c r="F2321" s="628"/>
      <c r="G2321" s="518"/>
    </row>
    <row r="2322" spans="1:7" ht="12.75">
      <c r="A2322" s="628"/>
      <c r="B2322" s="628"/>
      <c r="C2322" s="628"/>
      <c r="D2322" s="628"/>
      <c r="E2322" s="518"/>
      <c r="F2322" s="628"/>
      <c r="G2322" s="518"/>
    </row>
    <row r="2323" spans="1:7" ht="12.75">
      <c r="A2323" s="628"/>
      <c r="B2323" s="628"/>
      <c r="C2323" s="628"/>
      <c r="D2323" s="628"/>
      <c r="E2323" s="518"/>
      <c r="F2323" s="628"/>
      <c r="G2323" s="518"/>
    </row>
    <row r="2324" spans="1:7" ht="12.75">
      <c r="A2324" s="628"/>
      <c r="B2324" s="628"/>
      <c r="C2324" s="628"/>
      <c r="D2324" s="628"/>
      <c r="E2324" s="518"/>
      <c r="F2324" s="628"/>
      <c r="G2324" s="518"/>
    </row>
    <row r="2325" spans="1:7" ht="12.75">
      <c r="A2325" s="628"/>
      <c r="B2325" s="628"/>
      <c r="C2325" s="628"/>
      <c r="D2325" s="628"/>
      <c r="E2325" s="518"/>
      <c r="F2325" s="628"/>
      <c r="G2325" s="518"/>
    </row>
    <row r="2326" spans="1:7" ht="12.75">
      <c r="A2326" s="628"/>
      <c r="B2326" s="628"/>
      <c r="C2326" s="628"/>
      <c r="D2326" s="628"/>
      <c r="E2326" s="518"/>
      <c r="F2326" s="628"/>
      <c r="G2326" s="518"/>
    </row>
    <row r="2327" spans="1:7" ht="12.75">
      <c r="A2327" s="628"/>
      <c r="B2327" s="628"/>
      <c r="C2327" s="628"/>
      <c r="D2327" s="628"/>
      <c r="E2327" s="518"/>
      <c r="F2327" s="628"/>
      <c r="G2327" s="518"/>
    </row>
    <row r="2328" spans="1:7" ht="12.75">
      <c r="A2328" s="628"/>
      <c r="B2328" s="628"/>
      <c r="C2328" s="628"/>
      <c r="D2328" s="628"/>
      <c r="E2328" s="518"/>
      <c r="F2328" s="628"/>
      <c r="G2328" s="518"/>
    </row>
    <row r="2329" spans="1:7" ht="12.75">
      <c r="A2329" s="628"/>
      <c r="B2329" s="628"/>
      <c r="C2329" s="628"/>
      <c r="D2329" s="628"/>
      <c r="E2329" s="518"/>
      <c r="F2329" s="628"/>
      <c r="G2329" s="518"/>
    </row>
    <row r="2330" spans="1:7" ht="12.75">
      <c r="A2330" s="628"/>
      <c r="B2330" s="628"/>
      <c r="C2330" s="628"/>
      <c r="D2330" s="628"/>
      <c r="E2330" s="518"/>
      <c r="F2330" s="628"/>
      <c r="G2330" s="518"/>
    </row>
    <row r="2331" spans="1:7" ht="12.75">
      <c r="A2331" s="628"/>
      <c r="B2331" s="628"/>
      <c r="C2331" s="628"/>
      <c r="D2331" s="628"/>
      <c r="E2331" s="518"/>
      <c r="F2331" s="628"/>
      <c r="G2331" s="518"/>
    </row>
    <row r="2332" spans="1:7" ht="12.75">
      <c r="A2332" s="628"/>
      <c r="B2332" s="628"/>
      <c r="C2332" s="628"/>
      <c r="D2332" s="628"/>
      <c r="E2332" s="518"/>
      <c r="F2332" s="628"/>
      <c r="G2332" s="518"/>
    </row>
    <row r="2333" spans="1:7" ht="12.75">
      <c r="A2333" s="628"/>
      <c r="B2333" s="628"/>
      <c r="C2333" s="628"/>
      <c r="D2333" s="628"/>
      <c r="E2333" s="518"/>
      <c r="F2333" s="628"/>
      <c r="G2333" s="518"/>
    </row>
    <row r="2334" spans="1:7" ht="12.75">
      <c r="A2334" s="628"/>
      <c r="B2334" s="628"/>
      <c r="C2334" s="628"/>
      <c r="D2334" s="628"/>
      <c r="E2334" s="518"/>
      <c r="F2334" s="628"/>
      <c r="G2334" s="518"/>
    </row>
    <row r="2335" spans="1:7" ht="12.75">
      <c r="A2335" s="628"/>
      <c r="B2335" s="628"/>
      <c r="C2335" s="628"/>
      <c r="D2335" s="628"/>
      <c r="E2335" s="518"/>
      <c r="F2335" s="628"/>
      <c r="G2335" s="518"/>
    </row>
    <row r="2336" spans="1:7" ht="12.75">
      <c r="A2336" s="628"/>
      <c r="B2336" s="628"/>
      <c r="C2336" s="628"/>
      <c r="D2336" s="628"/>
      <c r="E2336" s="518"/>
      <c r="F2336" s="628"/>
      <c r="G2336" s="518"/>
    </row>
    <row r="2337" spans="1:7" ht="12.75">
      <c r="A2337" s="628"/>
      <c r="B2337" s="628"/>
      <c r="C2337" s="628"/>
      <c r="D2337" s="628"/>
      <c r="E2337" s="518"/>
      <c r="F2337" s="628"/>
      <c r="G2337" s="518"/>
    </row>
    <row r="2338" spans="1:7" ht="12.75">
      <c r="A2338" s="628"/>
      <c r="B2338" s="628"/>
      <c r="C2338" s="628"/>
      <c r="D2338" s="628"/>
      <c r="E2338" s="518"/>
      <c r="F2338" s="628"/>
      <c r="G2338" s="518"/>
    </row>
  </sheetData>
  <sheetProtection password="CC71" sheet="1" objects="1" scenario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46" r:id="rId2"/>
  <headerFooter scaleWithDoc="0" alignWithMargins="0">
    <oddFooter>&amp;RStránka &amp;P z &amp;N</oddFooter>
  </headerFooter>
  <colBreaks count="1" manualBreakCount="1">
    <brk id="8" max="16383" man="1"/>
  </col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view="pageLayout" zoomScale="85" zoomScalePageLayoutView="85" workbookViewId="0" topLeftCell="A78">
      <selection activeCell="D108" sqref="D108:D112"/>
    </sheetView>
  </sheetViews>
  <sheetFormatPr defaultColWidth="9.00390625" defaultRowHeight="12.75"/>
  <cols>
    <col min="1" max="1" width="12.00390625" style="497" bestFit="1" customWidth="1"/>
    <col min="2" max="2" width="75.875" style="500" customWidth="1"/>
    <col min="3" max="3" width="12.125" style="497" customWidth="1"/>
    <col min="4" max="4" width="18.25390625" style="497" bestFit="1" customWidth="1"/>
    <col min="5" max="5" width="12.625" style="497" bestFit="1" customWidth="1"/>
    <col min="6" max="6" width="14.125" style="497" bestFit="1" customWidth="1"/>
    <col min="7" max="7" width="16.375" style="441" bestFit="1" customWidth="1"/>
    <col min="8" max="8" width="3.375" style="497" bestFit="1" customWidth="1"/>
    <col min="9" max="9" width="16.375" style="515" bestFit="1" customWidth="1"/>
    <col min="10" max="10" width="14.125" style="425" bestFit="1" customWidth="1"/>
    <col min="11" max="11" width="9.125" style="425" customWidth="1"/>
    <col min="12" max="12" width="10.875" style="425" customWidth="1"/>
    <col min="13" max="16384" width="9.125" style="425" customWidth="1"/>
  </cols>
  <sheetData>
    <row r="1" spans="1:9" ht="30">
      <c r="A1" s="442" t="s">
        <v>2127</v>
      </c>
      <c r="B1" s="443" t="s">
        <v>2128</v>
      </c>
      <c r="C1" s="444" t="s">
        <v>2129</v>
      </c>
      <c r="D1" s="444" t="s">
        <v>190</v>
      </c>
      <c r="E1" s="445" t="s">
        <v>2130</v>
      </c>
      <c r="F1" s="445" t="s">
        <v>2131</v>
      </c>
      <c r="G1" s="424" t="s">
        <v>2132</v>
      </c>
      <c r="H1" s="444" t="s">
        <v>1035</v>
      </c>
      <c r="I1" s="509" t="s">
        <v>2133</v>
      </c>
    </row>
    <row r="2" spans="1:9" ht="12.75">
      <c r="A2" s="446"/>
      <c r="B2" s="447" t="s">
        <v>2134</v>
      </c>
      <c r="C2" s="448"/>
      <c r="D2" s="448"/>
      <c r="E2" s="449"/>
      <c r="F2" s="449"/>
      <c r="G2" s="426"/>
      <c r="H2" s="448"/>
      <c r="I2" s="510"/>
    </row>
    <row r="3" spans="1:9" s="427" customFormat="1" ht="105">
      <c r="A3" s="450" t="s">
        <v>2135</v>
      </c>
      <c r="B3" s="451" t="s">
        <v>2136</v>
      </c>
      <c r="C3" s="452"/>
      <c r="D3" s="452"/>
      <c r="E3" s="452" t="s">
        <v>2137</v>
      </c>
      <c r="F3" s="453" t="s">
        <v>2138</v>
      </c>
      <c r="G3" s="516">
        <v>0</v>
      </c>
      <c r="H3" s="505">
        <v>1</v>
      </c>
      <c r="I3" s="511">
        <f aca="true" t="shared" si="0" ref="I3:I66">H3*G3</f>
        <v>0</v>
      </c>
    </row>
    <row r="4" spans="1:9" ht="12.75">
      <c r="A4" s="454"/>
      <c r="B4" s="447" t="s">
        <v>2139</v>
      </c>
      <c r="C4" s="455"/>
      <c r="D4" s="455"/>
      <c r="E4" s="455"/>
      <c r="F4" s="455"/>
      <c r="G4" s="428"/>
      <c r="H4" s="457"/>
      <c r="I4" s="512">
        <f t="shared" si="0"/>
        <v>0</v>
      </c>
    </row>
    <row r="5" spans="1:9" ht="345">
      <c r="A5" s="454" t="s">
        <v>2140</v>
      </c>
      <c r="B5" s="456" t="s">
        <v>2141</v>
      </c>
      <c r="C5" s="457"/>
      <c r="D5" s="457"/>
      <c r="E5" s="457" t="s">
        <v>2142</v>
      </c>
      <c r="F5" s="457" t="s">
        <v>2143</v>
      </c>
      <c r="G5" s="429">
        <v>0</v>
      </c>
      <c r="H5" s="457">
        <v>1</v>
      </c>
      <c r="I5" s="512">
        <f t="shared" si="0"/>
        <v>0</v>
      </c>
    </row>
    <row r="6" spans="1:9" ht="315">
      <c r="A6" s="454" t="s">
        <v>2144</v>
      </c>
      <c r="B6" s="458" t="s">
        <v>2145</v>
      </c>
      <c r="C6" s="459"/>
      <c r="D6" s="459"/>
      <c r="E6" s="459" t="s">
        <v>2146</v>
      </c>
      <c r="F6" s="459" t="s">
        <v>2147</v>
      </c>
      <c r="G6" s="429">
        <v>0</v>
      </c>
      <c r="H6" s="457">
        <v>1</v>
      </c>
      <c r="I6" s="512">
        <f t="shared" si="0"/>
        <v>0</v>
      </c>
    </row>
    <row r="7" spans="1:9" ht="45">
      <c r="A7" s="454" t="s">
        <v>2148</v>
      </c>
      <c r="B7" s="458" t="s">
        <v>2149</v>
      </c>
      <c r="C7" s="459"/>
      <c r="D7" s="459"/>
      <c r="E7" s="459"/>
      <c r="F7" s="459" t="s">
        <v>2150</v>
      </c>
      <c r="G7" s="429">
        <v>0</v>
      </c>
      <c r="H7" s="457">
        <v>1</v>
      </c>
      <c r="I7" s="512">
        <f t="shared" si="0"/>
        <v>0</v>
      </c>
    </row>
    <row r="8" spans="1:9" ht="405">
      <c r="A8" s="454" t="s">
        <v>2151</v>
      </c>
      <c r="B8" s="456" t="s">
        <v>2152</v>
      </c>
      <c r="C8" s="460"/>
      <c r="D8" s="460"/>
      <c r="E8" s="460" t="s">
        <v>2146</v>
      </c>
      <c r="F8" s="460" t="s">
        <v>2153</v>
      </c>
      <c r="G8" s="429">
        <v>0</v>
      </c>
      <c r="H8" s="457">
        <v>1</v>
      </c>
      <c r="I8" s="512">
        <f t="shared" si="0"/>
        <v>0</v>
      </c>
    </row>
    <row r="9" spans="1:9" ht="210">
      <c r="A9" s="454" t="s">
        <v>2154</v>
      </c>
      <c r="B9" s="461" t="s">
        <v>2155</v>
      </c>
      <c r="C9" s="462"/>
      <c r="D9" s="462"/>
      <c r="E9" s="463" t="s">
        <v>2156</v>
      </c>
      <c r="F9" s="463" t="s">
        <v>2157</v>
      </c>
      <c r="G9" s="430">
        <v>0</v>
      </c>
      <c r="H9" s="457">
        <v>1</v>
      </c>
      <c r="I9" s="512">
        <f>H9*G9</f>
        <v>0</v>
      </c>
    </row>
    <row r="10" spans="1:9" ht="75">
      <c r="A10" s="454" t="s">
        <v>2158</v>
      </c>
      <c r="B10" s="464" t="s">
        <v>2159</v>
      </c>
      <c r="C10" s="465"/>
      <c r="D10" s="465"/>
      <c r="E10" s="466" t="s">
        <v>2160</v>
      </c>
      <c r="F10" s="466"/>
      <c r="G10" s="431">
        <v>0</v>
      </c>
      <c r="H10" s="457">
        <v>1</v>
      </c>
      <c r="I10" s="512">
        <f t="shared" si="0"/>
        <v>0</v>
      </c>
    </row>
    <row r="11" spans="1:9" ht="30">
      <c r="A11" s="454" t="s">
        <v>2161</v>
      </c>
      <c r="B11" s="464" t="s">
        <v>2162</v>
      </c>
      <c r="C11" s="465"/>
      <c r="D11" s="465"/>
      <c r="E11" s="466"/>
      <c r="F11" s="466" t="s">
        <v>2163</v>
      </c>
      <c r="G11" s="431">
        <v>0</v>
      </c>
      <c r="H11" s="457">
        <v>2</v>
      </c>
      <c r="I11" s="512">
        <f t="shared" si="0"/>
        <v>0</v>
      </c>
    </row>
    <row r="12" spans="1:9" ht="105">
      <c r="A12" s="454" t="s">
        <v>2164</v>
      </c>
      <c r="B12" s="467" t="s">
        <v>2165</v>
      </c>
      <c r="C12" s="462"/>
      <c r="D12" s="462"/>
      <c r="E12" s="468" t="s">
        <v>2166</v>
      </c>
      <c r="F12" s="468" t="s">
        <v>2167</v>
      </c>
      <c r="G12" s="431">
        <v>0</v>
      </c>
      <c r="H12" s="457">
        <v>1</v>
      </c>
      <c r="I12" s="512">
        <f t="shared" si="0"/>
        <v>0</v>
      </c>
    </row>
    <row r="13" spans="1:9" ht="30">
      <c r="A13" s="454" t="s">
        <v>2168</v>
      </c>
      <c r="B13" s="461" t="s">
        <v>2169</v>
      </c>
      <c r="C13" s="463"/>
      <c r="D13" s="463"/>
      <c r="E13" s="463"/>
      <c r="F13" s="463" t="s">
        <v>2170</v>
      </c>
      <c r="G13" s="430">
        <v>0</v>
      </c>
      <c r="H13" s="457">
        <v>1</v>
      </c>
      <c r="I13" s="512">
        <f t="shared" si="0"/>
        <v>0</v>
      </c>
    </row>
    <row r="14" spans="1:9" ht="30">
      <c r="A14" s="454" t="s">
        <v>2171</v>
      </c>
      <c r="B14" s="461" t="s">
        <v>2172</v>
      </c>
      <c r="C14" s="463"/>
      <c r="D14" s="463"/>
      <c r="E14" s="463"/>
      <c r="F14" s="463" t="s">
        <v>2173</v>
      </c>
      <c r="G14" s="430">
        <v>0</v>
      </c>
      <c r="H14" s="457">
        <v>1</v>
      </c>
      <c r="I14" s="512">
        <f t="shared" si="0"/>
        <v>0</v>
      </c>
    </row>
    <row r="15" spans="1:9" ht="12.75">
      <c r="A15" s="454" t="s">
        <v>2174</v>
      </c>
      <c r="B15" s="461" t="s">
        <v>2175</v>
      </c>
      <c r="C15" s="469"/>
      <c r="D15" s="469"/>
      <c r="E15" s="463"/>
      <c r="F15" s="463"/>
      <c r="G15" s="430">
        <v>0</v>
      </c>
      <c r="H15" s="457">
        <v>1</v>
      </c>
      <c r="I15" s="512">
        <f t="shared" si="0"/>
        <v>0</v>
      </c>
    </row>
    <row r="16" spans="1:9" ht="30">
      <c r="A16" s="454" t="s">
        <v>2176</v>
      </c>
      <c r="B16" s="461" t="s">
        <v>2177</v>
      </c>
      <c r="C16" s="463"/>
      <c r="D16" s="463"/>
      <c r="E16" s="463"/>
      <c r="F16" s="463" t="s">
        <v>2178</v>
      </c>
      <c r="G16" s="430">
        <v>0</v>
      </c>
      <c r="H16" s="457">
        <v>1</v>
      </c>
      <c r="I16" s="512">
        <f t="shared" si="0"/>
        <v>0</v>
      </c>
    </row>
    <row r="17" spans="1:9" ht="12.75">
      <c r="A17" s="454" t="s">
        <v>2179</v>
      </c>
      <c r="B17" s="461" t="s">
        <v>2175</v>
      </c>
      <c r="C17" s="469"/>
      <c r="D17" s="469"/>
      <c r="E17" s="463"/>
      <c r="F17" s="463"/>
      <c r="G17" s="430">
        <v>0</v>
      </c>
      <c r="H17" s="457">
        <v>1</v>
      </c>
      <c r="I17" s="512">
        <f t="shared" si="0"/>
        <v>0</v>
      </c>
    </row>
    <row r="18" spans="1:9" ht="12.75">
      <c r="A18" s="454" t="s">
        <v>2180</v>
      </c>
      <c r="B18" s="456" t="s">
        <v>2181</v>
      </c>
      <c r="C18" s="457"/>
      <c r="D18" s="457"/>
      <c r="E18" s="463"/>
      <c r="F18" s="463" t="s">
        <v>2182</v>
      </c>
      <c r="G18" s="430">
        <v>0</v>
      </c>
      <c r="H18" s="457">
        <v>1</v>
      </c>
      <c r="I18" s="512">
        <f t="shared" si="0"/>
        <v>0</v>
      </c>
    </row>
    <row r="19" spans="1:9" ht="45">
      <c r="A19" s="454" t="s">
        <v>2183</v>
      </c>
      <c r="B19" s="456" t="s">
        <v>2184</v>
      </c>
      <c r="C19" s="469"/>
      <c r="D19" s="469"/>
      <c r="E19" s="463"/>
      <c r="F19" s="463"/>
      <c r="G19" s="432">
        <v>0</v>
      </c>
      <c r="H19" s="457">
        <v>1</v>
      </c>
      <c r="I19" s="512">
        <f t="shared" si="0"/>
        <v>0</v>
      </c>
    </row>
    <row r="20" spans="1:9" ht="45">
      <c r="A20" s="454" t="s">
        <v>2185</v>
      </c>
      <c r="B20" s="456" t="s">
        <v>2186</v>
      </c>
      <c r="C20" s="470"/>
      <c r="D20" s="470"/>
      <c r="E20" s="463"/>
      <c r="F20" s="463" t="s">
        <v>2187</v>
      </c>
      <c r="G20" s="432">
        <v>0</v>
      </c>
      <c r="H20" s="457">
        <v>1</v>
      </c>
      <c r="I20" s="512">
        <f t="shared" si="0"/>
        <v>0</v>
      </c>
    </row>
    <row r="21" spans="1:9" ht="45">
      <c r="A21" s="454" t="s">
        <v>2188</v>
      </c>
      <c r="B21" s="456" t="s">
        <v>2189</v>
      </c>
      <c r="C21" s="470"/>
      <c r="D21" s="470"/>
      <c r="E21" s="463"/>
      <c r="F21" s="463" t="s">
        <v>2190</v>
      </c>
      <c r="G21" s="432">
        <v>0</v>
      </c>
      <c r="H21" s="457">
        <v>1</v>
      </c>
      <c r="I21" s="512">
        <f t="shared" si="0"/>
        <v>0</v>
      </c>
    </row>
    <row r="22" spans="1:9" ht="45">
      <c r="A22" s="454" t="s">
        <v>2191</v>
      </c>
      <c r="B22" s="456" t="s">
        <v>2192</v>
      </c>
      <c r="C22" s="470"/>
      <c r="D22" s="470"/>
      <c r="E22" s="463"/>
      <c r="F22" s="463" t="s">
        <v>2193</v>
      </c>
      <c r="G22" s="432">
        <v>0</v>
      </c>
      <c r="H22" s="457">
        <v>1</v>
      </c>
      <c r="I22" s="512">
        <f t="shared" si="0"/>
        <v>0</v>
      </c>
    </row>
    <row r="23" spans="1:9" ht="30">
      <c r="A23" s="454" t="s">
        <v>2194</v>
      </c>
      <c r="B23" s="461" t="s">
        <v>2195</v>
      </c>
      <c r="C23" s="457"/>
      <c r="D23" s="457"/>
      <c r="E23" s="463"/>
      <c r="F23" s="463" t="s">
        <v>2178</v>
      </c>
      <c r="G23" s="430">
        <v>0</v>
      </c>
      <c r="H23" s="457">
        <v>1</v>
      </c>
      <c r="I23" s="512">
        <f t="shared" si="0"/>
        <v>0</v>
      </c>
    </row>
    <row r="24" spans="1:9" ht="12.75">
      <c r="A24" s="454" t="s">
        <v>2196</v>
      </c>
      <c r="B24" s="461" t="s">
        <v>2197</v>
      </c>
      <c r="C24" s="462"/>
      <c r="D24" s="462"/>
      <c r="E24" s="463"/>
      <c r="F24" s="463"/>
      <c r="G24" s="430">
        <v>0</v>
      </c>
      <c r="H24" s="457">
        <v>1</v>
      </c>
      <c r="I24" s="512">
        <f t="shared" si="0"/>
        <v>0</v>
      </c>
    </row>
    <row r="25" spans="1:9" ht="12.75">
      <c r="A25" s="454" t="s">
        <v>2198</v>
      </c>
      <c r="B25" s="471" t="s">
        <v>2199</v>
      </c>
      <c r="C25" s="463"/>
      <c r="D25" s="463"/>
      <c r="E25" s="463"/>
      <c r="F25" s="463"/>
      <c r="G25" s="430">
        <v>0</v>
      </c>
      <c r="H25" s="457">
        <v>1</v>
      </c>
      <c r="I25" s="512">
        <f t="shared" si="0"/>
        <v>0</v>
      </c>
    </row>
    <row r="26" spans="1:9" ht="12.75">
      <c r="A26" s="454" t="s">
        <v>2200</v>
      </c>
      <c r="B26" s="471" t="s">
        <v>2201</v>
      </c>
      <c r="C26" s="463"/>
      <c r="D26" s="463"/>
      <c r="E26" s="463"/>
      <c r="F26" s="463" t="s">
        <v>2202</v>
      </c>
      <c r="G26" s="430">
        <v>0</v>
      </c>
      <c r="H26" s="457">
        <v>4</v>
      </c>
      <c r="I26" s="512">
        <f t="shared" si="0"/>
        <v>0</v>
      </c>
    </row>
    <row r="27" spans="1:9" ht="30">
      <c r="A27" s="454" t="s">
        <v>2203</v>
      </c>
      <c r="B27" s="471" t="s">
        <v>2204</v>
      </c>
      <c r="C27" s="463"/>
      <c r="D27" s="463"/>
      <c r="E27" s="463"/>
      <c r="F27" s="463" t="s">
        <v>2205</v>
      </c>
      <c r="G27" s="430">
        <v>0</v>
      </c>
      <c r="H27" s="457">
        <v>1</v>
      </c>
      <c r="I27" s="512">
        <f t="shared" si="0"/>
        <v>0</v>
      </c>
    </row>
    <row r="28" spans="1:9" ht="30">
      <c r="A28" s="454" t="s">
        <v>2206</v>
      </c>
      <c r="B28" s="472" t="s">
        <v>2207</v>
      </c>
      <c r="C28" s="473"/>
      <c r="D28" s="473"/>
      <c r="E28" s="468" t="s">
        <v>2208</v>
      </c>
      <c r="F28" s="468" t="s">
        <v>2209</v>
      </c>
      <c r="G28" s="430">
        <v>0</v>
      </c>
      <c r="H28" s="457">
        <v>1</v>
      </c>
      <c r="I28" s="512">
        <f t="shared" si="0"/>
        <v>0</v>
      </c>
    </row>
    <row r="29" spans="1:9" ht="12.75">
      <c r="A29" s="454" t="s">
        <v>2210</v>
      </c>
      <c r="B29" s="461" t="s">
        <v>2211</v>
      </c>
      <c r="C29" s="462"/>
      <c r="D29" s="462"/>
      <c r="E29" s="463"/>
      <c r="F29" s="463" t="s">
        <v>2212</v>
      </c>
      <c r="G29" s="430">
        <v>0</v>
      </c>
      <c r="H29" s="457">
        <v>1</v>
      </c>
      <c r="I29" s="512">
        <f t="shared" si="0"/>
        <v>0</v>
      </c>
    </row>
    <row r="30" spans="1:9" ht="12.75">
      <c r="A30" s="454" t="s">
        <v>2213</v>
      </c>
      <c r="B30" s="474" t="s">
        <v>2214</v>
      </c>
      <c r="C30" s="463"/>
      <c r="D30" s="463"/>
      <c r="E30" s="463"/>
      <c r="F30" s="463"/>
      <c r="G30" s="430"/>
      <c r="H30" s="457">
        <v>1</v>
      </c>
      <c r="I30" s="512">
        <f t="shared" si="0"/>
        <v>0</v>
      </c>
    </row>
    <row r="31" spans="1:9" ht="12.75">
      <c r="A31" s="454" t="s">
        <v>2215</v>
      </c>
      <c r="B31" s="461" t="s">
        <v>2216</v>
      </c>
      <c r="C31" s="463"/>
      <c r="D31" s="463"/>
      <c r="E31" s="463"/>
      <c r="F31" s="463" t="s">
        <v>2217</v>
      </c>
      <c r="G31" s="430">
        <v>0</v>
      </c>
      <c r="H31" s="457">
        <v>1</v>
      </c>
      <c r="I31" s="512">
        <f t="shared" si="0"/>
        <v>0</v>
      </c>
    </row>
    <row r="32" spans="1:9" ht="12.75">
      <c r="A32" s="454" t="s">
        <v>2218</v>
      </c>
      <c r="B32" s="461" t="s">
        <v>2197</v>
      </c>
      <c r="C32" s="462"/>
      <c r="D32" s="462"/>
      <c r="E32" s="463"/>
      <c r="F32" s="463"/>
      <c r="G32" s="430">
        <v>0</v>
      </c>
      <c r="H32" s="457">
        <v>1</v>
      </c>
      <c r="I32" s="512">
        <f t="shared" si="0"/>
        <v>0</v>
      </c>
    </row>
    <row r="33" spans="1:9" ht="369.75" customHeight="1">
      <c r="A33" s="454" t="s">
        <v>2219</v>
      </c>
      <c r="B33" s="461" t="s">
        <v>2491</v>
      </c>
      <c r="C33" s="462"/>
      <c r="D33" s="462"/>
      <c r="E33" s="463" t="s">
        <v>2492</v>
      </c>
      <c r="F33" s="463" t="s">
        <v>2493</v>
      </c>
      <c r="G33" s="430">
        <v>0</v>
      </c>
      <c r="H33" s="457">
        <v>1</v>
      </c>
      <c r="I33" s="512">
        <f t="shared" si="0"/>
        <v>0</v>
      </c>
    </row>
    <row r="34" spans="1:9" ht="90">
      <c r="A34" s="454" t="s">
        <v>2220</v>
      </c>
      <c r="B34" s="464" t="s">
        <v>2221</v>
      </c>
      <c r="C34" s="473"/>
      <c r="D34" s="473"/>
      <c r="E34" s="468"/>
      <c r="F34" s="468" t="s">
        <v>2222</v>
      </c>
      <c r="G34" s="433">
        <v>0</v>
      </c>
      <c r="H34" s="457">
        <v>1</v>
      </c>
      <c r="I34" s="512">
        <f t="shared" si="0"/>
        <v>0</v>
      </c>
    </row>
    <row r="35" spans="1:9" ht="45">
      <c r="A35" s="454" t="s">
        <v>2223</v>
      </c>
      <c r="B35" s="464" t="s">
        <v>2224</v>
      </c>
      <c r="C35" s="473"/>
      <c r="D35" s="473"/>
      <c r="E35" s="463"/>
      <c r="F35" s="463" t="s">
        <v>2225</v>
      </c>
      <c r="G35" s="430">
        <v>0</v>
      </c>
      <c r="H35" s="457">
        <v>1</v>
      </c>
      <c r="I35" s="512">
        <f t="shared" si="0"/>
        <v>0</v>
      </c>
    </row>
    <row r="36" spans="1:9" ht="45">
      <c r="A36" s="454" t="s">
        <v>2226</v>
      </c>
      <c r="B36" s="464" t="s">
        <v>2224</v>
      </c>
      <c r="C36" s="473"/>
      <c r="D36" s="473"/>
      <c r="E36" s="463"/>
      <c r="F36" s="463" t="s">
        <v>2227</v>
      </c>
      <c r="G36" s="430">
        <v>0</v>
      </c>
      <c r="H36" s="457">
        <v>1</v>
      </c>
      <c r="I36" s="512">
        <f t="shared" si="0"/>
        <v>0</v>
      </c>
    </row>
    <row r="37" spans="1:9" ht="102.75" customHeight="1">
      <c r="A37" s="454" t="s">
        <v>2228</v>
      </c>
      <c r="B37" s="464" t="s">
        <v>2229</v>
      </c>
      <c r="C37" s="463"/>
      <c r="D37" s="463"/>
      <c r="E37" s="463" t="s">
        <v>2230</v>
      </c>
      <c r="F37" s="463" t="s">
        <v>2231</v>
      </c>
      <c r="G37" s="430">
        <v>0</v>
      </c>
      <c r="H37" s="457">
        <v>1</v>
      </c>
      <c r="I37" s="512">
        <f t="shared" si="0"/>
        <v>0</v>
      </c>
    </row>
    <row r="38" spans="1:9" ht="12.75">
      <c r="A38" s="454" t="s">
        <v>2232</v>
      </c>
      <c r="B38" s="456" t="s">
        <v>2233</v>
      </c>
      <c r="C38" s="469"/>
      <c r="D38" s="469"/>
      <c r="E38" s="463"/>
      <c r="F38" s="463" t="s">
        <v>2234</v>
      </c>
      <c r="G38" s="430">
        <v>0</v>
      </c>
      <c r="H38" s="457">
        <v>4</v>
      </c>
      <c r="I38" s="512">
        <f t="shared" si="0"/>
        <v>0</v>
      </c>
    </row>
    <row r="39" spans="1:9" ht="60">
      <c r="A39" s="454" t="s">
        <v>2235</v>
      </c>
      <c r="B39" s="475" t="s">
        <v>2236</v>
      </c>
      <c r="C39" s="476"/>
      <c r="D39" s="465"/>
      <c r="E39" s="468" t="s">
        <v>2237</v>
      </c>
      <c r="F39" s="465" t="s">
        <v>2238</v>
      </c>
      <c r="G39" s="430">
        <v>0</v>
      </c>
      <c r="H39" s="457">
        <v>1</v>
      </c>
      <c r="I39" s="512">
        <f t="shared" si="0"/>
        <v>0</v>
      </c>
    </row>
    <row r="40" spans="1:9" s="427" customFormat="1" ht="60">
      <c r="A40" s="450" t="s">
        <v>2239</v>
      </c>
      <c r="B40" s="477" t="s">
        <v>2240</v>
      </c>
      <c r="C40" s="478"/>
      <c r="D40" s="479"/>
      <c r="E40" s="479" t="s">
        <v>2241</v>
      </c>
      <c r="F40" s="480" t="s">
        <v>2242</v>
      </c>
      <c r="G40" s="434">
        <v>0</v>
      </c>
      <c r="H40" s="506">
        <v>2</v>
      </c>
      <c r="I40" s="511">
        <f t="shared" si="0"/>
        <v>0</v>
      </c>
    </row>
    <row r="41" spans="1:9" ht="12.75">
      <c r="A41" s="454"/>
      <c r="B41" s="481"/>
      <c r="C41" s="482"/>
      <c r="D41" s="482"/>
      <c r="E41" s="482"/>
      <c r="F41" s="482"/>
      <c r="G41" s="435"/>
      <c r="H41" s="457"/>
      <c r="I41" s="512">
        <f t="shared" si="0"/>
        <v>0</v>
      </c>
    </row>
    <row r="42" spans="1:9" ht="12.75">
      <c r="A42" s="454"/>
      <c r="B42" s="483" t="s">
        <v>2243</v>
      </c>
      <c r="C42" s="484"/>
      <c r="D42" s="484"/>
      <c r="E42" s="484"/>
      <c r="F42" s="484"/>
      <c r="G42" s="436"/>
      <c r="H42" s="457"/>
      <c r="I42" s="512">
        <f t="shared" si="0"/>
        <v>0</v>
      </c>
    </row>
    <row r="43" spans="1:9" ht="45">
      <c r="A43" s="454" t="s">
        <v>2244</v>
      </c>
      <c r="B43" s="456" t="s">
        <v>2224</v>
      </c>
      <c r="C43" s="469"/>
      <c r="D43" s="469"/>
      <c r="E43" s="482"/>
      <c r="F43" s="482" t="s">
        <v>2245</v>
      </c>
      <c r="G43" s="435">
        <v>0</v>
      </c>
      <c r="H43" s="457">
        <v>1</v>
      </c>
      <c r="I43" s="512">
        <f t="shared" si="0"/>
        <v>0</v>
      </c>
    </row>
    <row r="44" spans="1:9" ht="12.75">
      <c r="A44" s="454"/>
      <c r="B44" s="460"/>
      <c r="C44" s="457"/>
      <c r="D44" s="457"/>
      <c r="E44" s="457"/>
      <c r="F44" s="457"/>
      <c r="G44" s="435"/>
      <c r="H44" s="457"/>
      <c r="I44" s="512">
        <f t="shared" si="0"/>
        <v>0</v>
      </c>
    </row>
    <row r="45" spans="1:9" ht="12.75">
      <c r="A45" s="454"/>
      <c r="B45" s="485" t="s">
        <v>2246</v>
      </c>
      <c r="C45" s="484"/>
      <c r="D45" s="484"/>
      <c r="E45" s="484"/>
      <c r="F45" s="484"/>
      <c r="G45" s="436"/>
      <c r="H45" s="457"/>
      <c r="I45" s="512">
        <f t="shared" si="0"/>
        <v>0</v>
      </c>
    </row>
    <row r="46" spans="1:9" ht="12.75">
      <c r="A46" s="454" t="s">
        <v>2247</v>
      </c>
      <c r="B46" s="486" t="s">
        <v>2248</v>
      </c>
      <c r="C46" s="482"/>
      <c r="D46" s="482"/>
      <c r="E46" s="482"/>
      <c r="F46" s="482"/>
      <c r="G46" s="435"/>
      <c r="H46" s="457">
        <v>5</v>
      </c>
      <c r="I46" s="512">
        <f t="shared" si="0"/>
        <v>0</v>
      </c>
    </row>
    <row r="47" spans="1:9" ht="12.75">
      <c r="A47" s="454"/>
      <c r="B47" s="460"/>
      <c r="C47" s="457"/>
      <c r="D47" s="457"/>
      <c r="E47" s="457"/>
      <c r="F47" s="457"/>
      <c r="G47" s="435"/>
      <c r="H47" s="457"/>
      <c r="I47" s="512">
        <f t="shared" si="0"/>
        <v>0</v>
      </c>
    </row>
    <row r="48" spans="1:9" ht="12.75">
      <c r="A48" s="454"/>
      <c r="B48" s="483" t="s">
        <v>2249</v>
      </c>
      <c r="C48" s="484"/>
      <c r="D48" s="484"/>
      <c r="E48" s="484"/>
      <c r="F48" s="484"/>
      <c r="G48" s="436"/>
      <c r="H48" s="457"/>
      <c r="I48" s="512">
        <f t="shared" si="0"/>
        <v>0</v>
      </c>
    </row>
    <row r="49" spans="1:9" ht="12.75">
      <c r="A49" s="454" t="s">
        <v>2250</v>
      </c>
      <c r="B49" s="461" t="s">
        <v>2211</v>
      </c>
      <c r="C49" s="462"/>
      <c r="D49" s="462"/>
      <c r="E49" s="463"/>
      <c r="F49" s="463" t="s">
        <v>2212</v>
      </c>
      <c r="G49" s="430">
        <v>0</v>
      </c>
      <c r="H49" s="457">
        <v>6</v>
      </c>
      <c r="I49" s="512">
        <f t="shared" si="0"/>
        <v>0</v>
      </c>
    </row>
    <row r="50" spans="1:9" ht="12.75">
      <c r="A50" s="454"/>
      <c r="B50" s="460"/>
      <c r="C50" s="457"/>
      <c r="D50" s="457"/>
      <c r="E50" s="457"/>
      <c r="F50" s="457"/>
      <c r="G50" s="435"/>
      <c r="H50" s="457"/>
      <c r="I50" s="512">
        <f t="shared" si="0"/>
        <v>0</v>
      </c>
    </row>
    <row r="51" spans="1:9" ht="12.75">
      <c r="A51" s="454"/>
      <c r="B51" s="485" t="s">
        <v>2251</v>
      </c>
      <c r="C51" s="484"/>
      <c r="D51" s="484"/>
      <c r="E51" s="484"/>
      <c r="F51" s="484"/>
      <c r="G51" s="436"/>
      <c r="H51" s="457"/>
      <c r="I51" s="512">
        <f t="shared" si="0"/>
        <v>0</v>
      </c>
    </row>
    <row r="52" spans="1:9" ht="12.75">
      <c r="A52" s="454" t="s">
        <v>2252</v>
      </c>
      <c r="B52" s="461" t="s">
        <v>2211</v>
      </c>
      <c r="C52" s="462"/>
      <c r="D52" s="462"/>
      <c r="E52" s="463"/>
      <c r="F52" s="463" t="s">
        <v>2212</v>
      </c>
      <c r="G52" s="430">
        <v>0</v>
      </c>
      <c r="H52" s="457">
        <v>6</v>
      </c>
      <c r="I52" s="512">
        <f t="shared" si="0"/>
        <v>0</v>
      </c>
    </row>
    <row r="53" spans="1:9" ht="12.75">
      <c r="A53" s="454"/>
      <c r="B53" s="487"/>
      <c r="C53" s="482"/>
      <c r="D53" s="482"/>
      <c r="E53" s="482"/>
      <c r="F53" s="482"/>
      <c r="G53" s="435"/>
      <c r="H53" s="457"/>
      <c r="I53" s="512">
        <f t="shared" si="0"/>
        <v>0</v>
      </c>
    </row>
    <row r="54" spans="1:9" ht="12.75">
      <c r="A54" s="454"/>
      <c r="B54" s="483" t="s">
        <v>2253</v>
      </c>
      <c r="C54" s="484"/>
      <c r="D54" s="484"/>
      <c r="E54" s="484"/>
      <c r="F54" s="484"/>
      <c r="G54" s="436"/>
      <c r="H54" s="457"/>
      <c r="I54" s="512">
        <f t="shared" si="0"/>
        <v>0</v>
      </c>
    </row>
    <row r="55" spans="1:9" ht="105">
      <c r="A55" s="454" t="s">
        <v>2254</v>
      </c>
      <c r="B55" s="461" t="s">
        <v>2255</v>
      </c>
      <c r="C55" s="462"/>
      <c r="D55" s="462"/>
      <c r="E55" s="468" t="s">
        <v>2256</v>
      </c>
      <c r="F55" s="468" t="s">
        <v>2257</v>
      </c>
      <c r="G55" s="437">
        <v>0</v>
      </c>
      <c r="H55" s="457">
        <v>1</v>
      </c>
      <c r="I55" s="512">
        <f t="shared" si="0"/>
        <v>0</v>
      </c>
    </row>
    <row r="56" spans="1:9" ht="12.75">
      <c r="A56" s="454" t="s">
        <v>2258</v>
      </c>
      <c r="B56" s="486" t="s">
        <v>2259</v>
      </c>
      <c r="C56" s="482"/>
      <c r="D56" s="482"/>
      <c r="E56" s="482"/>
      <c r="F56" s="482"/>
      <c r="G56" s="435"/>
      <c r="H56" s="457">
        <v>1</v>
      </c>
      <c r="I56" s="512">
        <f t="shared" si="0"/>
        <v>0</v>
      </c>
    </row>
    <row r="57" spans="1:9" ht="12.75">
      <c r="A57" s="454"/>
      <c r="B57" s="487"/>
      <c r="C57" s="482"/>
      <c r="D57" s="482"/>
      <c r="E57" s="482"/>
      <c r="F57" s="482"/>
      <c r="G57" s="435"/>
      <c r="H57" s="457"/>
      <c r="I57" s="512">
        <f t="shared" si="0"/>
        <v>0</v>
      </c>
    </row>
    <row r="58" spans="1:9" ht="12.75">
      <c r="A58" s="454"/>
      <c r="B58" s="483" t="s">
        <v>2260</v>
      </c>
      <c r="C58" s="484"/>
      <c r="D58" s="484"/>
      <c r="E58" s="484"/>
      <c r="F58" s="484"/>
      <c r="G58" s="436"/>
      <c r="H58" s="457"/>
      <c r="I58" s="512">
        <f t="shared" si="0"/>
        <v>0</v>
      </c>
    </row>
    <row r="59" spans="1:9" ht="12.75">
      <c r="A59" s="454" t="s">
        <v>2261</v>
      </c>
      <c r="B59" s="456" t="s">
        <v>2181</v>
      </c>
      <c r="C59" s="457"/>
      <c r="D59" s="457"/>
      <c r="E59" s="463"/>
      <c r="F59" s="463" t="s">
        <v>2182</v>
      </c>
      <c r="G59" s="430">
        <v>0</v>
      </c>
      <c r="H59" s="457">
        <v>1</v>
      </c>
      <c r="I59" s="512">
        <f t="shared" si="0"/>
        <v>0</v>
      </c>
    </row>
    <row r="60" spans="1:9" ht="45">
      <c r="A60" s="454" t="s">
        <v>2262</v>
      </c>
      <c r="B60" s="456" t="s">
        <v>2184</v>
      </c>
      <c r="C60" s="469"/>
      <c r="D60" s="469"/>
      <c r="E60" s="463"/>
      <c r="F60" s="463"/>
      <c r="G60" s="432">
        <v>0</v>
      </c>
      <c r="H60" s="457">
        <v>1</v>
      </c>
      <c r="I60" s="512">
        <f t="shared" si="0"/>
        <v>0</v>
      </c>
    </row>
    <row r="61" spans="1:9" ht="45">
      <c r="A61" s="454" t="s">
        <v>2263</v>
      </c>
      <c r="B61" s="456" t="s">
        <v>2186</v>
      </c>
      <c r="C61" s="470"/>
      <c r="D61" s="470"/>
      <c r="E61" s="463"/>
      <c r="F61" s="463" t="s">
        <v>2187</v>
      </c>
      <c r="G61" s="432">
        <v>0</v>
      </c>
      <c r="H61" s="457">
        <v>1</v>
      </c>
      <c r="I61" s="512">
        <f t="shared" si="0"/>
        <v>0</v>
      </c>
    </row>
    <row r="62" spans="1:9" ht="45">
      <c r="A62" s="454" t="s">
        <v>2264</v>
      </c>
      <c r="B62" s="456" t="s">
        <v>2189</v>
      </c>
      <c r="C62" s="470"/>
      <c r="D62" s="470"/>
      <c r="E62" s="463"/>
      <c r="F62" s="463" t="s">
        <v>2190</v>
      </c>
      <c r="G62" s="432">
        <v>0</v>
      </c>
      <c r="H62" s="457">
        <v>1</v>
      </c>
      <c r="I62" s="512">
        <f t="shared" si="0"/>
        <v>0</v>
      </c>
    </row>
    <row r="63" spans="1:9" ht="45">
      <c r="A63" s="454" t="s">
        <v>2265</v>
      </c>
      <c r="B63" s="456" t="s">
        <v>2192</v>
      </c>
      <c r="C63" s="470"/>
      <c r="D63" s="470"/>
      <c r="E63" s="463"/>
      <c r="F63" s="463" t="s">
        <v>2193</v>
      </c>
      <c r="G63" s="432">
        <v>0</v>
      </c>
      <c r="H63" s="457">
        <v>1</v>
      </c>
      <c r="I63" s="512">
        <f t="shared" si="0"/>
        <v>0</v>
      </c>
    </row>
    <row r="64" spans="1:9" ht="12.75">
      <c r="A64" s="454" t="s">
        <v>2266</v>
      </c>
      <c r="B64" s="461" t="s">
        <v>2267</v>
      </c>
      <c r="C64" s="462"/>
      <c r="D64" s="462"/>
      <c r="E64" s="482"/>
      <c r="F64" s="482" t="s">
        <v>2268</v>
      </c>
      <c r="G64" s="435">
        <v>0</v>
      </c>
      <c r="H64" s="457">
        <v>1</v>
      </c>
      <c r="I64" s="512">
        <f t="shared" si="0"/>
        <v>0</v>
      </c>
    </row>
    <row r="65" spans="1:9" ht="12.75">
      <c r="A65" s="454" t="s">
        <v>2269</v>
      </c>
      <c r="B65" s="461" t="s">
        <v>2270</v>
      </c>
      <c r="C65" s="457"/>
      <c r="D65" s="457"/>
      <c r="E65" s="482"/>
      <c r="F65" s="482" t="s">
        <v>2271</v>
      </c>
      <c r="G65" s="435">
        <v>0</v>
      </c>
      <c r="H65" s="457">
        <v>1</v>
      </c>
      <c r="I65" s="512">
        <f t="shared" si="0"/>
        <v>0</v>
      </c>
    </row>
    <row r="66" spans="1:9" ht="12.75">
      <c r="A66" s="454"/>
      <c r="B66" s="461" t="s">
        <v>2197</v>
      </c>
      <c r="C66" s="462"/>
      <c r="D66" s="462"/>
      <c r="E66" s="463"/>
      <c r="F66" s="463"/>
      <c r="G66" s="430">
        <v>0</v>
      </c>
      <c r="H66" s="457">
        <v>1</v>
      </c>
      <c r="I66" s="512">
        <f t="shared" si="0"/>
        <v>0</v>
      </c>
    </row>
    <row r="67" spans="1:9" ht="12.75">
      <c r="A67" s="454" t="s">
        <v>2272</v>
      </c>
      <c r="B67" s="461" t="s">
        <v>2211</v>
      </c>
      <c r="C67" s="462"/>
      <c r="D67" s="462"/>
      <c r="E67" s="463"/>
      <c r="F67" s="463" t="s">
        <v>2212</v>
      </c>
      <c r="G67" s="430">
        <v>0</v>
      </c>
      <c r="H67" s="457">
        <v>2</v>
      </c>
      <c r="I67" s="512">
        <f aca="true" t="shared" si="1" ref="I67:I83">H67*G67</f>
        <v>0</v>
      </c>
    </row>
    <row r="68" spans="1:9" ht="45">
      <c r="A68" s="454" t="s">
        <v>2273</v>
      </c>
      <c r="B68" s="464" t="s">
        <v>2274</v>
      </c>
      <c r="C68" s="468"/>
      <c r="D68" s="468"/>
      <c r="E68" s="468" t="s">
        <v>2275</v>
      </c>
      <c r="F68" s="468" t="s">
        <v>2276</v>
      </c>
      <c r="G68" s="438">
        <v>0</v>
      </c>
      <c r="H68" s="457">
        <v>1</v>
      </c>
      <c r="I68" s="512">
        <f t="shared" si="1"/>
        <v>0</v>
      </c>
    </row>
    <row r="69" spans="1:9" ht="45">
      <c r="A69" s="454" t="s">
        <v>2277</v>
      </c>
      <c r="B69" s="464" t="s">
        <v>2224</v>
      </c>
      <c r="C69" s="473"/>
      <c r="D69" s="473"/>
      <c r="E69" s="482"/>
      <c r="F69" s="482" t="s">
        <v>2278</v>
      </c>
      <c r="G69" s="435">
        <v>0</v>
      </c>
      <c r="H69" s="457">
        <v>1</v>
      </c>
      <c r="I69" s="512">
        <f t="shared" si="1"/>
        <v>0</v>
      </c>
    </row>
    <row r="70" spans="1:9" ht="12.75">
      <c r="A70" s="454"/>
      <c r="B70" s="481"/>
      <c r="C70" s="482"/>
      <c r="D70" s="482"/>
      <c r="E70" s="482"/>
      <c r="F70" s="482"/>
      <c r="G70" s="435"/>
      <c r="H70" s="457"/>
      <c r="I70" s="512">
        <f t="shared" si="1"/>
        <v>0</v>
      </c>
    </row>
    <row r="71" spans="1:9" ht="12.75">
      <c r="A71" s="454"/>
      <c r="B71" s="485" t="s">
        <v>2279</v>
      </c>
      <c r="C71" s="484"/>
      <c r="D71" s="484"/>
      <c r="E71" s="484"/>
      <c r="F71" s="484"/>
      <c r="G71" s="436"/>
      <c r="H71" s="457"/>
      <c r="I71" s="512">
        <f t="shared" si="1"/>
        <v>0</v>
      </c>
    </row>
    <row r="72" spans="1:9" ht="105">
      <c r="A72" s="454" t="s">
        <v>2280</v>
      </c>
      <c r="B72" s="472" t="s">
        <v>2281</v>
      </c>
      <c r="C72" s="473"/>
      <c r="D72" s="473"/>
      <c r="E72" s="468" t="s">
        <v>2282</v>
      </c>
      <c r="F72" s="468" t="s">
        <v>2283</v>
      </c>
      <c r="G72" s="437">
        <v>0</v>
      </c>
      <c r="H72" s="457">
        <v>4</v>
      </c>
      <c r="I72" s="512">
        <f t="shared" si="1"/>
        <v>0</v>
      </c>
    </row>
    <row r="73" spans="1:9" ht="105">
      <c r="A73" s="454" t="s">
        <v>2284</v>
      </c>
      <c r="B73" s="472" t="s">
        <v>2285</v>
      </c>
      <c r="C73" s="473"/>
      <c r="D73" s="473"/>
      <c r="E73" s="468" t="s">
        <v>2286</v>
      </c>
      <c r="F73" s="468" t="s">
        <v>2283</v>
      </c>
      <c r="G73" s="437">
        <v>0</v>
      </c>
      <c r="H73" s="457">
        <v>2</v>
      </c>
      <c r="I73" s="512">
        <f t="shared" si="1"/>
        <v>0</v>
      </c>
    </row>
    <row r="74" spans="1:9" ht="12.75">
      <c r="A74" s="488"/>
      <c r="B74" s="489"/>
      <c r="C74" s="490"/>
      <c r="D74" s="490"/>
      <c r="E74" s="491"/>
      <c r="F74" s="491"/>
      <c r="G74" s="439">
        <v>0</v>
      </c>
      <c r="H74" s="507"/>
      <c r="I74" s="512">
        <f t="shared" si="1"/>
        <v>0</v>
      </c>
    </row>
    <row r="75" spans="1:9" ht="12.75">
      <c r="A75" s="488"/>
      <c r="B75" s="492" t="s">
        <v>2287</v>
      </c>
      <c r="C75" s="490"/>
      <c r="D75" s="490"/>
      <c r="E75" s="491"/>
      <c r="F75" s="491"/>
      <c r="G75" s="439">
        <v>0</v>
      </c>
      <c r="H75" s="507"/>
      <c r="I75" s="512">
        <f t="shared" si="1"/>
        <v>0</v>
      </c>
    </row>
    <row r="76" spans="1:9" ht="60">
      <c r="A76" s="493" t="s">
        <v>2288</v>
      </c>
      <c r="B76" s="464" t="s">
        <v>2289</v>
      </c>
      <c r="C76" s="468"/>
      <c r="D76" s="468"/>
      <c r="E76" s="491"/>
      <c r="F76" s="491" t="s">
        <v>2290</v>
      </c>
      <c r="G76" s="439">
        <v>0</v>
      </c>
      <c r="H76" s="507">
        <v>4</v>
      </c>
      <c r="I76" s="512">
        <f t="shared" si="1"/>
        <v>0</v>
      </c>
    </row>
    <row r="77" spans="1:9" ht="12.75">
      <c r="A77" s="488"/>
      <c r="B77" s="464" t="s">
        <v>2291</v>
      </c>
      <c r="C77" s="468"/>
      <c r="D77" s="468"/>
      <c r="E77" s="491"/>
      <c r="F77" s="491"/>
      <c r="G77" s="439">
        <v>0</v>
      </c>
      <c r="H77" s="507">
        <v>4</v>
      </c>
      <c r="I77" s="512">
        <f t="shared" si="1"/>
        <v>0</v>
      </c>
    </row>
    <row r="78" spans="1:9" ht="12.75">
      <c r="A78" s="488"/>
      <c r="B78" s="464" t="s">
        <v>2292</v>
      </c>
      <c r="C78" s="468"/>
      <c r="D78" s="468"/>
      <c r="E78" s="491"/>
      <c r="F78" s="491"/>
      <c r="G78" s="439">
        <v>0</v>
      </c>
      <c r="H78" s="507">
        <v>6</v>
      </c>
      <c r="I78" s="512">
        <f t="shared" si="1"/>
        <v>0</v>
      </c>
    </row>
    <row r="79" spans="1:9" ht="12.75">
      <c r="A79" s="488"/>
      <c r="B79" s="464" t="s">
        <v>2293</v>
      </c>
      <c r="C79" s="468"/>
      <c r="D79" s="468"/>
      <c r="E79" s="491"/>
      <c r="F79" s="491"/>
      <c r="G79" s="439">
        <v>0</v>
      </c>
      <c r="H79" s="507">
        <v>4</v>
      </c>
      <c r="I79" s="512">
        <f t="shared" si="1"/>
        <v>0</v>
      </c>
    </row>
    <row r="80" spans="1:9" ht="12.75">
      <c r="A80" s="488"/>
      <c r="B80" s="464" t="s">
        <v>2294</v>
      </c>
      <c r="C80" s="468"/>
      <c r="D80" s="468"/>
      <c r="E80" s="491"/>
      <c r="F80" s="491"/>
      <c r="G80" s="439">
        <v>0</v>
      </c>
      <c r="H80" s="507">
        <v>6</v>
      </c>
      <c r="I80" s="512">
        <f t="shared" si="1"/>
        <v>0</v>
      </c>
    </row>
    <row r="81" spans="1:9" ht="75">
      <c r="A81" s="493" t="s">
        <v>2288</v>
      </c>
      <c r="B81" s="464" t="s">
        <v>2295</v>
      </c>
      <c r="C81" s="468"/>
      <c r="D81" s="468"/>
      <c r="E81" s="491"/>
      <c r="F81" s="491" t="s">
        <v>2296</v>
      </c>
      <c r="G81" s="439">
        <v>0</v>
      </c>
      <c r="H81" s="507">
        <v>2</v>
      </c>
      <c r="I81" s="512">
        <f t="shared" si="1"/>
        <v>0</v>
      </c>
    </row>
    <row r="82" spans="1:9" ht="12.75">
      <c r="A82" s="488"/>
      <c r="B82" s="464" t="s">
        <v>2297</v>
      </c>
      <c r="C82" s="468"/>
      <c r="D82" s="490"/>
      <c r="E82" s="491"/>
      <c r="F82" s="491"/>
      <c r="G82" s="439">
        <v>0</v>
      </c>
      <c r="H82" s="507">
        <v>12</v>
      </c>
      <c r="I82" s="512">
        <f t="shared" si="1"/>
        <v>0</v>
      </c>
    </row>
    <row r="83" spans="1:9" ht="12.75">
      <c r="A83" s="488"/>
      <c r="B83" s="464" t="s">
        <v>2294</v>
      </c>
      <c r="C83" s="468"/>
      <c r="D83" s="468"/>
      <c r="E83" s="491"/>
      <c r="F83" s="491"/>
      <c r="G83" s="439">
        <v>0</v>
      </c>
      <c r="H83" s="507">
        <v>12</v>
      </c>
      <c r="I83" s="512">
        <f t="shared" si="1"/>
        <v>0</v>
      </c>
    </row>
    <row r="84" spans="1:9" ht="15.75" thickBot="1">
      <c r="A84" s="494"/>
      <c r="B84" s="495"/>
      <c r="C84" s="496"/>
      <c r="D84" s="496"/>
      <c r="E84" s="496"/>
      <c r="F84" s="496"/>
      <c r="G84" s="440"/>
      <c r="H84" s="508"/>
      <c r="I84" s="513"/>
    </row>
    <row r="85" spans="2:9" ht="12.75">
      <c r="B85" s="498" t="s">
        <v>1369</v>
      </c>
      <c r="I85" s="514">
        <f>SUM(I3:I84)</f>
        <v>0</v>
      </c>
    </row>
    <row r="86" spans="2:9" ht="12.75">
      <c r="B86" s="499" t="s">
        <v>2298</v>
      </c>
      <c r="I86" s="1177">
        <v>0</v>
      </c>
    </row>
    <row r="87" spans="2:9" ht="12.75">
      <c r="B87" s="499" t="s">
        <v>2299</v>
      </c>
      <c r="I87" s="1177">
        <v>0</v>
      </c>
    </row>
    <row r="88" spans="2:9" ht="12.75">
      <c r="B88" s="498" t="s">
        <v>47</v>
      </c>
      <c r="I88" s="514">
        <f>I85+I86+I87</f>
        <v>0</v>
      </c>
    </row>
    <row r="89" spans="2:9" ht="12.75">
      <c r="B89" s="500" t="s">
        <v>2300</v>
      </c>
      <c r="I89" s="515">
        <f>I90-I88</f>
        <v>0</v>
      </c>
    </row>
    <row r="90" spans="2:9" ht="12.75">
      <c r="B90" s="501" t="s">
        <v>2301</v>
      </c>
      <c r="I90" s="514">
        <f>I88*1.21</f>
        <v>0</v>
      </c>
    </row>
    <row r="92" ht="15.75" thickBot="1"/>
    <row r="93" ht="30">
      <c r="B93" s="502" t="s">
        <v>2302</v>
      </c>
    </row>
    <row r="94" ht="30.75" thickBot="1">
      <c r="B94" s="503" t="s">
        <v>2303</v>
      </c>
    </row>
    <row r="95" spans="1:2" ht="30.75" thickBot="1">
      <c r="A95" s="504" t="s">
        <v>2288</v>
      </c>
      <c r="B95" s="503" t="s">
        <v>2304</v>
      </c>
    </row>
  </sheetData>
  <sheetProtection password="CC71" sheet="1" objects="1" scenarios="1"/>
  <printOptions horizontalCentered="1"/>
  <pageMargins left="0.7086614173228347" right="0.7086614173228347" top="0.7874015748031497" bottom="0.7874015748031497" header="0.31496062992125984" footer="0.31496062992125984"/>
  <pageSetup fitToHeight="10" fitToWidth="1" horizontalDpi="600" verticalDpi="600" orientation="landscape" paperSize="9" scale="72" r:id="rId1"/>
  <headerFooter>
    <oddHeader>&amp;L&amp;"Arial CE,Tučné"&amp;11  GASTROTECHNOLOGIE</oddHeader>
    <oddFooter>&amp;RStránka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8"/>
  <sheetViews>
    <sheetView showGridLines="0" tabSelected="1" workbookViewId="0" topLeftCell="A159">
      <selection activeCell="X172" sqref="X172"/>
    </sheetView>
  </sheetViews>
  <sheetFormatPr defaultColWidth="9.00390625" defaultRowHeight="12.75"/>
  <cols>
    <col min="1" max="1" width="7.125" style="152" customWidth="1"/>
    <col min="2" max="2" width="1.37890625" style="152" customWidth="1"/>
    <col min="3" max="3" width="3.625" style="152" customWidth="1"/>
    <col min="4" max="4" width="3.75390625" style="152" customWidth="1"/>
    <col min="5" max="5" width="14.75390625" style="152" customWidth="1"/>
    <col min="6" max="6" width="43.625" style="152" customWidth="1"/>
    <col min="7" max="7" width="6.00390625" style="152" customWidth="1"/>
    <col min="8" max="8" width="9.875" style="152" customWidth="1"/>
    <col min="9" max="10" width="17.25390625" style="152" customWidth="1"/>
    <col min="11" max="11" width="17.25390625" style="152" hidden="1" customWidth="1"/>
    <col min="12" max="12" width="1.37890625" style="152" customWidth="1"/>
    <col min="13" max="13" width="9.25390625" style="152" hidden="1" customWidth="1"/>
    <col min="14" max="14" width="9.00390625" style="152" hidden="1" customWidth="1"/>
    <col min="15" max="20" width="12.125" style="152" hidden="1" customWidth="1"/>
    <col min="21" max="21" width="14.00390625" style="152" hidden="1" customWidth="1"/>
    <col min="22" max="22" width="10.625" style="152" customWidth="1"/>
    <col min="23" max="23" width="14.00390625" style="152" customWidth="1"/>
    <col min="24" max="24" width="10.625" style="152" customWidth="1"/>
    <col min="25" max="25" width="12.875" style="152" customWidth="1"/>
    <col min="26" max="26" width="9.375" style="152" customWidth="1"/>
    <col min="27" max="27" width="12.875" style="152" customWidth="1"/>
    <col min="28" max="28" width="14.00390625" style="152" customWidth="1"/>
    <col min="29" max="29" width="9.375" style="152" customWidth="1"/>
    <col min="30" max="30" width="12.875" style="152" customWidth="1"/>
    <col min="31" max="31" width="14.00390625" style="152" customWidth="1"/>
    <col min="32" max="16384" width="9.125" style="152" customWidth="1"/>
  </cols>
  <sheetData>
    <row r="1" ht="12"/>
    <row r="2" spans="12:46" ht="36.95" customHeight="1">
      <c r="L2" s="1530"/>
      <c r="M2" s="1530"/>
      <c r="N2" s="1530"/>
      <c r="O2" s="1530"/>
      <c r="P2" s="1530"/>
      <c r="Q2" s="1530"/>
      <c r="R2" s="1530"/>
      <c r="S2" s="1530"/>
      <c r="T2" s="1530"/>
      <c r="U2" s="1530"/>
      <c r="V2" s="1530"/>
      <c r="AT2" s="1218" t="s">
        <v>2305</v>
      </c>
    </row>
    <row r="3" spans="2:46" ht="6.95" customHeight="1">
      <c r="B3" s="1267"/>
      <c r="C3" s="1268"/>
      <c r="D3" s="1268"/>
      <c r="E3" s="1268"/>
      <c r="F3" s="1268"/>
      <c r="G3" s="1268"/>
      <c r="H3" s="1268"/>
      <c r="I3" s="1268"/>
      <c r="J3" s="1268"/>
      <c r="K3" s="153"/>
      <c r="L3" s="1219"/>
      <c r="AT3" s="1218" t="s">
        <v>138</v>
      </c>
    </row>
    <row r="4" spans="2:46" ht="24.95" customHeight="1">
      <c r="B4" s="1269"/>
      <c r="C4" s="1266"/>
      <c r="D4" s="74" t="s">
        <v>139</v>
      </c>
      <c r="E4" s="1266"/>
      <c r="F4" s="1266"/>
      <c r="G4" s="1266"/>
      <c r="H4" s="1266"/>
      <c r="I4" s="1266"/>
      <c r="J4" s="1266"/>
      <c r="L4" s="1219"/>
      <c r="M4" s="1220" t="s">
        <v>140</v>
      </c>
      <c r="AT4" s="1218" t="s">
        <v>141</v>
      </c>
    </row>
    <row r="5" spans="2:12" ht="6.95" customHeight="1">
      <c r="B5" s="1269"/>
      <c r="C5" s="1266"/>
      <c r="D5" s="1266"/>
      <c r="E5" s="1266"/>
      <c r="F5" s="1266"/>
      <c r="G5" s="1266"/>
      <c r="H5" s="1266"/>
      <c r="I5" s="1266"/>
      <c r="J5" s="1266"/>
      <c r="L5" s="1219"/>
    </row>
    <row r="6" spans="1:31" s="1222" customFormat="1" ht="12" customHeight="1">
      <c r="A6" s="154"/>
      <c r="B6" s="73"/>
      <c r="C6" s="1214"/>
      <c r="D6" s="75" t="s">
        <v>84</v>
      </c>
      <c r="E6" s="1214"/>
      <c r="F6" s="1214"/>
      <c r="G6" s="1214"/>
      <c r="H6" s="1214"/>
      <c r="I6" s="1214"/>
      <c r="J6" s="1214"/>
      <c r="K6" s="154"/>
      <c r="L6" s="1221"/>
      <c r="S6" s="154"/>
      <c r="T6" s="154"/>
      <c r="U6" s="154"/>
      <c r="V6" s="154"/>
      <c r="W6" s="154"/>
      <c r="X6" s="154"/>
      <c r="Y6" s="154"/>
      <c r="Z6" s="154"/>
      <c r="AA6" s="154"/>
      <c r="AB6" s="154"/>
      <c r="AC6" s="154"/>
      <c r="AD6" s="154"/>
      <c r="AE6" s="154"/>
    </row>
    <row r="7" spans="1:31" s="1222" customFormat="1" ht="24.75" customHeight="1">
      <c r="A7" s="154"/>
      <c r="B7" s="73"/>
      <c r="C7" s="1214"/>
      <c r="D7" s="1214"/>
      <c r="E7" s="1511" t="s">
        <v>2306</v>
      </c>
      <c r="F7" s="1512"/>
      <c r="G7" s="1512"/>
      <c r="H7" s="1512"/>
      <c r="I7" s="1214"/>
      <c r="J7" s="1214"/>
      <c r="K7" s="154"/>
      <c r="L7" s="1221"/>
      <c r="S7" s="154"/>
      <c r="T7" s="154"/>
      <c r="U7" s="154"/>
      <c r="V7" s="154"/>
      <c r="W7" s="154"/>
      <c r="X7" s="154"/>
      <c r="Y7" s="154"/>
      <c r="Z7" s="154"/>
      <c r="AA7" s="154"/>
      <c r="AB7" s="154"/>
      <c r="AC7" s="154"/>
      <c r="AD7" s="154"/>
      <c r="AE7" s="154"/>
    </row>
    <row r="8" spans="1:31" s="1222" customFormat="1" ht="12.75">
      <c r="A8" s="154"/>
      <c r="B8" s="73"/>
      <c r="C8" s="1214"/>
      <c r="D8" s="1214"/>
      <c r="E8" s="1214"/>
      <c r="F8" s="1214"/>
      <c r="G8" s="1214"/>
      <c r="H8" s="1214"/>
      <c r="I8" s="1214"/>
      <c r="J8" s="1214"/>
      <c r="K8" s="154"/>
      <c r="L8" s="1221"/>
      <c r="S8" s="154"/>
      <c r="T8" s="154"/>
      <c r="U8" s="154"/>
      <c r="V8" s="154"/>
      <c r="W8" s="154"/>
      <c r="X8" s="154"/>
      <c r="Y8" s="154"/>
      <c r="Z8" s="154"/>
      <c r="AA8" s="154"/>
      <c r="AB8" s="154"/>
      <c r="AC8" s="154"/>
      <c r="AD8" s="154"/>
      <c r="AE8" s="154"/>
    </row>
    <row r="9" spans="1:31" s="1222" customFormat="1" ht="12" customHeight="1">
      <c r="A9" s="154"/>
      <c r="B9" s="73"/>
      <c r="C9" s="1214"/>
      <c r="D9" s="75" t="s">
        <v>143</v>
      </c>
      <c r="E9" s="1214"/>
      <c r="F9" s="76" t="s">
        <v>144</v>
      </c>
      <c r="G9" s="1214"/>
      <c r="H9" s="1214"/>
      <c r="I9" s="75" t="s">
        <v>145</v>
      </c>
      <c r="J9" s="76" t="s">
        <v>144</v>
      </c>
      <c r="K9" s="154"/>
      <c r="L9" s="1221"/>
      <c r="S9" s="154"/>
      <c r="T9" s="154"/>
      <c r="U9" s="154"/>
      <c r="V9" s="154"/>
      <c r="W9" s="154"/>
      <c r="X9" s="154"/>
      <c r="Y9" s="154"/>
      <c r="Z9" s="154"/>
      <c r="AA9" s="154"/>
      <c r="AB9" s="154"/>
      <c r="AC9" s="154"/>
      <c r="AD9" s="154"/>
      <c r="AE9" s="154"/>
    </row>
    <row r="10" spans="1:31" s="1222" customFormat="1" ht="12" customHeight="1">
      <c r="A10" s="154"/>
      <c r="B10" s="73"/>
      <c r="C10" s="1214"/>
      <c r="D10" s="75" t="s">
        <v>85</v>
      </c>
      <c r="E10" s="1214"/>
      <c r="F10" s="76" t="s">
        <v>2307</v>
      </c>
      <c r="G10" s="1214"/>
      <c r="H10" s="1214"/>
      <c r="I10" s="75" t="s">
        <v>86</v>
      </c>
      <c r="J10" s="77" t="str">
        <f>'[11]Rekapitulace stavby'!AN8</f>
        <v>7. 2. 2020</v>
      </c>
      <c r="K10" s="154"/>
      <c r="L10" s="1221"/>
      <c r="S10" s="154"/>
      <c r="T10" s="154"/>
      <c r="U10" s="154"/>
      <c r="V10" s="154"/>
      <c r="W10" s="154"/>
      <c r="X10" s="154"/>
      <c r="Y10" s="154"/>
      <c r="Z10" s="154"/>
      <c r="AA10" s="154"/>
      <c r="AB10" s="154"/>
      <c r="AC10" s="154"/>
      <c r="AD10" s="154"/>
      <c r="AE10" s="154"/>
    </row>
    <row r="11" spans="1:31" s="1222" customFormat="1" ht="10.9" customHeight="1">
      <c r="A11" s="154"/>
      <c r="B11" s="73"/>
      <c r="C11" s="1214"/>
      <c r="D11" s="1214"/>
      <c r="E11" s="1214"/>
      <c r="F11" s="1214"/>
      <c r="G11" s="1214"/>
      <c r="H11" s="1214"/>
      <c r="I11" s="1214"/>
      <c r="J11" s="1214"/>
      <c r="K11" s="154"/>
      <c r="L11" s="1221"/>
      <c r="S11" s="154"/>
      <c r="T11" s="154"/>
      <c r="U11" s="154"/>
      <c r="V11" s="154"/>
      <c r="W11" s="154"/>
      <c r="X11" s="154"/>
      <c r="Y11" s="154"/>
      <c r="Z11" s="154"/>
      <c r="AA11" s="154"/>
      <c r="AB11" s="154"/>
      <c r="AC11" s="154"/>
      <c r="AD11" s="154"/>
      <c r="AE11" s="154"/>
    </row>
    <row r="12" spans="1:31" s="1222" customFormat="1" ht="12" customHeight="1">
      <c r="A12" s="154"/>
      <c r="B12" s="73"/>
      <c r="C12" s="1214"/>
      <c r="D12" s="75" t="s">
        <v>147</v>
      </c>
      <c r="E12" s="1214"/>
      <c r="F12" s="1214"/>
      <c r="G12" s="1214"/>
      <c r="H12" s="1214"/>
      <c r="I12" s="75" t="s">
        <v>148</v>
      </c>
      <c r="J12" s="76" t="s">
        <v>144</v>
      </c>
      <c r="K12" s="154"/>
      <c r="L12" s="1221"/>
      <c r="S12" s="154"/>
      <c r="T12" s="154"/>
      <c r="U12" s="154"/>
      <c r="V12" s="154"/>
      <c r="W12" s="154"/>
      <c r="X12" s="154"/>
      <c r="Y12" s="154"/>
      <c r="Z12" s="154"/>
      <c r="AA12" s="154"/>
      <c r="AB12" s="154"/>
      <c r="AC12" s="154"/>
      <c r="AD12" s="154"/>
      <c r="AE12" s="154"/>
    </row>
    <row r="13" spans="1:31" s="1222" customFormat="1" ht="18" customHeight="1">
      <c r="A13" s="154"/>
      <c r="B13" s="73"/>
      <c r="C13" s="1214"/>
      <c r="D13" s="1214"/>
      <c r="E13" s="76" t="s">
        <v>2308</v>
      </c>
      <c r="F13" s="1214"/>
      <c r="G13" s="1214"/>
      <c r="H13" s="1214"/>
      <c r="I13" s="75" t="s">
        <v>150</v>
      </c>
      <c r="J13" s="76" t="s">
        <v>144</v>
      </c>
      <c r="K13" s="154"/>
      <c r="L13" s="1221"/>
      <c r="S13" s="154"/>
      <c r="T13" s="154"/>
      <c r="U13" s="154"/>
      <c r="V13" s="154"/>
      <c r="W13" s="154"/>
      <c r="X13" s="154"/>
      <c r="Y13" s="154"/>
      <c r="Z13" s="154"/>
      <c r="AA13" s="154"/>
      <c r="AB13" s="154"/>
      <c r="AC13" s="154"/>
      <c r="AD13" s="154"/>
      <c r="AE13" s="154"/>
    </row>
    <row r="14" spans="1:31" s="1222" customFormat="1" ht="6.95" customHeight="1">
      <c r="A14" s="154"/>
      <c r="B14" s="73"/>
      <c r="C14" s="1214"/>
      <c r="D14" s="1214"/>
      <c r="E14" s="1214"/>
      <c r="F14" s="1214"/>
      <c r="G14" s="1214"/>
      <c r="H14" s="1214"/>
      <c r="I14" s="1214"/>
      <c r="J14" s="1214"/>
      <c r="K14" s="154"/>
      <c r="L14" s="1221"/>
      <c r="S14" s="154"/>
      <c r="T14" s="154"/>
      <c r="U14" s="154"/>
      <c r="V14" s="154"/>
      <c r="W14" s="154"/>
      <c r="X14" s="154"/>
      <c r="Y14" s="154"/>
      <c r="Z14" s="154"/>
      <c r="AA14" s="154"/>
      <c r="AB14" s="154"/>
      <c r="AC14" s="154"/>
      <c r="AD14" s="154"/>
      <c r="AE14" s="154"/>
    </row>
    <row r="15" spans="1:31" s="1222" customFormat="1" ht="12" customHeight="1">
      <c r="A15" s="154"/>
      <c r="B15" s="73"/>
      <c r="C15" s="1214"/>
      <c r="D15" s="75" t="s">
        <v>2409</v>
      </c>
      <c r="E15" s="1214"/>
      <c r="F15" s="1214"/>
      <c r="G15" s="1214"/>
      <c r="H15" s="1214"/>
      <c r="I15" s="75" t="s">
        <v>148</v>
      </c>
      <c r="J15" s="1292" t="str">
        <f>'[11]Rekapitulace stavby'!AN13</f>
        <v>Vyplň údaj</v>
      </c>
      <c r="K15" s="154"/>
      <c r="L15" s="1221"/>
      <c r="S15" s="154"/>
      <c r="T15" s="154"/>
      <c r="U15" s="154"/>
      <c r="V15" s="154"/>
      <c r="W15" s="154"/>
      <c r="X15" s="154"/>
      <c r="Y15" s="154"/>
      <c r="Z15" s="154"/>
      <c r="AA15" s="154"/>
      <c r="AB15" s="154"/>
      <c r="AC15" s="154"/>
      <c r="AD15" s="154"/>
      <c r="AE15" s="154"/>
    </row>
    <row r="16" spans="1:31" s="1222" customFormat="1" ht="18" customHeight="1">
      <c r="A16" s="154"/>
      <c r="B16" s="73"/>
      <c r="C16" s="1214"/>
      <c r="D16" s="1214"/>
      <c r="E16" s="1513" t="str">
        <f>'[11]Rekapitulace stavby'!E14</f>
        <v>Vyplň údaj</v>
      </c>
      <c r="F16" s="1514"/>
      <c r="G16" s="1514"/>
      <c r="H16" s="1514"/>
      <c r="I16" s="75" t="s">
        <v>150</v>
      </c>
      <c r="J16" s="1292" t="str">
        <f>'[11]Rekapitulace stavby'!AN14</f>
        <v>Vyplň údaj</v>
      </c>
      <c r="K16" s="154"/>
      <c r="L16" s="1221"/>
      <c r="S16" s="154"/>
      <c r="T16" s="154"/>
      <c r="U16" s="154"/>
      <c r="V16" s="154"/>
      <c r="W16" s="154"/>
      <c r="X16" s="154"/>
      <c r="Y16" s="154"/>
      <c r="Z16" s="154"/>
      <c r="AA16" s="154"/>
      <c r="AB16" s="154"/>
      <c r="AC16" s="154"/>
      <c r="AD16" s="154"/>
      <c r="AE16" s="154"/>
    </row>
    <row r="17" spans="1:31" s="1222" customFormat="1" ht="6.95" customHeight="1">
      <c r="A17" s="154"/>
      <c r="B17" s="73"/>
      <c r="C17" s="1214"/>
      <c r="D17" s="1214"/>
      <c r="E17" s="1214"/>
      <c r="F17" s="1214"/>
      <c r="G17" s="1214"/>
      <c r="H17" s="1214"/>
      <c r="I17" s="1214"/>
      <c r="J17" s="1214"/>
      <c r="K17" s="154"/>
      <c r="L17" s="1221"/>
      <c r="S17" s="154"/>
      <c r="T17" s="154"/>
      <c r="U17" s="154"/>
      <c r="V17" s="154"/>
      <c r="W17" s="154"/>
      <c r="X17" s="154"/>
      <c r="Y17" s="154"/>
      <c r="Z17" s="154"/>
      <c r="AA17" s="154"/>
      <c r="AB17" s="154"/>
      <c r="AC17" s="154"/>
      <c r="AD17" s="154"/>
      <c r="AE17" s="154"/>
    </row>
    <row r="18" spans="1:31" s="1222" customFormat="1" ht="12" customHeight="1">
      <c r="A18" s="154"/>
      <c r="B18" s="73"/>
      <c r="C18" s="1214"/>
      <c r="D18" s="75" t="s">
        <v>88</v>
      </c>
      <c r="E18" s="1214"/>
      <c r="F18" s="1214"/>
      <c r="G18" s="1214"/>
      <c r="H18" s="1214"/>
      <c r="I18" s="75" t="s">
        <v>148</v>
      </c>
      <c r="J18" s="76" t="s">
        <v>144</v>
      </c>
      <c r="K18" s="154"/>
      <c r="L18" s="1221"/>
      <c r="S18" s="154"/>
      <c r="T18" s="154"/>
      <c r="U18" s="154"/>
      <c r="V18" s="154"/>
      <c r="W18" s="154"/>
      <c r="X18" s="154"/>
      <c r="Y18" s="154"/>
      <c r="Z18" s="154"/>
      <c r="AA18" s="154"/>
      <c r="AB18" s="154"/>
      <c r="AC18" s="154"/>
      <c r="AD18" s="154"/>
      <c r="AE18" s="154"/>
    </row>
    <row r="19" spans="1:31" s="1222" customFormat="1" ht="18" customHeight="1">
      <c r="A19" s="154"/>
      <c r="B19" s="73"/>
      <c r="C19" s="1214"/>
      <c r="D19" s="1214"/>
      <c r="E19" s="76" t="s">
        <v>89</v>
      </c>
      <c r="F19" s="1214"/>
      <c r="G19" s="1214"/>
      <c r="H19" s="1214"/>
      <c r="I19" s="75" t="s">
        <v>150</v>
      </c>
      <c r="J19" s="76" t="s">
        <v>144</v>
      </c>
      <c r="K19" s="154"/>
      <c r="L19" s="1221"/>
      <c r="S19" s="154"/>
      <c r="T19" s="154"/>
      <c r="U19" s="154"/>
      <c r="V19" s="154"/>
      <c r="W19" s="154"/>
      <c r="X19" s="154"/>
      <c r="Y19" s="154"/>
      <c r="Z19" s="154"/>
      <c r="AA19" s="154"/>
      <c r="AB19" s="154"/>
      <c r="AC19" s="154"/>
      <c r="AD19" s="154"/>
      <c r="AE19" s="154"/>
    </row>
    <row r="20" spans="1:31" s="1222" customFormat="1" ht="6.95" customHeight="1">
      <c r="A20" s="154"/>
      <c r="B20" s="73"/>
      <c r="C20" s="1214"/>
      <c r="D20" s="1214"/>
      <c r="E20" s="1214"/>
      <c r="F20" s="1214"/>
      <c r="G20" s="1214"/>
      <c r="H20" s="1214"/>
      <c r="I20" s="1214"/>
      <c r="J20" s="1214"/>
      <c r="K20" s="154"/>
      <c r="L20" s="1221"/>
      <c r="S20" s="154"/>
      <c r="T20" s="154"/>
      <c r="U20" s="154"/>
      <c r="V20" s="154"/>
      <c r="W20" s="154"/>
      <c r="X20" s="154"/>
      <c r="Y20" s="154"/>
      <c r="Z20" s="154"/>
      <c r="AA20" s="154"/>
      <c r="AB20" s="154"/>
      <c r="AC20" s="154"/>
      <c r="AD20" s="154"/>
      <c r="AE20" s="154"/>
    </row>
    <row r="21" spans="1:31" s="1222" customFormat="1" ht="12" customHeight="1">
      <c r="A21" s="154"/>
      <c r="B21" s="73"/>
      <c r="C21" s="1214"/>
      <c r="D21" s="75" t="s">
        <v>92</v>
      </c>
      <c r="E21" s="1214"/>
      <c r="F21" s="1214"/>
      <c r="G21" s="1214"/>
      <c r="H21" s="1214"/>
      <c r="I21" s="75" t="s">
        <v>148</v>
      </c>
      <c r="J21" s="76" t="s">
        <v>144</v>
      </c>
      <c r="K21" s="154"/>
      <c r="L21" s="1221"/>
      <c r="S21" s="154"/>
      <c r="T21" s="154"/>
      <c r="U21" s="154"/>
      <c r="V21" s="154"/>
      <c r="W21" s="154"/>
      <c r="X21" s="154"/>
      <c r="Y21" s="154"/>
      <c r="Z21" s="154"/>
      <c r="AA21" s="154"/>
      <c r="AB21" s="154"/>
      <c r="AC21" s="154"/>
      <c r="AD21" s="154"/>
      <c r="AE21" s="154"/>
    </row>
    <row r="22" spans="1:31" s="1222" customFormat="1" ht="18" customHeight="1">
      <c r="A22" s="154"/>
      <c r="B22" s="73"/>
      <c r="C22" s="1214"/>
      <c r="D22" s="1214"/>
      <c r="E22" s="76" t="s">
        <v>151</v>
      </c>
      <c r="F22" s="1214"/>
      <c r="G22" s="1214"/>
      <c r="H22" s="1214"/>
      <c r="I22" s="75" t="s">
        <v>150</v>
      </c>
      <c r="J22" s="76" t="s">
        <v>144</v>
      </c>
      <c r="K22" s="154"/>
      <c r="L22" s="1221"/>
      <c r="S22" s="154"/>
      <c r="T22" s="154"/>
      <c r="U22" s="154"/>
      <c r="V22" s="154"/>
      <c r="W22" s="154"/>
      <c r="X22" s="154"/>
      <c r="Y22" s="154"/>
      <c r="Z22" s="154"/>
      <c r="AA22" s="154"/>
      <c r="AB22" s="154"/>
      <c r="AC22" s="154"/>
      <c r="AD22" s="154"/>
      <c r="AE22" s="154"/>
    </row>
    <row r="23" spans="1:31" s="1222" customFormat="1" ht="6.95" customHeight="1">
      <c r="A23" s="154"/>
      <c r="B23" s="73"/>
      <c r="C23" s="1214"/>
      <c r="D23" s="1214"/>
      <c r="E23" s="1214"/>
      <c r="F23" s="1214"/>
      <c r="G23" s="1214"/>
      <c r="H23" s="1214"/>
      <c r="I23" s="1214"/>
      <c r="J23" s="1214"/>
      <c r="K23" s="154"/>
      <c r="L23" s="1221"/>
      <c r="S23" s="154"/>
      <c r="T23" s="154"/>
      <c r="U23" s="154"/>
      <c r="V23" s="154"/>
      <c r="W23" s="154"/>
      <c r="X23" s="154"/>
      <c r="Y23" s="154"/>
      <c r="Z23" s="154"/>
      <c r="AA23" s="154"/>
      <c r="AB23" s="154"/>
      <c r="AC23" s="154"/>
      <c r="AD23" s="154"/>
      <c r="AE23" s="154"/>
    </row>
    <row r="24" spans="1:31" s="1222" customFormat="1" ht="12" customHeight="1">
      <c r="A24" s="154"/>
      <c r="B24" s="73"/>
      <c r="C24" s="1214"/>
      <c r="D24" s="75" t="s">
        <v>152</v>
      </c>
      <c r="E24" s="1214"/>
      <c r="F24" s="1214"/>
      <c r="G24" s="1214"/>
      <c r="H24" s="1214"/>
      <c r="I24" s="1214"/>
      <c r="J24" s="1214"/>
      <c r="K24" s="154"/>
      <c r="L24" s="1221"/>
      <c r="S24" s="154"/>
      <c r="T24" s="154"/>
      <c r="U24" s="154"/>
      <c r="V24" s="154"/>
      <c r="W24" s="154"/>
      <c r="X24" s="154"/>
      <c r="Y24" s="154"/>
      <c r="Z24" s="154"/>
      <c r="AA24" s="154"/>
      <c r="AB24" s="154"/>
      <c r="AC24" s="154"/>
      <c r="AD24" s="154"/>
      <c r="AE24" s="154"/>
    </row>
    <row r="25" spans="1:31" s="1224" customFormat="1" ht="16.5" customHeight="1">
      <c r="A25" s="156"/>
      <c r="B25" s="1270"/>
      <c r="C25" s="1271"/>
      <c r="D25" s="1271"/>
      <c r="E25" s="1515" t="s">
        <v>144</v>
      </c>
      <c r="F25" s="1515"/>
      <c r="G25" s="1515"/>
      <c r="H25" s="1515"/>
      <c r="I25" s="1271"/>
      <c r="J25" s="1271"/>
      <c r="K25" s="156"/>
      <c r="L25" s="1223"/>
      <c r="S25" s="156"/>
      <c r="T25" s="156"/>
      <c r="U25" s="156"/>
      <c r="V25" s="156"/>
      <c r="W25" s="156"/>
      <c r="X25" s="156"/>
      <c r="Y25" s="156"/>
      <c r="Z25" s="156"/>
      <c r="AA25" s="156"/>
      <c r="AB25" s="156"/>
      <c r="AC25" s="156"/>
      <c r="AD25" s="156"/>
      <c r="AE25" s="156"/>
    </row>
    <row r="26" spans="1:31" s="1222" customFormat="1" ht="6.95" customHeight="1">
      <c r="A26" s="154"/>
      <c r="B26" s="73"/>
      <c r="C26" s="1214"/>
      <c r="D26" s="1214"/>
      <c r="E26" s="1214"/>
      <c r="F26" s="1214"/>
      <c r="G26" s="1214"/>
      <c r="H26" s="1214"/>
      <c r="I26" s="1214"/>
      <c r="J26" s="1214"/>
      <c r="K26" s="154"/>
      <c r="L26" s="1221"/>
      <c r="S26" s="154"/>
      <c r="T26" s="154"/>
      <c r="U26" s="154"/>
      <c r="V26" s="154"/>
      <c r="W26" s="154"/>
      <c r="X26" s="154"/>
      <c r="Y26" s="154"/>
      <c r="Z26" s="154"/>
      <c r="AA26" s="154"/>
      <c r="AB26" s="154"/>
      <c r="AC26" s="154"/>
      <c r="AD26" s="154"/>
      <c r="AE26" s="154"/>
    </row>
    <row r="27" spans="1:31" s="1222" customFormat="1" ht="6.95" customHeight="1">
      <c r="A27" s="154"/>
      <c r="B27" s="73"/>
      <c r="C27" s="1214"/>
      <c r="D27" s="109"/>
      <c r="E27" s="109"/>
      <c r="F27" s="109"/>
      <c r="G27" s="109"/>
      <c r="H27" s="109"/>
      <c r="I27" s="109"/>
      <c r="J27" s="109"/>
      <c r="K27" s="157"/>
      <c r="L27" s="1221"/>
      <c r="S27" s="154"/>
      <c r="T27" s="154"/>
      <c r="U27" s="154"/>
      <c r="V27" s="154"/>
      <c r="W27" s="154"/>
      <c r="X27" s="154"/>
      <c r="Y27" s="154"/>
      <c r="Z27" s="154"/>
      <c r="AA27" s="154"/>
      <c r="AB27" s="154"/>
      <c r="AC27" s="154"/>
      <c r="AD27" s="154"/>
      <c r="AE27" s="154"/>
    </row>
    <row r="28" spans="1:31" s="1222" customFormat="1" ht="25.35" customHeight="1">
      <c r="A28" s="154"/>
      <c r="B28" s="73"/>
      <c r="C28" s="1214"/>
      <c r="D28" s="1272" t="s">
        <v>153</v>
      </c>
      <c r="E28" s="1214"/>
      <c r="F28" s="1214"/>
      <c r="G28" s="1214"/>
      <c r="H28" s="1214"/>
      <c r="I28" s="1214"/>
      <c r="J28" s="83">
        <f>ROUND(J117,2)</f>
        <v>0</v>
      </c>
      <c r="K28" s="154"/>
      <c r="L28" s="1221"/>
      <c r="S28" s="154"/>
      <c r="T28" s="154"/>
      <c r="U28" s="154"/>
      <c r="V28" s="154"/>
      <c r="W28" s="154"/>
      <c r="X28" s="154"/>
      <c r="Y28" s="154"/>
      <c r="Z28" s="154"/>
      <c r="AA28" s="154"/>
      <c r="AB28" s="154"/>
      <c r="AC28" s="154"/>
      <c r="AD28" s="154"/>
      <c r="AE28" s="154"/>
    </row>
    <row r="29" spans="1:31" s="1222" customFormat="1" ht="6.95" customHeight="1">
      <c r="A29" s="154"/>
      <c r="B29" s="73"/>
      <c r="C29" s="1214"/>
      <c r="D29" s="109"/>
      <c r="E29" s="109"/>
      <c r="F29" s="109"/>
      <c r="G29" s="109"/>
      <c r="H29" s="109"/>
      <c r="I29" s="109"/>
      <c r="J29" s="109"/>
      <c r="K29" s="157"/>
      <c r="L29" s="1221"/>
      <c r="S29" s="154"/>
      <c r="T29" s="154"/>
      <c r="U29" s="154"/>
      <c r="V29" s="154"/>
      <c r="W29" s="154"/>
      <c r="X29" s="154"/>
      <c r="Y29" s="154"/>
      <c r="Z29" s="154"/>
      <c r="AA29" s="154"/>
      <c r="AB29" s="154"/>
      <c r="AC29" s="154"/>
      <c r="AD29" s="154"/>
      <c r="AE29" s="154"/>
    </row>
    <row r="30" spans="1:31" s="1222" customFormat="1" ht="14.45" customHeight="1">
      <c r="A30" s="154"/>
      <c r="B30" s="73"/>
      <c r="C30" s="1214"/>
      <c r="D30" s="1214"/>
      <c r="E30" s="1214"/>
      <c r="F30" s="1273" t="s">
        <v>154</v>
      </c>
      <c r="G30" s="1214"/>
      <c r="H30" s="1214"/>
      <c r="I30" s="1273" t="s">
        <v>155</v>
      </c>
      <c r="J30" s="1273" t="s">
        <v>156</v>
      </c>
      <c r="K30" s="154"/>
      <c r="L30" s="1221"/>
      <c r="S30" s="154"/>
      <c r="T30" s="154"/>
      <c r="U30" s="154"/>
      <c r="V30" s="154"/>
      <c r="W30" s="154"/>
      <c r="X30" s="154"/>
      <c r="Y30" s="154"/>
      <c r="Z30" s="154"/>
      <c r="AA30" s="154"/>
      <c r="AB30" s="154"/>
      <c r="AC30" s="154"/>
      <c r="AD30" s="154"/>
      <c r="AE30" s="154"/>
    </row>
    <row r="31" spans="1:31" s="1222" customFormat="1" ht="14.45" customHeight="1">
      <c r="A31" s="154"/>
      <c r="B31" s="73"/>
      <c r="C31" s="1214"/>
      <c r="D31" s="1274" t="s">
        <v>157</v>
      </c>
      <c r="E31" s="75" t="s">
        <v>158</v>
      </c>
      <c r="F31" s="1275">
        <f>ROUND((SUM(BE117:BE170)),2)</f>
        <v>0</v>
      </c>
      <c r="G31" s="1214"/>
      <c r="H31" s="1214"/>
      <c r="I31" s="1310">
        <v>0.21</v>
      </c>
      <c r="J31" s="1275">
        <f>ROUND(((SUM(BE117:BE170))*I31),2)</f>
        <v>0</v>
      </c>
      <c r="K31" s="154"/>
      <c r="L31" s="1221"/>
      <c r="S31" s="154"/>
      <c r="T31" s="154"/>
      <c r="U31" s="154"/>
      <c r="V31" s="154"/>
      <c r="W31" s="154"/>
      <c r="X31" s="154"/>
      <c r="Y31" s="154"/>
      <c r="Z31" s="154"/>
      <c r="AA31" s="154"/>
      <c r="AB31" s="154"/>
      <c r="AC31" s="154"/>
      <c r="AD31" s="154"/>
      <c r="AE31" s="154"/>
    </row>
    <row r="32" spans="1:31" s="1222" customFormat="1" ht="14.45" customHeight="1">
      <c r="A32" s="154"/>
      <c r="B32" s="73"/>
      <c r="C32" s="1214"/>
      <c r="D32" s="1214"/>
      <c r="E32" s="75" t="s">
        <v>159</v>
      </c>
      <c r="F32" s="1275">
        <f>ROUND((SUM(BF117:BF170)),2)</f>
        <v>0</v>
      </c>
      <c r="G32" s="1214"/>
      <c r="H32" s="1214"/>
      <c r="I32" s="1310">
        <v>0.15</v>
      </c>
      <c r="J32" s="1275">
        <f>ROUND(((SUM(BF117:BF170))*I32),2)</f>
        <v>0</v>
      </c>
      <c r="K32" s="154"/>
      <c r="L32" s="1221"/>
      <c r="S32" s="154"/>
      <c r="T32" s="154"/>
      <c r="U32" s="154"/>
      <c r="V32" s="154"/>
      <c r="W32" s="154"/>
      <c r="X32" s="154"/>
      <c r="Y32" s="154"/>
      <c r="Z32" s="154"/>
      <c r="AA32" s="154"/>
      <c r="AB32" s="154"/>
      <c r="AC32" s="154"/>
      <c r="AD32" s="154"/>
      <c r="AE32" s="154"/>
    </row>
    <row r="33" spans="1:31" s="1222" customFormat="1" ht="14.45" customHeight="1" hidden="1">
      <c r="A33" s="154"/>
      <c r="B33" s="73"/>
      <c r="C33" s="1214"/>
      <c r="D33" s="1214"/>
      <c r="E33" s="75" t="s">
        <v>160</v>
      </c>
      <c r="F33" s="1275">
        <f>ROUND((SUM(BG117:BG170)),2)</f>
        <v>0</v>
      </c>
      <c r="G33" s="1214"/>
      <c r="H33" s="1214"/>
      <c r="I33" s="1310">
        <v>0.21</v>
      </c>
      <c r="J33" s="1275">
        <f>0</f>
        <v>0</v>
      </c>
      <c r="K33" s="154"/>
      <c r="L33" s="1221"/>
      <c r="S33" s="154"/>
      <c r="T33" s="154"/>
      <c r="U33" s="154"/>
      <c r="V33" s="154"/>
      <c r="W33" s="154"/>
      <c r="X33" s="154"/>
      <c r="Y33" s="154"/>
      <c r="Z33" s="154"/>
      <c r="AA33" s="154"/>
      <c r="AB33" s="154"/>
      <c r="AC33" s="154"/>
      <c r="AD33" s="154"/>
      <c r="AE33" s="154"/>
    </row>
    <row r="34" spans="1:31" s="1222" customFormat="1" ht="14.45" customHeight="1" hidden="1">
      <c r="A34" s="154"/>
      <c r="B34" s="73"/>
      <c r="C34" s="1214"/>
      <c r="D34" s="1214"/>
      <c r="E34" s="75" t="s">
        <v>161</v>
      </c>
      <c r="F34" s="1275">
        <f>ROUND((SUM(BH117:BH170)),2)</f>
        <v>0</v>
      </c>
      <c r="G34" s="1214"/>
      <c r="H34" s="1214"/>
      <c r="I34" s="1310">
        <v>0.15</v>
      </c>
      <c r="J34" s="1275">
        <f>0</f>
        <v>0</v>
      </c>
      <c r="K34" s="154"/>
      <c r="L34" s="1221"/>
      <c r="S34" s="154"/>
      <c r="T34" s="154"/>
      <c r="U34" s="154"/>
      <c r="V34" s="154"/>
      <c r="W34" s="154"/>
      <c r="X34" s="154"/>
      <c r="Y34" s="154"/>
      <c r="Z34" s="154"/>
      <c r="AA34" s="154"/>
      <c r="AB34" s="154"/>
      <c r="AC34" s="154"/>
      <c r="AD34" s="154"/>
      <c r="AE34" s="154"/>
    </row>
    <row r="35" spans="1:31" s="1222" customFormat="1" ht="14.45" customHeight="1" hidden="1">
      <c r="A35" s="154"/>
      <c r="B35" s="73"/>
      <c r="C35" s="1214"/>
      <c r="D35" s="1214"/>
      <c r="E35" s="75" t="s">
        <v>162</v>
      </c>
      <c r="F35" s="1275">
        <f>ROUND((SUM(BI117:BI170)),2)</f>
        <v>0</v>
      </c>
      <c r="G35" s="1214"/>
      <c r="H35" s="1214"/>
      <c r="I35" s="1310">
        <v>0</v>
      </c>
      <c r="J35" s="1275">
        <f>0</f>
        <v>0</v>
      </c>
      <c r="K35" s="154"/>
      <c r="L35" s="1221"/>
      <c r="S35" s="154"/>
      <c r="T35" s="154"/>
      <c r="U35" s="154"/>
      <c r="V35" s="154"/>
      <c r="W35" s="154"/>
      <c r="X35" s="154"/>
      <c r="Y35" s="154"/>
      <c r="Z35" s="154"/>
      <c r="AA35" s="154"/>
      <c r="AB35" s="154"/>
      <c r="AC35" s="154"/>
      <c r="AD35" s="154"/>
      <c r="AE35" s="154"/>
    </row>
    <row r="36" spans="1:31" s="1222" customFormat="1" ht="6.95" customHeight="1">
      <c r="A36" s="154"/>
      <c r="B36" s="73"/>
      <c r="C36" s="1214"/>
      <c r="D36" s="1214"/>
      <c r="E36" s="1214"/>
      <c r="F36" s="1214"/>
      <c r="G36" s="1214"/>
      <c r="H36" s="1214"/>
      <c r="I36" s="1214"/>
      <c r="J36" s="1214"/>
      <c r="K36" s="154"/>
      <c r="L36" s="1221"/>
      <c r="S36" s="154"/>
      <c r="T36" s="154"/>
      <c r="U36" s="154"/>
      <c r="V36" s="154"/>
      <c r="W36" s="154"/>
      <c r="X36" s="154"/>
      <c r="Y36" s="154"/>
      <c r="Z36" s="154"/>
      <c r="AA36" s="154"/>
      <c r="AB36" s="154"/>
      <c r="AC36" s="154"/>
      <c r="AD36" s="154"/>
      <c r="AE36" s="154"/>
    </row>
    <row r="37" spans="1:31" s="1222" customFormat="1" ht="25.35" customHeight="1">
      <c r="A37" s="154"/>
      <c r="B37" s="73"/>
      <c r="C37" s="80"/>
      <c r="D37" s="1276" t="s">
        <v>163</v>
      </c>
      <c r="E37" s="1277"/>
      <c r="F37" s="1277"/>
      <c r="G37" s="1278" t="s">
        <v>164</v>
      </c>
      <c r="H37" s="1279" t="s">
        <v>165</v>
      </c>
      <c r="I37" s="1277"/>
      <c r="J37" s="1295">
        <f>SUM(J28:J35)</f>
        <v>0</v>
      </c>
      <c r="K37" s="1225"/>
      <c r="L37" s="1221"/>
      <c r="S37" s="154"/>
      <c r="T37" s="154"/>
      <c r="U37" s="154"/>
      <c r="V37" s="154"/>
      <c r="W37" s="154"/>
      <c r="X37" s="154"/>
      <c r="Y37" s="154"/>
      <c r="Z37" s="154"/>
      <c r="AA37" s="154"/>
      <c r="AB37" s="154"/>
      <c r="AC37" s="154"/>
      <c r="AD37" s="154"/>
      <c r="AE37" s="154"/>
    </row>
    <row r="38" spans="1:31" s="1222" customFormat="1" ht="14.45" customHeight="1">
      <c r="A38" s="154"/>
      <c r="B38" s="73"/>
      <c r="C38" s="1214"/>
      <c r="D38" s="1214"/>
      <c r="E38" s="1214"/>
      <c r="F38" s="1214"/>
      <c r="G38" s="1214"/>
      <c r="H38" s="1214"/>
      <c r="I38" s="1214"/>
      <c r="J38" s="1214"/>
      <c r="K38" s="154"/>
      <c r="L38" s="1221"/>
      <c r="S38" s="154"/>
      <c r="T38" s="154"/>
      <c r="U38" s="154"/>
      <c r="V38" s="154"/>
      <c r="W38" s="154"/>
      <c r="X38" s="154"/>
      <c r="Y38" s="154"/>
      <c r="Z38" s="154"/>
      <c r="AA38" s="154"/>
      <c r="AB38" s="154"/>
      <c r="AC38" s="154"/>
      <c r="AD38" s="154"/>
      <c r="AE38" s="154"/>
    </row>
    <row r="39" spans="2:12" ht="14.45" customHeight="1">
      <c r="B39" s="1269"/>
      <c r="C39" s="1266"/>
      <c r="D39" s="1266"/>
      <c r="E39" s="1266"/>
      <c r="F39" s="1266"/>
      <c r="G39" s="1266"/>
      <c r="H39" s="1266"/>
      <c r="I39" s="1266"/>
      <c r="J39" s="1266"/>
      <c r="L39" s="1219"/>
    </row>
    <row r="40" spans="2:12" ht="14.45" customHeight="1">
      <c r="B40" s="1269"/>
      <c r="C40" s="1266"/>
      <c r="D40" s="1266"/>
      <c r="E40" s="1266"/>
      <c r="F40" s="1266"/>
      <c r="G40" s="1266"/>
      <c r="H40" s="1266"/>
      <c r="I40" s="1266"/>
      <c r="J40" s="1266"/>
      <c r="L40" s="1219"/>
    </row>
    <row r="41" spans="2:12" ht="14.45" customHeight="1">
      <c r="B41" s="1269"/>
      <c r="C41" s="1266"/>
      <c r="D41" s="1266"/>
      <c r="E41" s="1266"/>
      <c r="F41" s="1266"/>
      <c r="G41" s="1266"/>
      <c r="H41" s="1266"/>
      <c r="I41" s="1266"/>
      <c r="J41" s="1266"/>
      <c r="L41" s="1219"/>
    </row>
    <row r="42" spans="2:12" ht="14.45" customHeight="1">
      <c r="B42" s="1269"/>
      <c r="C42" s="1266"/>
      <c r="D42" s="1266"/>
      <c r="E42" s="1266"/>
      <c r="F42" s="1266"/>
      <c r="G42" s="1266"/>
      <c r="H42" s="1266"/>
      <c r="I42" s="1266"/>
      <c r="J42" s="1266"/>
      <c r="L42" s="1219"/>
    </row>
    <row r="43" spans="2:12" ht="14.45" customHeight="1">
      <c r="B43" s="1269"/>
      <c r="C43" s="1266"/>
      <c r="D43" s="1266"/>
      <c r="E43" s="1266"/>
      <c r="F43" s="1266"/>
      <c r="G43" s="1266"/>
      <c r="H43" s="1266"/>
      <c r="I43" s="1266"/>
      <c r="J43" s="1266"/>
      <c r="L43" s="1219"/>
    </row>
    <row r="44" spans="2:12" ht="14.45" customHeight="1">
      <c r="B44" s="1269"/>
      <c r="C44" s="1266"/>
      <c r="D44" s="1266"/>
      <c r="E44" s="1266"/>
      <c r="F44" s="1266"/>
      <c r="G44" s="1266"/>
      <c r="H44" s="1266"/>
      <c r="I44" s="1266"/>
      <c r="J44" s="1266"/>
      <c r="L44" s="1219"/>
    </row>
    <row r="45" spans="2:12" ht="14.45" customHeight="1">
      <c r="B45" s="1269"/>
      <c r="C45" s="1266"/>
      <c r="D45" s="1266"/>
      <c r="E45" s="1266"/>
      <c r="F45" s="1266"/>
      <c r="G45" s="1266"/>
      <c r="H45" s="1266"/>
      <c r="I45" s="1266"/>
      <c r="J45" s="1266"/>
      <c r="L45" s="1219"/>
    </row>
    <row r="46" spans="2:12" ht="14.45" customHeight="1">
      <c r="B46" s="1269"/>
      <c r="C46" s="1266"/>
      <c r="D46" s="1266"/>
      <c r="E46" s="1266"/>
      <c r="F46" s="1266"/>
      <c r="G46" s="1266"/>
      <c r="H46" s="1266"/>
      <c r="I46" s="1266"/>
      <c r="J46" s="1266"/>
      <c r="L46" s="1219"/>
    </row>
    <row r="47" spans="2:12" ht="14.45" customHeight="1">
      <c r="B47" s="1269"/>
      <c r="C47" s="1266"/>
      <c r="D47" s="1266"/>
      <c r="E47" s="1266"/>
      <c r="F47" s="1266"/>
      <c r="G47" s="1266"/>
      <c r="H47" s="1266"/>
      <c r="I47" s="1266"/>
      <c r="J47" s="1266"/>
      <c r="L47" s="1219"/>
    </row>
    <row r="48" spans="2:12" ht="14.45" customHeight="1">
      <c r="B48" s="1269"/>
      <c r="C48" s="1266"/>
      <c r="D48" s="1266"/>
      <c r="E48" s="1266"/>
      <c r="F48" s="1266"/>
      <c r="G48" s="1266"/>
      <c r="H48" s="1266"/>
      <c r="I48" s="1266"/>
      <c r="J48" s="1266"/>
      <c r="L48" s="1219"/>
    </row>
    <row r="49" spans="2:12" ht="14.45" customHeight="1">
      <c r="B49" s="1269"/>
      <c r="C49" s="1266"/>
      <c r="D49" s="1266"/>
      <c r="E49" s="1266"/>
      <c r="F49" s="1266"/>
      <c r="G49" s="1266"/>
      <c r="H49" s="1266"/>
      <c r="I49" s="1266"/>
      <c r="J49" s="1266"/>
      <c r="L49" s="1219"/>
    </row>
    <row r="50" spans="2:12" s="1222" customFormat="1" ht="14.45" customHeight="1">
      <c r="B50" s="1280"/>
      <c r="C50" s="1281"/>
      <c r="D50" s="1282" t="s">
        <v>166</v>
      </c>
      <c r="E50" s="1283"/>
      <c r="F50" s="1283"/>
      <c r="G50" s="1282" t="s">
        <v>167</v>
      </c>
      <c r="H50" s="1283"/>
      <c r="I50" s="1283"/>
      <c r="J50" s="1283"/>
      <c r="K50" s="161"/>
      <c r="L50" s="1221"/>
    </row>
    <row r="51" spans="2:12" ht="12.75">
      <c r="B51" s="1269"/>
      <c r="C51" s="1266"/>
      <c r="D51" s="1266"/>
      <c r="E51" s="1266"/>
      <c r="F51" s="1266"/>
      <c r="G51" s="1266"/>
      <c r="H51" s="1266"/>
      <c r="I51" s="1266"/>
      <c r="J51" s="1266"/>
      <c r="L51" s="1219"/>
    </row>
    <row r="52" spans="2:12" ht="12.75">
      <c r="B52" s="1269"/>
      <c r="C52" s="1266"/>
      <c r="D52" s="1266"/>
      <c r="E52" s="1266"/>
      <c r="F52" s="1266"/>
      <c r="G52" s="1266"/>
      <c r="H52" s="1266"/>
      <c r="I52" s="1266"/>
      <c r="J52" s="1266"/>
      <c r="L52" s="1219"/>
    </row>
    <row r="53" spans="2:12" ht="12.75">
      <c r="B53" s="1269"/>
      <c r="C53" s="1266"/>
      <c r="D53" s="1266"/>
      <c r="E53" s="1266"/>
      <c r="F53" s="1266"/>
      <c r="G53" s="1266"/>
      <c r="H53" s="1266"/>
      <c r="I53" s="1266"/>
      <c r="J53" s="1266"/>
      <c r="L53" s="1219"/>
    </row>
    <row r="54" spans="2:12" ht="12.75">
      <c r="B54" s="1269"/>
      <c r="C54" s="1266"/>
      <c r="D54" s="1266"/>
      <c r="E54" s="1266"/>
      <c r="F54" s="1266"/>
      <c r="G54" s="1266"/>
      <c r="H54" s="1266"/>
      <c r="I54" s="1266"/>
      <c r="J54" s="1266"/>
      <c r="L54" s="1219"/>
    </row>
    <row r="55" spans="2:12" ht="12.75">
      <c r="B55" s="1269"/>
      <c r="C55" s="1266"/>
      <c r="D55" s="1266"/>
      <c r="E55" s="1266"/>
      <c r="F55" s="1266"/>
      <c r="G55" s="1266"/>
      <c r="H55" s="1266"/>
      <c r="I55" s="1266"/>
      <c r="J55" s="1266"/>
      <c r="L55" s="1219"/>
    </row>
    <row r="56" spans="2:12" ht="12.75">
      <c r="B56" s="1269"/>
      <c r="C56" s="1266"/>
      <c r="D56" s="1266"/>
      <c r="E56" s="1266"/>
      <c r="F56" s="1266"/>
      <c r="G56" s="1266"/>
      <c r="H56" s="1266"/>
      <c r="I56" s="1266"/>
      <c r="J56" s="1266"/>
      <c r="L56" s="1219"/>
    </row>
    <row r="57" spans="2:12" ht="12.75">
      <c r="B57" s="1269"/>
      <c r="C57" s="1266"/>
      <c r="D57" s="1266"/>
      <c r="E57" s="1266"/>
      <c r="F57" s="1266"/>
      <c r="G57" s="1266"/>
      <c r="H57" s="1266"/>
      <c r="I57" s="1266"/>
      <c r="J57" s="1266"/>
      <c r="L57" s="1219"/>
    </row>
    <row r="58" spans="2:12" ht="12.75">
      <c r="B58" s="1269"/>
      <c r="C58" s="1266"/>
      <c r="D58" s="1266"/>
      <c r="E58" s="1266"/>
      <c r="F58" s="1266"/>
      <c r="G58" s="1266"/>
      <c r="H58" s="1266"/>
      <c r="I58" s="1266"/>
      <c r="J58" s="1266"/>
      <c r="L58" s="1219"/>
    </row>
    <row r="59" spans="2:12" ht="12.75">
      <c r="B59" s="1269"/>
      <c r="C59" s="1266"/>
      <c r="D59" s="1266"/>
      <c r="E59" s="1266"/>
      <c r="F59" s="1266"/>
      <c r="G59" s="1266"/>
      <c r="H59" s="1266"/>
      <c r="I59" s="1266"/>
      <c r="J59" s="1266"/>
      <c r="L59" s="1219"/>
    </row>
    <row r="60" spans="2:12" ht="12.75">
      <c r="B60" s="1269"/>
      <c r="C60" s="1266"/>
      <c r="D60" s="1266"/>
      <c r="E60" s="1266"/>
      <c r="F60" s="1266"/>
      <c r="G60" s="1266"/>
      <c r="H60" s="1266"/>
      <c r="I60" s="1266"/>
      <c r="J60" s="1266"/>
      <c r="L60" s="1219"/>
    </row>
    <row r="61" spans="1:31" s="1222" customFormat="1" ht="12.75">
      <c r="A61" s="154"/>
      <c r="B61" s="73"/>
      <c r="C61" s="1214"/>
      <c r="D61" s="1284" t="s">
        <v>168</v>
      </c>
      <c r="E61" s="1285"/>
      <c r="F61" s="1286" t="s">
        <v>169</v>
      </c>
      <c r="G61" s="1284" t="s">
        <v>168</v>
      </c>
      <c r="H61" s="1285"/>
      <c r="I61" s="1285"/>
      <c r="J61" s="1297" t="s">
        <v>169</v>
      </c>
      <c r="K61" s="162"/>
      <c r="L61" s="1221"/>
      <c r="S61" s="154"/>
      <c r="T61" s="154"/>
      <c r="U61" s="154"/>
      <c r="V61" s="154"/>
      <c r="W61" s="154"/>
      <c r="X61" s="154"/>
      <c r="Y61" s="154"/>
      <c r="Z61" s="154"/>
      <c r="AA61" s="154"/>
      <c r="AB61" s="154"/>
      <c r="AC61" s="154"/>
      <c r="AD61" s="154"/>
      <c r="AE61" s="154"/>
    </row>
    <row r="62" spans="2:12" ht="12.75">
      <c r="B62" s="1269"/>
      <c r="C62" s="1266"/>
      <c r="D62" s="1266"/>
      <c r="E62" s="1266"/>
      <c r="F62" s="1266"/>
      <c r="G62" s="1266"/>
      <c r="H62" s="1266"/>
      <c r="I62" s="1266"/>
      <c r="J62" s="1266"/>
      <c r="L62" s="1219"/>
    </row>
    <row r="63" spans="2:12" ht="12.75">
      <c r="B63" s="1269"/>
      <c r="C63" s="1266"/>
      <c r="D63" s="1266"/>
      <c r="E63" s="1266"/>
      <c r="F63" s="1266"/>
      <c r="G63" s="1266"/>
      <c r="H63" s="1266"/>
      <c r="I63" s="1266"/>
      <c r="J63" s="1266"/>
      <c r="L63" s="1219"/>
    </row>
    <row r="64" spans="2:12" ht="12.75">
      <c r="B64" s="1269"/>
      <c r="C64" s="1266"/>
      <c r="D64" s="1266"/>
      <c r="E64" s="1266"/>
      <c r="F64" s="1266"/>
      <c r="G64" s="1266"/>
      <c r="H64" s="1266"/>
      <c r="I64" s="1266"/>
      <c r="J64" s="1266"/>
      <c r="L64" s="1219"/>
    </row>
    <row r="65" spans="1:31" s="1222" customFormat="1" ht="12.75">
      <c r="A65" s="154"/>
      <c r="B65" s="73"/>
      <c r="C65" s="1214"/>
      <c r="D65" s="1282" t="s">
        <v>170</v>
      </c>
      <c r="E65" s="1287"/>
      <c r="F65" s="1287"/>
      <c r="G65" s="1282" t="s">
        <v>2410</v>
      </c>
      <c r="H65" s="1287"/>
      <c r="I65" s="1287"/>
      <c r="J65" s="1287"/>
      <c r="K65" s="163"/>
      <c r="L65" s="1221"/>
      <c r="S65" s="154"/>
      <c r="T65" s="154"/>
      <c r="U65" s="154"/>
      <c r="V65" s="154"/>
      <c r="W65" s="154"/>
      <c r="X65" s="154"/>
      <c r="Y65" s="154"/>
      <c r="Z65" s="154"/>
      <c r="AA65" s="154"/>
      <c r="AB65" s="154"/>
      <c r="AC65" s="154"/>
      <c r="AD65" s="154"/>
      <c r="AE65" s="154"/>
    </row>
    <row r="66" spans="2:12" ht="12.75">
      <c r="B66" s="1269"/>
      <c r="C66" s="1266"/>
      <c r="D66" s="1266"/>
      <c r="E66" s="1266"/>
      <c r="F66" s="1266"/>
      <c r="G66" s="1266"/>
      <c r="H66" s="1266"/>
      <c r="I66" s="1266"/>
      <c r="J66" s="1266"/>
      <c r="L66" s="1219"/>
    </row>
    <row r="67" spans="2:12" ht="12.75">
      <c r="B67" s="1269"/>
      <c r="C67" s="1266"/>
      <c r="D67" s="1266"/>
      <c r="E67" s="1266"/>
      <c r="F67" s="1266"/>
      <c r="G67" s="1266"/>
      <c r="H67" s="1266"/>
      <c r="I67" s="1266"/>
      <c r="J67" s="1266"/>
      <c r="L67" s="1219"/>
    </row>
    <row r="68" spans="2:12" ht="12.75">
      <c r="B68" s="1269"/>
      <c r="C68" s="1266"/>
      <c r="D68" s="1266"/>
      <c r="E68" s="1266"/>
      <c r="F68" s="1266"/>
      <c r="G68" s="1266"/>
      <c r="H68" s="1266"/>
      <c r="I68" s="1266"/>
      <c r="J68" s="1266"/>
      <c r="L68" s="1219"/>
    </row>
    <row r="69" spans="2:12" ht="12.75">
      <c r="B69" s="1269"/>
      <c r="C69" s="1266"/>
      <c r="D69" s="1266"/>
      <c r="E69" s="1266"/>
      <c r="F69" s="1266"/>
      <c r="G69" s="1266"/>
      <c r="H69" s="1266"/>
      <c r="I69" s="1266"/>
      <c r="J69" s="1266"/>
      <c r="L69" s="1219"/>
    </row>
    <row r="70" spans="2:12" ht="12.75">
      <c r="B70" s="1269"/>
      <c r="C70" s="1266"/>
      <c r="D70" s="1266"/>
      <c r="E70" s="1266"/>
      <c r="F70" s="1266"/>
      <c r="G70" s="1266"/>
      <c r="H70" s="1266"/>
      <c r="I70" s="1266"/>
      <c r="J70" s="1266"/>
      <c r="L70" s="1219"/>
    </row>
    <row r="71" spans="2:12" ht="12.75">
      <c r="B71" s="1269"/>
      <c r="C71" s="1266"/>
      <c r="D71" s="1266"/>
      <c r="E71" s="1266"/>
      <c r="F71" s="1266"/>
      <c r="G71" s="1266"/>
      <c r="H71" s="1266"/>
      <c r="I71" s="1266"/>
      <c r="J71" s="1266"/>
      <c r="L71" s="1219"/>
    </row>
    <row r="72" spans="2:12" ht="12.75">
      <c r="B72" s="1269"/>
      <c r="C72" s="1266"/>
      <c r="D72" s="1266"/>
      <c r="E72" s="1266"/>
      <c r="F72" s="1266"/>
      <c r="G72" s="1266"/>
      <c r="H72" s="1266"/>
      <c r="I72" s="1266"/>
      <c r="J72" s="1266"/>
      <c r="L72" s="1219"/>
    </row>
    <row r="73" spans="2:12" ht="12.75">
      <c r="B73" s="1269"/>
      <c r="C73" s="1266"/>
      <c r="D73" s="1266"/>
      <c r="E73" s="1266"/>
      <c r="F73" s="1266"/>
      <c r="G73" s="1266"/>
      <c r="H73" s="1266"/>
      <c r="I73" s="1266"/>
      <c r="J73" s="1266"/>
      <c r="L73" s="1219"/>
    </row>
    <row r="74" spans="2:12" ht="12.75">
      <c r="B74" s="1269"/>
      <c r="C74" s="1266"/>
      <c r="D74" s="1266"/>
      <c r="E74" s="1266"/>
      <c r="F74" s="1266"/>
      <c r="G74" s="1266"/>
      <c r="H74" s="1266"/>
      <c r="I74" s="1266"/>
      <c r="J74" s="1266"/>
      <c r="L74" s="1219"/>
    </row>
    <row r="75" spans="2:12" ht="12.75">
      <c r="B75" s="1269"/>
      <c r="C75" s="1266"/>
      <c r="D75" s="1266"/>
      <c r="E75" s="1266"/>
      <c r="F75" s="1266"/>
      <c r="G75" s="1266"/>
      <c r="H75" s="1266"/>
      <c r="I75" s="1266"/>
      <c r="J75" s="1266"/>
      <c r="L75" s="1219"/>
    </row>
    <row r="76" spans="1:31" s="1222" customFormat="1" ht="12.75">
      <c r="A76" s="154"/>
      <c r="B76" s="73"/>
      <c r="C76" s="1214"/>
      <c r="D76" s="1284" t="s">
        <v>168</v>
      </c>
      <c r="E76" s="1285"/>
      <c r="F76" s="1286" t="s">
        <v>169</v>
      </c>
      <c r="G76" s="1284" t="s">
        <v>168</v>
      </c>
      <c r="H76" s="1285"/>
      <c r="I76" s="1285"/>
      <c r="J76" s="1297" t="s">
        <v>169</v>
      </c>
      <c r="K76" s="162"/>
      <c r="L76" s="1221"/>
      <c r="S76" s="154"/>
      <c r="T76" s="154"/>
      <c r="U76" s="154"/>
      <c r="V76" s="154"/>
      <c r="W76" s="154"/>
      <c r="X76" s="154"/>
      <c r="Y76" s="154"/>
      <c r="Z76" s="154"/>
      <c r="AA76" s="154"/>
      <c r="AB76" s="154"/>
      <c r="AC76" s="154"/>
      <c r="AD76" s="154"/>
      <c r="AE76" s="154"/>
    </row>
    <row r="77" spans="1:31" s="1222" customFormat="1" ht="14.45" customHeight="1">
      <c r="A77" s="154"/>
      <c r="B77" s="94"/>
      <c r="C77" s="95"/>
      <c r="D77" s="95"/>
      <c r="E77" s="95"/>
      <c r="F77" s="95"/>
      <c r="G77" s="95"/>
      <c r="H77" s="95"/>
      <c r="I77" s="95"/>
      <c r="J77" s="95"/>
      <c r="K77" s="164"/>
      <c r="L77" s="1221"/>
      <c r="S77" s="154"/>
      <c r="T77" s="154"/>
      <c r="U77" s="154"/>
      <c r="V77" s="154"/>
      <c r="W77" s="154"/>
      <c r="X77" s="154"/>
      <c r="Y77" s="154"/>
      <c r="Z77" s="154"/>
      <c r="AA77" s="154"/>
      <c r="AB77" s="154"/>
      <c r="AC77" s="154"/>
      <c r="AD77" s="154"/>
      <c r="AE77" s="154"/>
    </row>
    <row r="78" spans="2:10" ht="12.75">
      <c r="B78" s="1266"/>
      <c r="C78" s="1266"/>
      <c r="D78" s="1266"/>
      <c r="E78" s="1266"/>
      <c r="F78" s="1266"/>
      <c r="G78" s="1266"/>
      <c r="H78" s="1266"/>
      <c r="I78" s="1266"/>
      <c r="J78" s="1266"/>
    </row>
    <row r="79" spans="2:10" ht="12.75">
      <c r="B79" s="1266"/>
      <c r="C79" s="1266"/>
      <c r="D79" s="1266"/>
      <c r="E79" s="1266"/>
      <c r="F79" s="1266"/>
      <c r="G79" s="1266"/>
      <c r="H79" s="1266"/>
      <c r="I79" s="1266"/>
      <c r="J79" s="1266"/>
    </row>
    <row r="80" spans="2:10" ht="12.75">
      <c r="B80" s="1266"/>
      <c r="C80" s="1266"/>
      <c r="D80" s="1266"/>
      <c r="E80" s="1266"/>
      <c r="F80" s="1266"/>
      <c r="G80" s="1266"/>
      <c r="H80" s="1266"/>
      <c r="I80" s="1266"/>
      <c r="J80" s="1266"/>
    </row>
    <row r="81" spans="1:31" s="1222" customFormat="1" ht="6.95" customHeight="1">
      <c r="A81" s="154"/>
      <c r="B81" s="96"/>
      <c r="C81" s="97"/>
      <c r="D81" s="97"/>
      <c r="E81" s="97"/>
      <c r="F81" s="97"/>
      <c r="G81" s="97"/>
      <c r="H81" s="97"/>
      <c r="I81" s="97"/>
      <c r="J81" s="97"/>
      <c r="K81" s="165"/>
      <c r="L81" s="1221"/>
      <c r="S81" s="154"/>
      <c r="T81" s="154"/>
      <c r="U81" s="154"/>
      <c r="V81" s="154"/>
      <c r="W81" s="154"/>
      <c r="X81" s="154"/>
      <c r="Y81" s="154"/>
      <c r="Z81" s="154"/>
      <c r="AA81" s="154"/>
      <c r="AB81" s="154"/>
      <c r="AC81" s="154"/>
      <c r="AD81" s="154"/>
      <c r="AE81" s="154"/>
    </row>
    <row r="82" spans="1:31" s="1222" customFormat="1" ht="24.95" customHeight="1">
      <c r="A82" s="154"/>
      <c r="B82" s="73"/>
      <c r="C82" s="74" t="s">
        <v>172</v>
      </c>
      <c r="D82" s="1214"/>
      <c r="E82" s="1214"/>
      <c r="F82" s="1214"/>
      <c r="G82" s="1214"/>
      <c r="H82" s="1214"/>
      <c r="I82" s="1214"/>
      <c r="J82" s="1214"/>
      <c r="K82" s="154"/>
      <c r="L82" s="1221"/>
      <c r="S82" s="154"/>
      <c r="T82" s="154"/>
      <c r="U82" s="154"/>
      <c r="V82" s="154"/>
      <c r="W82" s="154"/>
      <c r="X82" s="154"/>
      <c r="Y82" s="154"/>
      <c r="Z82" s="154"/>
      <c r="AA82" s="154"/>
      <c r="AB82" s="154"/>
      <c r="AC82" s="154"/>
      <c r="AD82" s="154"/>
      <c r="AE82" s="154"/>
    </row>
    <row r="83" spans="1:31" s="1222" customFormat="1" ht="6.95" customHeight="1">
      <c r="A83" s="154"/>
      <c r="B83" s="73"/>
      <c r="C83" s="1214"/>
      <c r="D83" s="1214"/>
      <c r="E83" s="1214"/>
      <c r="F83" s="1214"/>
      <c r="G83" s="1214"/>
      <c r="H83" s="1214"/>
      <c r="I83" s="1214"/>
      <c r="J83" s="1214"/>
      <c r="K83" s="154"/>
      <c r="L83" s="1221"/>
      <c r="S83" s="154"/>
      <c r="T83" s="154"/>
      <c r="U83" s="154"/>
      <c r="V83" s="154"/>
      <c r="W83" s="154"/>
      <c r="X83" s="154"/>
      <c r="Y83" s="154"/>
      <c r="Z83" s="154"/>
      <c r="AA83" s="154"/>
      <c r="AB83" s="154"/>
      <c r="AC83" s="154"/>
      <c r="AD83" s="154"/>
      <c r="AE83" s="154"/>
    </row>
    <row r="84" spans="1:31" s="1222" customFormat="1" ht="12" customHeight="1">
      <c r="A84" s="154"/>
      <c r="B84" s="73"/>
      <c r="C84" s="75" t="s">
        <v>84</v>
      </c>
      <c r="D84" s="1214"/>
      <c r="E84" s="1214"/>
      <c r="F84" s="1214"/>
      <c r="G84" s="1214"/>
      <c r="H84" s="1214"/>
      <c r="I84" s="1214"/>
      <c r="J84" s="1214"/>
      <c r="K84" s="154"/>
      <c r="L84" s="1221"/>
      <c r="S84" s="154"/>
      <c r="T84" s="154"/>
      <c r="U84" s="154"/>
      <c r="V84" s="154"/>
      <c r="W84" s="154"/>
      <c r="X84" s="154"/>
      <c r="Y84" s="154"/>
      <c r="Z84" s="154"/>
      <c r="AA84" s="154"/>
      <c r="AB84" s="154"/>
      <c r="AC84" s="154"/>
      <c r="AD84" s="154"/>
      <c r="AE84" s="154"/>
    </row>
    <row r="85" spans="1:31" s="1222" customFormat="1" ht="24.75" customHeight="1">
      <c r="A85" s="154"/>
      <c r="B85" s="73"/>
      <c r="C85" s="1214"/>
      <c r="D85" s="1214"/>
      <c r="E85" s="1511" t="str">
        <f>E7</f>
        <v>Modernizace kuchyně MŠ Mitušova 6 IO 01 - Kanalizační přípojka a lapák tuků</v>
      </c>
      <c r="F85" s="1512"/>
      <c r="G85" s="1512"/>
      <c r="H85" s="1512"/>
      <c r="I85" s="1214"/>
      <c r="J85" s="1214"/>
      <c r="K85" s="154"/>
      <c r="L85" s="1221"/>
      <c r="S85" s="154"/>
      <c r="T85" s="154"/>
      <c r="U85" s="154"/>
      <c r="V85" s="154"/>
      <c r="W85" s="154"/>
      <c r="X85" s="154"/>
      <c r="Y85" s="154"/>
      <c r="Z85" s="154"/>
      <c r="AA85" s="154"/>
      <c r="AB85" s="154"/>
      <c r="AC85" s="154"/>
      <c r="AD85" s="154"/>
      <c r="AE85" s="154"/>
    </row>
    <row r="86" spans="1:31" s="1222" customFormat="1" ht="6.95" customHeight="1">
      <c r="A86" s="154"/>
      <c r="B86" s="73"/>
      <c r="C86" s="1214"/>
      <c r="D86" s="1214"/>
      <c r="E86" s="1214"/>
      <c r="F86" s="1214"/>
      <c r="G86" s="1214"/>
      <c r="H86" s="1214"/>
      <c r="I86" s="1214"/>
      <c r="J86" s="1214"/>
      <c r="K86" s="154"/>
      <c r="L86" s="1221"/>
      <c r="S86" s="154"/>
      <c r="T86" s="154"/>
      <c r="U86" s="154"/>
      <c r="V86" s="154"/>
      <c r="W86" s="154"/>
      <c r="X86" s="154"/>
      <c r="Y86" s="154"/>
      <c r="Z86" s="154"/>
      <c r="AA86" s="154"/>
      <c r="AB86" s="154"/>
      <c r="AC86" s="154"/>
      <c r="AD86" s="154"/>
      <c r="AE86" s="154"/>
    </row>
    <row r="87" spans="1:31" s="1222" customFormat="1" ht="12" customHeight="1">
      <c r="A87" s="154"/>
      <c r="B87" s="73"/>
      <c r="C87" s="75" t="s">
        <v>85</v>
      </c>
      <c r="D87" s="1214"/>
      <c r="E87" s="1214"/>
      <c r="F87" s="76" t="str">
        <f>F10</f>
        <v>Ostrava Jih</v>
      </c>
      <c r="G87" s="1214"/>
      <c r="H87" s="1214"/>
      <c r="I87" s="75" t="s">
        <v>86</v>
      </c>
      <c r="J87" s="77" t="str">
        <f>IF(J10="","",J10)</f>
        <v>7. 2. 2020</v>
      </c>
      <c r="K87" s="154"/>
      <c r="L87" s="1221"/>
      <c r="S87" s="154"/>
      <c r="T87" s="154"/>
      <c r="U87" s="154"/>
      <c r="V87" s="154"/>
      <c r="W87" s="154"/>
      <c r="X87" s="154"/>
      <c r="Y87" s="154"/>
      <c r="Z87" s="154"/>
      <c r="AA87" s="154"/>
      <c r="AB87" s="154"/>
      <c r="AC87" s="154"/>
      <c r="AD87" s="154"/>
      <c r="AE87" s="154"/>
    </row>
    <row r="88" spans="1:31" s="1222" customFormat="1" ht="6.95" customHeight="1">
      <c r="A88" s="154"/>
      <c r="B88" s="73"/>
      <c r="C88" s="1214"/>
      <c r="D88" s="1214"/>
      <c r="E88" s="1214"/>
      <c r="F88" s="1214"/>
      <c r="G88" s="1214"/>
      <c r="H88" s="1214"/>
      <c r="I88" s="1214"/>
      <c r="J88" s="1214"/>
      <c r="K88" s="154"/>
      <c r="L88" s="1221"/>
      <c r="S88" s="154"/>
      <c r="T88" s="154"/>
      <c r="U88" s="154"/>
      <c r="V88" s="154"/>
      <c r="W88" s="154"/>
      <c r="X88" s="154"/>
      <c r="Y88" s="154"/>
      <c r="Z88" s="154"/>
      <c r="AA88" s="154"/>
      <c r="AB88" s="154"/>
      <c r="AC88" s="154"/>
      <c r="AD88" s="154"/>
      <c r="AE88" s="154"/>
    </row>
    <row r="89" spans="1:31" s="1222" customFormat="1" ht="15.2" customHeight="1">
      <c r="A89" s="154"/>
      <c r="B89" s="73"/>
      <c r="C89" s="75" t="s">
        <v>147</v>
      </c>
      <c r="D89" s="1214"/>
      <c r="E89" s="1214"/>
      <c r="F89" s="76" t="str">
        <f>E13</f>
        <v>Městský obvod Ostrava Jih</v>
      </c>
      <c r="G89" s="1214"/>
      <c r="H89" s="1214"/>
      <c r="I89" s="75" t="s">
        <v>88</v>
      </c>
      <c r="J89" s="78" t="str">
        <f>E19</f>
        <v>BKB Metal, a.s.</v>
      </c>
      <c r="K89" s="154"/>
      <c r="L89" s="1221"/>
      <c r="S89" s="154"/>
      <c r="T89" s="154"/>
      <c r="U89" s="154"/>
      <c r="V89" s="154"/>
      <c r="W89" s="154"/>
      <c r="X89" s="154"/>
      <c r="Y89" s="154"/>
      <c r="Z89" s="154"/>
      <c r="AA89" s="154"/>
      <c r="AB89" s="154"/>
      <c r="AC89" s="154"/>
      <c r="AD89" s="154"/>
      <c r="AE89" s="154"/>
    </row>
    <row r="90" spans="1:31" s="1222" customFormat="1" ht="25.7" customHeight="1">
      <c r="A90" s="154"/>
      <c r="B90" s="73"/>
      <c r="C90" s="75" t="s">
        <v>2409</v>
      </c>
      <c r="D90" s="1214"/>
      <c r="E90" s="1214"/>
      <c r="F90" s="76" t="str">
        <f>IF(E16="","",E16)</f>
        <v>Vyplň údaj</v>
      </c>
      <c r="G90" s="1214"/>
      <c r="H90" s="1214"/>
      <c r="I90" s="75" t="s">
        <v>92</v>
      </c>
      <c r="J90" s="78" t="str">
        <f>E22</f>
        <v>Ing. Kristián Gebauer</v>
      </c>
      <c r="K90" s="154"/>
      <c r="L90" s="1221"/>
      <c r="S90" s="154"/>
      <c r="T90" s="154"/>
      <c r="U90" s="154"/>
      <c r="V90" s="154"/>
      <c r="W90" s="154"/>
      <c r="X90" s="154"/>
      <c r="Y90" s="154"/>
      <c r="Z90" s="154"/>
      <c r="AA90" s="154"/>
      <c r="AB90" s="154"/>
      <c r="AC90" s="154"/>
      <c r="AD90" s="154"/>
      <c r="AE90" s="154"/>
    </row>
    <row r="91" spans="1:31" s="1222" customFormat="1" ht="10.35" customHeight="1">
      <c r="A91" s="154"/>
      <c r="B91" s="73"/>
      <c r="C91" s="1214"/>
      <c r="D91" s="1214"/>
      <c r="E91" s="1214"/>
      <c r="F91" s="1214"/>
      <c r="G91" s="1214"/>
      <c r="H91" s="1214"/>
      <c r="I91" s="1214"/>
      <c r="J91" s="1214"/>
      <c r="K91" s="154"/>
      <c r="L91" s="1221"/>
      <c r="S91" s="154"/>
      <c r="T91" s="154"/>
      <c r="U91" s="154"/>
      <c r="V91" s="154"/>
      <c r="W91" s="154"/>
      <c r="X91" s="154"/>
      <c r="Y91" s="154"/>
      <c r="Z91" s="154"/>
      <c r="AA91" s="154"/>
      <c r="AB91" s="154"/>
      <c r="AC91" s="154"/>
      <c r="AD91" s="154"/>
      <c r="AE91" s="154"/>
    </row>
    <row r="92" spans="1:31" s="1222" customFormat="1" ht="29.25" customHeight="1">
      <c r="A92" s="154"/>
      <c r="B92" s="73"/>
      <c r="C92" s="79" t="s">
        <v>173</v>
      </c>
      <c r="D92" s="80"/>
      <c r="E92" s="80"/>
      <c r="F92" s="80"/>
      <c r="G92" s="80"/>
      <c r="H92" s="80"/>
      <c r="I92" s="80"/>
      <c r="J92" s="81" t="s">
        <v>174</v>
      </c>
      <c r="K92" s="166"/>
      <c r="L92" s="1221"/>
      <c r="S92" s="154"/>
      <c r="T92" s="154"/>
      <c r="U92" s="154"/>
      <c r="V92" s="154"/>
      <c r="W92" s="154"/>
      <c r="X92" s="154"/>
      <c r="Y92" s="154"/>
      <c r="Z92" s="154"/>
      <c r="AA92" s="154"/>
      <c r="AB92" s="154"/>
      <c r="AC92" s="154"/>
      <c r="AD92" s="154"/>
      <c r="AE92" s="154"/>
    </row>
    <row r="93" spans="1:31" s="1222" customFormat="1" ht="10.35" customHeight="1">
      <c r="A93" s="154"/>
      <c r="B93" s="73"/>
      <c r="C93" s="1214"/>
      <c r="D93" s="1214"/>
      <c r="E93" s="1214"/>
      <c r="F93" s="1214"/>
      <c r="G93" s="1214"/>
      <c r="H93" s="1214"/>
      <c r="I93" s="1214"/>
      <c r="J93" s="1214"/>
      <c r="K93" s="154"/>
      <c r="L93" s="1221"/>
      <c r="S93" s="154"/>
      <c r="T93" s="154"/>
      <c r="U93" s="154"/>
      <c r="V93" s="154"/>
      <c r="W93" s="154"/>
      <c r="X93" s="154"/>
      <c r="Y93" s="154"/>
      <c r="Z93" s="154"/>
      <c r="AA93" s="154"/>
      <c r="AB93" s="154"/>
      <c r="AC93" s="154"/>
      <c r="AD93" s="154"/>
      <c r="AE93" s="154"/>
    </row>
    <row r="94" spans="1:47" s="1222" customFormat="1" ht="22.9" customHeight="1">
      <c r="A94" s="154"/>
      <c r="B94" s="73"/>
      <c r="C94" s="82" t="s">
        <v>175</v>
      </c>
      <c r="D94" s="1214"/>
      <c r="E94" s="1214"/>
      <c r="F94" s="1214"/>
      <c r="G94" s="1214"/>
      <c r="H94" s="1214"/>
      <c r="I94" s="1214"/>
      <c r="J94" s="83">
        <f>J117</f>
        <v>0</v>
      </c>
      <c r="K94" s="154"/>
      <c r="L94" s="1221"/>
      <c r="S94" s="154"/>
      <c r="T94" s="154"/>
      <c r="U94" s="154"/>
      <c r="V94" s="154"/>
      <c r="W94" s="154"/>
      <c r="X94" s="154"/>
      <c r="Y94" s="154"/>
      <c r="Z94" s="154"/>
      <c r="AA94" s="154"/>
      <c r="AB94" s="154"/>
      <c r="AC94" s="154"/>
      <c r="AD94" s="154"/>
      <c r="AE94" s="154"/>
      <c r="AU94" s="1218" t="s">
        <v>176</v>
      </c>
    </row>
    <row r="95" spans="2:12" s="1228" customFormat="1" ht="24.95" customHeight="1">
      <c r="B95" s="84"/>
      <c r="C95" s="85"/>
      <c r="D95" s="86" t="s">
        <v>505</v>
      </c>
      <c r="E95" s="87"/>
      <c r="F95" s="87"/>
      <c r="G95" s="87"/>
      <c r="H95" s="87"/>
      <c r="I95" s="87"/>
      <c r="J95" s="88">
        <f>J118</f>
        <v>0</v>
      </c>
      <c r="L95" s="1229"/>
    </row>
    <row r="96" spans="2:12" s="1230" customFormat="1" ht="19.9" customHeight="1">
      <c r="B96" s="89"/>
      <c r="C96" s="90"/>
      <c r="D96" s="91" t="s">
        <v>178</v>
      </c>
      <c r="E96" s="92"/>
      <c r="F96" s="92"/>
      <c r="G96" s="92"/>
      <c r="H96" s="92"/>
      <c r="I96" s="92"/>
      <c r="J96" s="93">
        <f>J119</f>
        <v>0</v>
      </c>
      <c r="L96" s="1231"/>
    </row>
    <row r="97" spans="2:12" s="1230" customFormat="1" ht="14.85" customHeight="1">
      <c r="B97" s="89"/>
      <c r="C97" s="90"/>
      <c r="D97" s="91" t="s">
        <v>2309</v>
      </c>
      <c r="E97" s="92"/>
      <c r="F97" s="92"/>
      <c r="G97" s="92"/>
      <c r="H97" s="92"/>
      <c r="I97" s="92"/>
      <c r="J97" s="93">
        <f>J149</f>
        <v>0</v>
      </c>
      <c r="L97" s="1231"/>
    </row>
    <row r="98" spans="2:12" s="1230" customFormat="1" ht="14.85" customHeight="1">
      <c r="B98" s="89"/>
      <c r="C98" s="90"/>
      <c r="D98" s="91" t="s">
        <v>2310</v>
      </c>
      <c r="E98" s="92"/>
      <c r="F98" s="92"/>
      <c r="G98" s="92"/>
      <c r="H98" s="92"/>
      <c r="I98" s="92"/>
      <c r="J98" s="93">
        <f>J156</f>
        <v>0</v>
      </c>
      <c r="L98" s="1231"/>
    </row>
    <row r="99" spans="2:12" s="1230" customFormat="1" ht="14.85" customHeight="1">
      <c r="B99" s="89"/>
      <c r="C99" s="90"/>
      <c r="D99" s="91" t="s">
        <v>2311</v>
      </c>
      <c r="E99" s="92"/>
      <c r="F99" s="92"/>
      <c r="G99" s="92"/>
      <c r="H99" s="92"/>
      <c r="I99" s="92"/>
      <c r="J99" s="93">
        <f>J169</f>
        <v>0</v>
      </c>
      <c r="L99" s="1231"/>
    </row>
    <row r="100" spans="1:31" s="1222" customFormat="1" ht="21.75" customHeight="1">
      <c r="A100" s="154"/>
      <c r="B100" s="73"/>
      <c r="C100" s="1214"/>
      <c r="D100" s="1214"/>
      <c r="E100" s="1214"/>
      <c r="F100" s="1214"/>
      <c r="G100" s="1214"/>
      <c r="H100" s="1214"/>
      <c r="I100" s="1214"/>
      <c r="J100" s="1214"/>
      <c r="K100" s="154"/>
      <c r="L100" s="1221"/>
      <c r="S100" s="154"/>
      <c r="T100" s="154"/>
      <c r="U100" s="154"/>
      <c r="V100" s="154"/>
      <c r="W100" s="154"/>
      <c r="X100" s="154"/>
      <c r="Y100" s="154"/>
      <c r="Z100" s="154"/>
      <c r="AA100" s="154"/>
      <c r="AB100" s="154"/>
      <c r="AC100" s="154"/>
      <c r="AD100" s="154"/>
      <c r="AE100" s="154"/>
    </row>
    <row r="101" spans="1:31" s="1222" customFormat="1" ht="6.95" customHeight="1">
      <c r="A101" s="154"/>
      <c r="B101" s="1226"/>
      <c r="C101" s="164"/>
      <c r="D101" s="164"/>
      <c r="E101" s="164"/>
      <c r="F101" s="164"/>
      <c r="G101" s="164"/>
      <c r="H101" s="164"/>
      <c r="I101" s="164"/>
      <c r="J101" s="164"/>
      <c r="K101" s="164"/>
      <c r="L101" s="1221"/>
      <c r="S101" s="154"/>
      <c r="T101" s="154"/>
      <c r="U101" s="154"/>
      <c r="V101" s="154"/>
      <c r="W101" s="154"/>
      <c r="X101" s="154"/>
      <c r="Y101" s="154"/>
      <c r="Z101" s="154"/>
      <c r="AA101" s="154"/>
      <c r="AB101" s="154"/>
      <c r="AC101" s="154"/>
      <c r="AD101" s="154"/>
      <c r="AE101" s="154"/>
    </row>
    <row r="105" spans="1:31" s="1222" customFormat="1" ht="6.95" customHeight="1">
      <c r="A105" s="154"/>
      <c r="B105" s="1227"/>
      <c r="C105" s="165"/>
      <c r="D105" s="165"/>
      <c r="E105" s="165"/>
      <c r="F105" s="165"/>
      <c r="G105" s="165"/>
      <c r="H105" s="165"/>
      <c r="I105" s="165"/>
      <c r="J105" s="97"/>
      <c r="K105" s="165"/>
      <c r="L105" s="1221"/>
      <c r="S105" s="154"/>
      <c r="T105" s="154"/>
      <c r="U105" s="154"/>
      <c r="V105" s="154"/>
      <c r="W105" s="154"/>
      <c r="X105" s="154"/>
      <c r="Y105" s="154"/>
      <c r="Z105" s="154"/>
      <c r="AA105" s="154"/>
      <c r="AB105" s="154"/>
      <c r="AC105" s="154"/>
      <c r="AD105" s="154"/>
      <c r="AE105" s="154"/>
    </row>
    <row r="106" spans="1:31" s="1222" customFormat="1" ht="24.95" customHeight="1">
      <c r="A106" s="154"/>
      <c r="B106" s="73"/>
      <c r="C106" s="74" t="s">
        <v>188</v>
      </c>
      <c r="D106" s="1214"/>
      <c r="E106" s="1214"/>
      <c r="F106" s="1214"/>
      <c r="G106" s="1214"/>
      <c r="H106" s="1214"/>
      <c r="I106" s="154"/>
      <c r="J106" s="1214"/>
      <c r="K106" s="154"/>
      <c r="L106" s="1221"/>
      <c r="S106" s="154"/>
      <c r="T106" s="154"/>
      <c r="U106" s="154"/>
      <c r="V106" s="154"/>
      <c r="W106" s="154"/>
      <c r="X106" s="154"/>
      <c r="Y106" s="154"/>
      <c r="Z106" s="154"/>
      <c r="AA106" s="154"/>
      <c r="AB106" s="154"/>
      <c r="AC106" s="154"/>
      <c r="AD106" s="154"/>
      <c r="AE106" s="154"/>
    </row>
    <row r="107" spans="1:31" s="1222" customFormat="1" ht="6.95" customHeight="1">
      <c r="A107" s="154"/>
      <c r="B107" s="73"/>
      <c r="C107" s="1214"/>
      <c r="D107" s="1214"/>
      <c r="E107" s="1214"/>
      <c r="F107" s="1214"/>
      <c r="G107" s="1214"/>
      <c r="H107" s="1214"/>
      <c r="I107" s="154"/>
      <c r="J107" s="1214"/>
      <c r="K107" s="154"/>
      <c r="L107" s="1221"/>
      <c r="S107" s="154"/>
      <c r="T107" s="154"/>
      <c r="U107" s="154"/>
      <c r="V107" s="154"/>
      <c r="W107" s="154"/>
      <c r="X107" s="154"/>
      <c r="Y107" s="154"/>
      <c r="Z107" s="154"/>
      <c r="AA107" s="154"/>
      <c r="AB107" s="154"/>
      <c r="AC107" s="154"/>
      <c r="AD107" s="154"/>
      <c r="AE107" s="154"/>
    </row>
    <row r="108" spans="1:31" s="1222" customFormat="1" ht="12" customHeight="1">
      <c r="A108" s="154"/>
      <c r="B108" s="73"/>
      <c r="C108" s="75" t="s">
        <v>84</v>
      </c>
      <c r="D108" s="1214"/>
      <c r="E108" s="1214"/>
      <c r="F108" s="1214"/>
      <c r="G108" s="1214"/>
      <c r="H108" s="1214"/>
      <c r="I108" s="154"/>
      <c r="J108" s="1214"/>
      <c r="K108" s="154"/>
      <c r="L108" s="1221"/>
      <c r="S108" s="154"/>
      <c r="T108" s="154"/>
      <c r="U108" s="154"/>
      <c r="V108" s="154"/>
      <c r="W108" s="154"/>
      <c r="X108" s="154"/>
      <c r="Y108" s="154"/>
      <c r="Z108" s="154"/>
      <c r="AA108" s="154"/>
      <c r="AB108" s="154"/>
      <c r="AC108" s="154"/>
      <c r="AD108" s="154"/>
      <c r="AE108" s="154"/>
    </row>
    <row r="109" spans="1:31" s="1222" customFormat="1" ht="24.75" customHeight="1">
      <c r="A109" s="154"/>
      <c r="B109" s="73"/>
      <c r="C109" s="1214"/>
      <c r="D109" s="1214"/>
      <c r="E109" s="1511" t="str">
        <f>E7</f>
        <v>Modernizace kuchyně MŠ Mitušova 6 IO 01 - Kanalizační přípojka a lapák tuků</v>
      </c>
      <c r="F109" s="1512"/>
      <c r="G109" s="1512"/>
      <c r="H109" s="1512"/>
      <c r="I109" s="154"/>
      <c r="J109" s="1214"/>
      <c r="K109" s="154"/>
      <c r="L109" s="1221"/>
      <c r="S109" s="154"/>
      <c r="T109" s="154"/>
      <c r="U109" s="154"/>
      <c r="V109" s="154"/>
      <c r="W109" s="154"/>
      <c r="X109" s="154"/>
      <c r="Y109" s="154"/>
      <c r="Z109" s="154"/>
      <c r="AA109" s="154"/>
      <c r="AB109" s="154"/>
      <c r="AC109" s="154"/>
      <c r="AD109" s="154"/>
      <c r="AE109" s="154"/>
    </row>
    <row r="110" spans="1:31" s="1222" customFormat="1" ht="6.95" customHeight="1">
      <c r="A110" s="154"/>
      <c r="B110" s="73"/>
      <c r="C110" s="1214"/>
      <c r="D110" s="1214"/>
      <c r="E110" s="1214"/>
      <c r="F110" s="1214"/>
      <c r="G110" s="1214"/>
      <c r="H110" s="1214"/>
      <c r="I110" s="154"/>
      <c r="J110" s="1214"/>
      <c r="K110" s="154"/>
      <c r="L110" s="1221"/>
      <c r="S110" s="154"/>
      <c r="T110" s="154"/>
      <c r="U110" s="154"/>
      <c r="V110" s="154"/>
      <c r="W110" s="154"/>
      <c r="X110" s="154"/>
      <c r="Y110" s="154"/>
      <c r="Z110" s="154"/>
      <c r="AA110" s="154"/>
      <c r="AB110" s="154"/>
      <c r="AC110" s="154"/>
      <c r="AD110" s="154"/>
      <c r="AE110" s="154"/>
    </row>
    <row r="111" spans="1:31" s="1222" customFormat="1" ht="12" customHeight="1">
      <c r="A111" s="154"/>
      <c r="B111" s="73"/>
      <c r="C111" s="75" t="s">
        <v>85</v>
      </c>
      <c r="D111" s="1214"/>
      <c r="E111" s="1214"/>
      <c r="F111" s="76" t="str">
        <f>F10</f>
        <v>Ostrava Jih</v>
      </c>
      <c r="G111" s="1214"/>
      <c r="H111" s="1214"/>
      <c r="I111" s="155" t="s">
        <v>86</v>
      </c>
      <c r="J111" s="77" t="str">
        <f>IF(J10="","",J10)</f>
        <v>7. 2. 2020</v>
      </c>
      <c r="K111" s="154"/>
      <c r="L111" s="1221"/>
      <c r="S111" s="154"/>
      <c r="T111" s="154"/>
      <c r="U111" s="154"/>
      <c r="V111" s="154"/>
      <c r="W111" s="154"/>
      <c r="X111" s="154"/>
      <c r="Y111" s="154"/>
      <c r="Z111" s="154"/>
      <c r="AA111" s="154"/>
      <c r="AB111" s="154"/>
      <c r="AC111" s="154"/>
      <c r="AD111" s="154"/>
      <c r="AE111" s="154"/>
    </row>
    <row r="112" spans="1:31" s="1222" customFormat="1" ht="6.95" customHeight="1">
      <c r="A112" s="154"/>
      <c r="B112" s="73"/>
      <c r="C112" s="1214"/>
      <c r="D112" s="1214"/>
      <c r="E112" s="1214"/>
      <c r="F112" s="1214"/>
      <c r="G112" s="1214"/>
      <c r="H112" s="1214"/>
      <c r="I112" s="154"/>
      <c r="J112" s="1214"/>
      <c r="K112" s="154"/>
      <c r="L112" s="1221"/>
      <c r="S112" s="154"/>
      <c r="T112" s="154"/>
      <c r="U112" s="154"/>
      <c r="V112" s="154"/>
      <c r="W112" s="154"/>
      <c r="X112" s="154"/>
      <c r="Y112" s="154"/>
      <c r="Z112" s="154"/>
      <c r="AA112" s="154"/>
      <c r="AB112" s="154"/>
      <c r="AC112" s="154"/>
      <c r="AD112" s="154"/>
      <c r="AE112" s="154"/>
    </row>
    <row r="113" spans="1:31" s="1222" customFormat="1" ht="15.2" customHeight="1">
      <c r="A113" s="154"/>
      <c r="B113" s="73"/>
      <c r="C113" s="75" t="s">
        <v>147</v>
      </c>
      <c r="D113" s="1214"/>
      <c r="E113" s="1214"/>
      <c r="F113" s="76" t="str">
        <f>E13</f>
        <v>Městský obvod Ostrava Jih</v>
      </c>
      <c r="G113" s="1214"/>
      <c r="H113" s="1214"/>
      <c r="I113" s="155" t="s">
        <v>88</v>
      </c>
      <c r="J113" s="78" t="str">
        <f>E19</f>
        <v>BKB Metal, a.s.</v>
      </c>
      <c r="K113" s="154"/>
      <c r="L113" s="1221"/>
      <c r="S113" s="154"/>
      <c r="T113" s="154"/>
      <c r="U113" s="154"/>
      <c r="V113" s="154"/>
      <c r="W113" s="154"/>
      <c r="X113" s="154"/>
      <c r="Y113" s="154"/>
      <c r="Z113" s="154"/>
      <c r="AA113" s="154"/>
      <c r="AB113" s="154"/>
      <c r="AC113" s="154"/>
      <c r="AD113" s="154"/>
      <c r="AE113" s="154"/>
    </row>
    <row r="114" spans="1:31" s="1222" customFormat="1" ht="25.7" customHeight="1">
      <c r="A114" s="154"/>
      <c r="B114" s="73"/>
      <c r="C114" s="75" t="s">
        <v>2409</v>
      </c>
      <c r="D114" s="1214"/>
      <c r="E114" s="1214"/>
      <c r="F114" s="76" t="str">
        <f>IF(E16="","",E16)</f>
        <v>Vyplň údaj</v>
      </c>
      <c r="G114" s="1214"/>
      <c r="H114" s="1214"/>
      <c r="I114" s="155" t="s">
        <v>92</v>
      </c>
      <c r="J114" s="78" t="str">
        <f>E22</f>
        <v>Ing. Kristián Gebauer</v>
      </c>
      <c r="K114" s="154"/>
      <c r="L114" s="1221"/>
      <c r="S114" s="154"/>
      <c r="T114" s="154"/>
      <c r="U114" s="154"/>
      <c r="V114" s="154"/>
      <c r="W114" s="154"/>
      <c r="X114" s="154"/>
      <c r="Y114" s="154"/>
      <c r="Z114" s="154"/>
      <c r="AA114" s="154"/>
      <c r="AB114" s="154"/>
      <c r="AC114" s="154"/>
      <c r="AD114" s="154"/>
      <c r="AE114" s="154"/>
    </row>
    <row r="115" spans="1:31" s="1222" customFormat="1" ht="10.35" customHeight="1">
      <c r="A115" s="154"/>
      <c r="B115" s="73"/>
      <c r="C115" s="1214"/>
      <c r="D115" s="1214"/>
      <c r="E115" s="1214"/>
      <c r="F115" s="1214"/>
      <c r="G115" s="1214"/>
      <c r="H115" s="1214"/>
      <c r="I115" s="154"/>
      <c r="J115" s="1214"/>
      <c r="K115" s="154"/>
      <c r="L115" s="1221"/>
      <c r="S115" s="154"/>
      <c r="T115" s="154"/>
      <c r="U115" s="154"/>
      <c r="V115" s="154"/>
      <c r="W115" s="154"/>
      <c r="X115" s="154"/>
      <c r="Y115" s="154"/>
      <c r="Z115" s="154"/>
      <c r="AA115" s="154"/>
      <c r="AB115" s="154"/>
      <c r="AC115" s="154"/>
      <c r="AD115" s="154"/>
      <c r="AE115" s="154"/>
    </row>
    <row r="116" spans="1:31" s="1237" customFormat="1" ht="29.25" customHeight="1">
      <c r="A116" s="1232"/>
      <c r="B116" s="98"/>
      <c r="C116" s="99" t="s">
        <v>189</v>
      </c>
      <c r="D116" s="100" t="s">
        <v>190</v>
      </c>
      <c r="E116" s="100" t="s">
        <v>93</v>
      </c>
      <c r="F116" s="100" t="s">
        <v>191</v>
      </c>
      <c r="G116" s="100" t="s">
        <v>192</v>
      </c>
      <c r="H116" s="100" t="s">
        <v>193</v>
      </c>
      <c r="I116" s="169" t="s">
        <v>194</v>
      </c>
      <c r="J116" s="101" t="s">
        <v>174</v>
      </c>
      <c r="K116" s="1309" t="s">
        <v>195</v>
      </c>
      <c r="L116" s="1233"/>
      <c r="M116" s="1234" t="s">
        <v>144</v>
      </c>
      <c r="N116" s="1235" t="s">
        <v>157</v>
      </c>
      <c r="O116" s="1235" t="s">
        <v>196</v>
      </c>
      <c r="P116" s="1235" t="s">
        <v>197</v>
      </c>
      <c r="Q116" s="1235" t="s">
        <v>198</v>
      </c>
      <c r="R116" s="1235" t="s">
        <v>199</v>
      </c>
      <c r="S116" s="1235" t="s">
        <v>200</v>
      </c>
      <c r="T116" s="1236" t="s">
        <v>201</v>
      </c>
      <c r="U116" s="1232"/>
      <c r="V116" s="1232"/>
      <c r="W116" s="1232"/>
      <c r="X116" s="1232"/>
      <c r="Y116" s="1232"/>
      <c r="Z116" s="1232"/>
      <c r="AA116" s="1232"/>
      <c r="AB116" s="1232"/>
      <c r="AC116" s="1232"/>
      <c r="AD116" s="1232"/>
      <c r="AE116" s="1232"/>
    </row>
    <row r="117" spans="1:63" s="1222" customFormat="1" ht="22.9" customHeight="1">
      <c r="A117" s="154"/>
      <c r="B117" s="73"/>
      <c r="C117" s="105" t="s">
        <v>202</v>
      </c>
      <c r="D117" s="1214"/>
      <c r="E117" s="1214"/>
      <c r="F117" s="1214"/>
      <c r="G117" s="1214"/>
      <c r="H117" s="1214"/>
      <c r="I117" s="154"/>
      <c r="J117" s="106">
        <f>BK117</f>
        <v>0</v>
      </c>
      <c r="K117" s="154"/>
      <c r="L117" s="1217"/>
      <c r="M117" s="1238"/>
      <c r="N117" s="1239"/>
      <c r="O117" s="157"/>
      <c r="P117" s="1240">
        <f>P118</f>
        <v>0</v>
      </c>
      <c r="Q117" s="157"/>
      <c r="R117" s="1240">
        <f>R118</f>
        <v>16.0323864</v>
      </c>
      <c r="S117" s="157"/>
      <c r="T117" s="1241">
        <f>T118</f>
        <v>0</v>
      </c>
      <c r="U117" s="154"/>
      <c r="V117" s="154"/>
      <c r="W117" s="154"/>
      <c r="X117" s="154"/>
      <c r="Y117" s="154"/>
      <c r="Z117" s="154"/>
      <c r="AA117" s="154"/>
      <c r="AB117" s="154"/>
      <c r="AC117" s="154"/>
      <c r="AD117" s="154"/>
      <c r="AE117" s="154"/>
      <c r="AT117" s="1218" t="s">
        <v>110</v>
      </c>
      <c r="AU117" s="1218" t="s">
        <v>176</v>
      </c>
      <c r="BK117" s="1242">
        <f>BK118</f>
        <v>0</v>
      </c>
    </row>
    <row r="118" spans="2:63" s="170" customFormat="1" ht="25.9" customHeight="1">
      <c r="B118" s="112"/>
      <c r="C118" s="113"/>
      <c r="D118" s="114" t="s">
        <v>110</v>
      </c>
      <c r="E118" s="115" t="s">
        <v>203</v>
      </c>
      <c r="F118" s="115" t="s">
        <v>518</v>
      </c>
      <c r="G118" s="113"/>
      <c r="H118" s="113"/>
      <c r="J118" s="116">
        <f>BK118</f>
        <v>0</v>
      </c>
      <c r="L118" s="1243"/>
      <c r="M118" s="1245"/>
      <c r="N118" s="1246"/>
      <c r="O118" s="1246"/>
      <c r="P118" s="1247">
        <f>P119</f>
        <v>0</v>
      </c>
      <c r="Q118" s="1246"/>
      <c r="R118" s="1247">
        <f>R119</f>
        <v>16.0323864</v>
      </c>
      <c r="S118" s="1246"/>
      <c r="T118" s="1248">
        <f>T119</f>
        <v>0</v>
      </c>
      <c r="AR118" s="1244" t="s">
        <v>119</v>
      </c>
      <c r="AT118" s="1249" t="s">
        <v>110</v>
      </c>
      <c r="AU118" s="1249" t="s">
        <v>111</v>
      </c>
      <c r="AY118" s="1244" t="s">
        <v>205</v>
      </c>
      <c r="BK118" s="1250">
        <f>BK119</f>
        <v>0</v>
      </c>
    </row>
    <row r="119" spans="2:63" s="170" customFormat="1" ht="22.9" customHeight="1">
      <c r="B119" s="112"/>
      <c r="C119" s="113"/>
      <c r="D119" s="114" t="s">
        <v>110</v>
      </c>
      <c r="E119" s="121" t="s">
        <v>119</v>
      </c>
      <c r="F119" s="121" t="s">
        <v>206</v>
      </c>
      <c r="G119" s="113"/>
      <c r="H119" s="113"/>
      <c r="J119" s="122">
        <f>BK119</f>
        <v>0</v>
      </c>
      <c r="L119" s="1243"/>
      <c r="M119" s="1245"/>
      <c r="N119" s="1246"/>
      <c r="O119" s="1246"/>
      <c r="P119" s="1247">
        <f>P120+SUM(P121:P149)+P156+P169</f>
        <v>0</v>
      </c>
      <c r="Q119" s="1246"/>
      <c r="R119" s="1247">
        <f>R120+SUM(R121:R149)+R156+R169</f>
        <v>16.0323864</v>
      </c>
      <c r="S119" s="1246"/>
      <c r="T119" s="1248">
        <f>T120+SUM(T121:T149)+T156+T169</f>
        <v>0</v>
      </c>
      <c r="AR119" s="1244" t="s">
        <v>119</v>
      </c>
      <c r="AT119" s="1249" t="s">
        <v>110</v>
      </c>
      <c r="AU119" s="1249" t="s">
        <v>119</v>
      </c>
      <c r="AY119" s="1244" t="s">
        <v>205</v>
      </c>
      <c r="BK119" s="1250">
        <f>BK120+SUM(BK121:BK149)+BK156+BK169</f>
        <v>0</v>
      </c>
    </row>
    <row r="120" spans="1:65" s="1222" customFormat="1" ht="21.75" customHeight="1">
      <c r="A120" s="154"/>
      <c r="B120" s="73"/>
      <c r="C120" s="123" t="s">
        <v>646</v>
      </c>
      <c r="D120" s="123" t="s">
        <v>208</v>
      </c>
      <c r="E120" s="124" t="s">
        <v>2312</v>
      </c>
      <c r="F120" s="125" t="s">
        <v>2313</v>
      </c>
      <c r="G120" s="126" t="s">
        <v>238</v>
      </c>
      <c r="H120" s="1215">
        <v>12</v>
      </c>
      <c r="I120" s="171"/>
      <c r="J120" s="127">
        <f>ROUND(I120*H120,2)</f>
        <v>0</v>
      </c>
      <c r="K120" s="1307"/>
      <c r="L120" s="1217"/>
      <c r="M120" s="172" t="s">
        <v>144</v>
      </c>
      <c r="N120" s="1251" t="s">
        <v>158</v>
      </c>
      <c r="O120" s="1252"/>
      <c r="P120" s="1253">
        <f>O120*H120</f>
        <v>0</v>
      </c>
      <c r="Q120" s="1253">
        <v>0</v>
      </c>
      <c r="R120" s="1253">
        <f>Q120*H120</f>
        <v>0</v>
      </c>
      <c r="S120" s="1253">
        <v>0</v>
      </c>
      <c r="T120" s="1254">
        <f>S120*H120</f>
        <v>0</v>
      </c>
      <c r="U120" s="154"/>
      <c r="V120" s="154"/>
      <c r="W120" s="154"/>
      <c r="X120" s="154"/>
      <c r="Y120" s="154"/>
      <c r="Z120" s="154"/>
      <c r="AA120" s="154"/>
      <c r="AB120" s="154"/>
      <c r="AC120" s="154"/>
      <c r="AD120" s="154"/>
      <c r="AE120" s="154"/>
      <c r="AR120" s="1255" t="s">
        <v>211</v>
      </c>
      <c r="AT120" s="1255" t="s">
        <v>208</v>
      </c>
      <c r="AU120" s="1255" t="s">
        <v>138</v>
      </c>
      <c r="AY120" s="1218" t="s">
        <v>205</v>
      </c>
      <c r="BE120" s="1256">
        <f>IF(N120="základní",J120,0)</f>
        <v>0</v>
      </c>
      <c r="BF120" s="1256">
        <f>IF(N120="snížená",J120,0)</f>
        <v>0</v>
      </c>
      <c r="BG120" s="1256">
        <f>IF(N120="zákl. přenesená",J120,0)</f>
        <v>0</v>
      </c>
      <c r="BH120" s="1256">
        <f>IF(N120="sníž. přenesená",J120,0)</f>
        <v>0</v>
      </c>
      <c r="BI120" s="1256">
        <f>IF(N120="nulová",J120,0)</f>
        <v>0</v>
      </c>
      <c r="BJ120" s="1218" t="s">
        <v>119</v>
      </c>
      <c r="BK120" s="1256">
        <f>ROUND(I120*H120,2)</f>
        <v>0</v>
      </c>
      <c r="BL120" s="1218" t="s">
        <v>211</v>
      </c>
      <c r="BM120" s="1255" t="s">
        <v>2314</v>
      </c>
    </row>
    <row r="121" spans="1:47" s="1222" customFormat="1" ht="19.5">
      <c r="A121" s="154"/>
      <c r="B121" s="73"/>
      <c r="C121" s="1214"/>
      <c r="D121" s="1288" t="s">
        <v>2627</v>
      </c>
      <c r="E121" s="1214"/>
      <c r="F121" s="1289" t="s">
        <v>2641</v>
      </c>
      <c r="G121" s="1214"/>
      <c r="H121" s="1214"/>
      <c r="I121" s="154"/>
      <c r="J121" s="1214"/>
      <c r="K121" s="154"/>
      <c r="L121" s="1217"/>
      <c r="M121" s="1257"/>
      <c r="N121" s="1258"/>
      <c r="O121" s="1252"/>
      <c r="P121" s="1252"/>
      <c r="Q121" s="1252"/>
      <c r="R121" s="1252"/>
      <c r="S121" s="1252"/>
      <c r="T121" s="1259"/>
      <c r="U121" s="154"/>
      <c r="V121" s="154"/>
      <c r="W121" s="154"/>
      <c r="X121" s="154"/>
      <c r="Y121" s="154"/>
      <c r="Z121" s="154"/>
      <c r="AA121" s="154"/>
      <c r="AB121" s="154"/>
      <c r="AC121" s="154"/>
      <c r="AD121" s="154"/>
      <c r="AE121" s="154"/>
      <c r="AT121" s="1218" t="s">
        <v>2627</v>
      </c>
      <c r="AU121" s="1218" t="s">
        <v>138</v>
      </c>
    </row>
    <row r="122" spans="1:65" s="1222" customFormat="1" ht="21.75" customHeight="1">
      <c r="A122" s="154"/>
      <c r="B122" s="73"/>
      <c r="C122" s="123" t="s">
        <v>651</v>
      </c>
      <c r="D122" s="123" t="s">
        <v>208</v>
      </c>
      <c r="E122" s="124" t="s">
        <v>2315</v>
      </c>
      <c r="F122" s="125" t="s">
        <v>2317</v>
      </c>
      <c r="G122" s="126" t="s">
        <v>238</v>
      </c>
      <c r="H122" s="1215">
        <v>12</v>
      </c>
      <c r="I122" s="171"/>
      <c r="J122" s="127">
        <f>ROUND(I122*H122,2)</f>
        <v>0</v>
      </c>
      <c r="K122" s="1307"/>
      <c r="L122" s="1217"/>
      <c r="M122" s="172" t="s">
        <v>144</v>
      </c>
      <c r="N122" s="1251" t="s">
        <v>158</v>
      </c>
      <c r="O122" s="1252"/>
      <c r="P122" s="1253">
        <f>O122*H122</f>
        <v>0</v>
      </c>
      <c r="Q122" s="1253">
        <v>0</v>
      </c>
      <c r="R122" s="1253">
        <f>Q122*H122</f>
        <v>0</v>
      </c>
      <c r="S122" s="1253">
        <v>0</v>
      </c>
      <c r="T122" s="1254">
        <f>S122*H122</f>
        <v>0</v>
      </c>
      <c r="U122" s="154"/>
      <c r="V122" s="154"/>
      <c r="W122" s="154"/>
      <c r="X122" s="154"/>
      <c r="Y122" s="154"/>
      <c r="Z122" s="154"/>
      <c r="AA122" s="154"/>
      <c r="AB122" s="154"/>
      <c r="AC122" s="154"/>
      <c r="AD122" s="154"/>
      <c r="AE122" s="154"/>
      <c r="AR122" s="1255" t="s">
        <v>211</v>
      </c>
      <c r="AT122" s="1255" t="s">
        <v>208</v>
      </c>
      <c r="AU122" s="1255" t="s">
        <v>138</v>
      </c>
      <c r="AY122" s="1218" t="s">
        <v>205</v>
      </c>
      <c r="BE122" s="1256">
        <f>IF(N122="základní",J122,0)</f>
        <v>0</v>
      </c>
      <c r="BF122" s="1256">
        <f>IF(N122="snížená",J122,0)</f>
        <v>0</v>
      </c>
      <c r="BG122" s="1256">
        <f>IF(N122="zákl. přenesená",J122,0)</f>
        <v>0</v>
      </c>
      <c r="BH122" s="1256">
        <f>IF(N122="sníž. přenesená",J122,0)</f>
        <v>0</v>
      </c>
      <c r="BI122" s="1256">
        <f>IF(N122="nulová",J122,0)</f>
        <v>0</v>
      </c>
      <c r="BJ122" s="1218" t="s">
        <v>119</v>
      </c>
      <c r="BK122" s="1256">
        <f>ROUND(I122*H122,2)</f>
        <v>0</v>
      </c>
      <c r="BL122" s="1218" t="s">
        <v>211</v>
      </c>
      <c r="BM122" s="1255" t="s">
        <v>2316</v>
      </c>
    </row>
    <row r="123" spans="1:47" s="1222" customFormat="1" ht="19.5">
      <c r="A123" s="154"/>
      <c r="B123" s="73"/>
      <c r="C123" s="1214"/>
      <c r="D123" s="1288" t="s">
        <v>2627</v>
      </c>
      <c r="E123" s="1214"/>
      <c r="F123" s="1289" t="s">
        <v>2641</v>
      </c>
      <c r="G123" s="1214"/>
      <c r="H123" s="1214"/>
      <c r="I123" s="154"/>
      <c r="J123" s="1214"/>
      <c r="K123" s="154"/>
      <c r="L123" s="1217"/>
      <c r="M123" s="1257"/>
      <c r="N123" s="1258"/>
      <c r="O123" s="1252"/>
      <c r="P123" s="1252"/>
      <c r="Q123" s="1252"/>
      <c r="R123" s="1252"/>
      <c r="S123" s="1252"/>
      <c r="T123" s="1259"/>
      <c r="U123" s="154"/>
      <c r="V123" s="154"/>
      <c r="W123" s="154"/>
      <c r="X123" s="154"/>
      <c r="Y123" s="154"/>
      <c r="Z123" s="154"/>
      <c r="AA123" s="154"/>
      <c r="AB123" s="154"/>
      <c r="AC123" s="154"/>
      <c r="AD123" s="154"/>
      <c r="AE123" s="154"/>
      <c r="AT123" s="1218" t="s">
        <v>2627</v>
      </c>
      <c r="AU123" s="1218" t="s">
        <v>138</v>
      </c>
    </row>
    <row r="124" spans="1:65" s="1222" customFormat="1" ht="78" customHeight="1">
      <c r="A124" s="154"/>
      <c r="B124" s="73"/>
      <c r="C124" s="123" t="s">
        <v>679</v>
      </c>
      <c r="D124" s="123" t="s">
        <v>208</v>
      </c>
      <c r="E124" s="124" t="s">
        <v>2318</v>
      </c>
      <c r="F124" s="125" t="s">
        <v>2320</v>
      </c>
      <c r="G124" s="126" t="s">
        <v>248</v>
      </c>
      <c r="H124" s="1215">
        <v>1.2</v>
      </c>
      <c r="I124" s="171"/>
      <c r="J124" s="127">
        <f>ROUND(I124*H124,2)</f>
        <v>0</v>
      </c>
      <c r="K124" s="1307"/>
      <c r="L124" s="1217"/>
      <c r="M124" s="172" t="s">
        <v>144</v>
      </c>
      <c r="N124" s="1251" t="s">
        <v>158</v>
      </c>
      <c r="O124" s="1252"/>
      <c r="P124" s="1253">
        <f>O124*H124</f>
        <v>0</v>
      </c>
      <c r="Q124" s="1253">
        <v>0.0369</v>
      </c>
      <c r="R124" s="1253">
        <f>Q124*H124</f>
        <v>0.04428</v>
      </c>
      <c r="S124" s="1253">
        <v>0</v>
      </c>
      <c r="T124" s="1254">
        <f>S124*H124</f>
        <v>0</v>
      </c>
      <c r="U124" s="154"/>
      <c r="V124" s="154"/>
      <c r="W124" s="154"/>
      <c r="X124" s="154"/>
      <c r="Y124" s="154"/>
      <c r="Z124" s="154"/>
      <c r="AA124" s="154"/>
      <c r="AB124" s="154"/>
      <c r="AC124" s="154"/>
      <c r="AD124" s="154"/>
      <c r="AE124" s="154"/>
      <c r="AR124" s="1255" t="s">
        <v>211</v>
      </c>
      <c r="AT124" s="1255" t="s">
        <v>208</v>
      </c>
      <c r="AU124" s="1255" t="s">
        <v>138</v>
      </c>
      <c r="AY124" s="1218" t="s">
        <v>205</v>
      </c>
      <c r="BE124" s="1256">
        <f>IF(N124="základní",J124,0)</f>
        <v>0</v>
      </c>
      <c r="BF124" s="1256">
        <f>IF(N124="snížená",J124,0)</f>
        <v>0</v>
      </c>
      <c r="BG124" s="1256">
        <f>IF(N124="zákl. přenesená",J124,0)</f>
        <v>0</v>
      </c>
      <c r="BH124" s="1256">
        <f>IF(N124="sníž. přenesená",J124,0)</f>
        <v>0</v>
      </c>
      <c r="BI124" s="1256">
        <f>IF(N124="nulová",J124,0)</f>
        <v>0</v>
      </c>
      <c r="BJ124" s="1218" t="s">
        <v>119</v>
      </c>
      <c r="BK124" s="1256">
        <f>ROUND(I124*H124,2)</f>
        <v>0</v>
      </c>
      <c r="BL124" s="1218" t="s">
        <v>211</v>
      </c>
      <c r="BM124" s="1255" t="s">
        <v>2319</v>
      </c>
    </row>
    <row r="125" spans="1:65" s="1222" customFormat="1" ht="78" customHeight="1">
      <c r="A125" s="154"/>
      <c r="B125" s="73"/>
      <c r="C125" s="123" t="s">
        <v>119</v>
      </c>
      <c r="D125" s="123" t="s">
        <v>208</v>
      </c>
      <c r="E125" s="124" t="s">
        <v>2321</v>
      </c>
      <c r="F125" s="125" t="s">
        <v>2323</v>
      </c>
      <c r="G125" s="126" t="s">
        <v>248</v>
      </c>
      <c r="H125" s="1215">
        <v>1.2</v>
      </c>
      <c r="I125" s="171"/>
      <c r="J125" s="127">
        <f>ROUND(I125*H125,2)</f>
        <v>0</v>
      </c>
      <c r="K125" s="1307"/>
      <c r="L125" s="1217"/>
      <c r="M125" s="172" t="s">
        <v>144</v>
      </c>
      <c r="N125" s="1251" t="s">
        <v>158</v>
      </c>
      <c r="O125" s="1252"/>
      <c r="P125" s="1253">
        <f>O125*H125</f>
        <v>0</v>
      </c>
      <c r="Q125" s="1253">
        <v>0.0369</v>
      </c>
      <c r="R125" s="1253">
        <f>Q125*H125</f>
        <v>0.04428</v>
      </c>
      <c r="S125" s="1253">
        <v>0</v>
      </c>
      <c r="T125" s="1254">
        <f>S125*H125</f>
        <v>0</v>
      </c>
      <c r="U125" s="154"/>
      <c r="V125" s="154"/>
      <c r="W125" s="154"/>
      <c r="X125" s="154"/>
      <c r="Y125" s="154"/>
      <c r="Z125" s="154"/>
      <c r="AA125" s="154"/>
      <c r="AB125" s="154"/>
      <c r="AC125" s="154"/>
      <c r="AD125" s="154"/>
      <c r="AE125" s="154"/>
      <c r="AR125" s="1255" t="s">
        <v>211</v>
      </c>
      <c r="AT125" s="1255" t="s">
        <v>208</v>
      </c>
      <c r="AU125" s="1255" t="s">
        <v>138</v>
      </c>
      <c r="AY125" s="1218" t="s">
        <v>205</v>
      </c>
      <c r="BE125" s="1256">
        <f>IF(N125="základní",J125,0)</f>
        <v>0</v>
      </c>
      <c r="BF125" s="1256">
        <f>IF(N125="snížená",J125,0)</f>
        <v>0</v>
      </c>
      <c r="BG125" s="1256">
        <f>IF(N125="zákl. přenesená",J125,0)</f>
        <v>0</v>
      </c>
      <c r="BH125" s="1256">
        <f>IF(N125="sníž. přenesená",J125,0)</f>
        <v>0</v>
      </c>
      <c r="BI125" s="1256">
        <f>IF(N125="nulová",J125,0)</f>
        <v>0</v>
      </c>
      <c r="BJ125" s="1218" t="s">
        <v>119</v>
      </c>
      <c r="BK125" s="1256">
        <f>ROUND(I125*H125,2)</f>
        <v>0</v>
      </c>
      <c r="BL125" s="1218" t="s">
        <v>211</v>
      </c>
      <c r="BM125" s="1255" t="s">
        <v>2322</v>
      </c>
    </row>
    <row r="126" spans="1:65" s="1222" customFormat="1" ht="33" customHeight="1">
      <c r="A126" s="154"/>
      <c r="B126" s="73"/>
      <c r="C126" s="123" t="s">
        <v>138</v>
      </c>
      <c r="D126" s="123" t="s">
        <v>208</v>
      </c>
      <c r="E126" s="124" t="s">
        <v>2324</v>
      </c>
      <c r="F126" s="125" t="s">
        <v>2326</v>
      </c>
      <c r="G126" s="126" t="s">
        <v>210</v>
      </c>
      <c r="H126" s="1215">
        <v>28.4</v>
      </c>
      <c r="I126" s="171"/>
      <c r="J126" s="127">
        <f>ROUND(I126*H126,2)</f>
        <v>0</v>
      </c>
      <c r="K126" s="1307"/>
      <c r="L126" s="1217"/>
      <c r="M126" s="172" t="s">
        <v>144</v>
      </c>
      <c r="N126" s="1251" t="s">
        <v>158</v>
      </c>
      <c r="O126" s="1252"/>
      <c r="P126" s="1253">
        <f>O126*H126</f>
        <v>0</v>
      </c>
      <c r="Q126" s="1253">
        <v>0</v>
      </c>
      <c r="R126" s="1253">
        <f>Q126*H126</f>
        <v>0</v>
      </c>
      <c r="S126" s="1253">
        <v>0</v>
      </c>
      <c r="T126" s="1254">
        <f>S126*H126</f>
        <v>0</v>
      </c>
      <c r="U126" s="154"/>
      <c r="V126" s="154"/>
      <c r="W126" s="154"/>
      <c r="X126" s="154"/>
      <c r="Y126" s="154"/>
      <c r="Z126" s="154"/>
      <c r="AA126" s="154"/>
      <c r="AB126" s="154"/>
      <c r="AC126" s="154"/>
      <c r="AD126" s="154"/>
      <c r="AE126" s="154"/>
      <c r="AR126" s="1255" t="s">
        <v>211</v>
      </c>
      <c r="AT126" s="1255" t="s">
        <v>208</v>
      </c>
      <c r="AU126" s="1255" t="s">
        <v>138</v>
      </c>
      <c r="AY126" s="1218" t="s">
        <v>205</v>
      </c>
      <c r="BE126" s="1256">
        <f>IF(N126="základní",J126,0)</f>
        <v>0</v>
      </c>
      <c r="BF126" s="1256">
        <f>IF(N126="snížená",J126,0)</f>
        <v>0</v>
      </c>
      <c r="BG126" s="1256">
        <f>IF(N126="zákl. přenesená",J126,0)</f>
        <v>0</v>
      </c>
      <c r="BH126" s="1256">
        <f>IF(N126="sníž. přenesená",J126,0)</f>
        <v>0</v>
      </c>
      <c r="BI126" s="1256">
        <f>IF(N126="nulová",J126,0)</f>
        <v>0</v>
      </c>
      <c r="BJ126" s="1218" t="s">
        <v>119</v>
      </c>
      <c r="BK126" s="1256">
        <f>ROUND(I126*H126,2)</f>
        <v>0</v>
      </c>
      <c r="BL126" s="1218" t="s">
        <v>211</v>
      </c>
      <c r="BM126" s="1255" t="s">
        <v>2325</v>
      </c>
    </row>
    <row r="127" spans="1:47" s="1222" customFormat="1" ht="19.5">
      <c r="A127" s="154"/>
      <c r="B127" s="73"/>
      <c r="C127" s="1214"/>
      <c r="D127" s="1288" t="s">
        <v>2627</v>
      </c>
      <c r="E127" s="1214"/>
      <c r="F127" s="1289" t="s">
        <v>2642</v>
      </c>
      <c r="G127" s="1214"/>
      <c r="H127" s="1214"/>
      <c r="I127" s="154"/>
      <c r="J127" s="1214"/>
      <c r="K127" s="154"/>
      <c r="L127" s="1217"/>
      <c r="M127" s="1257"/>
      <c r="N127" s="1258"/>
      <c r="O127" s="1252"/>
      <c r="P127" s="1252"/>
      <c r="Q127" s="1252"/>
      <c r="R127" s="1252"/>
      <c r="S127" s="1252"/>
      <c r="T127" s="1259"/>
      <c r="U127" s="154"/>
      <c r="V127" s="154"/>
      <c r="W127" s="154"/>
      <c r="X127" s="154"/>
      <c r="Y127" s="154"/>
      <c r="Z127" s="154"/>
      <c r="AA127" s="154"/>
      <c r="AB127" s="154"/>
      <c r="AC127" s="154"/>
      <c r="AD127" s="154"/>
      <c r="AE127" s="154"/>
      <c r="AT127" s="1218" t="s">
        <v>2627</v>
      </c>
      <c r="AU127" s="1218" t="s">
        <v>138</v>
      </c>
    </row>
    <row r="128" spans="1:65" s="1222" customFormat="1" ht="44.25" customHeight="1">
      <c r="A128" s="154"/>
      <c r="B128" s="73"/>
      <c r="C128" s="123" t="s">
        <v>531</v>
      </c>
      <c r="D128" s="123" t="s">
        <v>208</v>
      </c>
      <c r="E128" s="124" t="s">
        <v>2327</v>
      </c>
      <c r="F128" s="125" t="s">
        <v>2329</v>
      </c>
      <c r="G128" s="126" t="s">
        <v>210</v>
      </c>
      <c r="H128" s="1215">
        <v>11.05</v>
      </c>
      <c r="I128" s="171"/>
      <c r="J128" s="127">
        <f>ROUND(I128*H128,2)</f>
        <v>0</v>
      </c>
      <c r="K128" s="1307"/>
      <c r="L128" s="1217"/>
      <c r="M128" s="172" t="s">
        <v>144</v>
      </c>
      <c r="N128" s="1251" t="s">
        <v>158</v>
      </c>
      <c r="O128" s="1252"/>
      <c r="P128" s="1253">
        <f>O128*H128</f>
        <v>0</v>
      </c>
      <c r="Q128" s="1253">
        <v>0</v>
      </c>
      <c r="R128" s="1253">
        <f>Q128*H128</f>
        <v>0</v>
      </c>
      <c r="S128" s="1253">
        <v>0</v>
      </c>
      <c r="T128" s="1254">
        <f>S128*H128</f>
        <v>0</v>
      </c>
      <c r="U128" s="154"/>
      <c r="V128" s="154"/>
      <c r="W128" s="154"/>
      <c r="X128" s="154"/>
      <c r="Y128" s="154"/>
      <c r="Z128" s="154"/>
      <c r="AA128" s="154"/>
      <c r="AB128" s="154"/>
      <c r="AC128" s="154"/>
      <c r="AD128" s="154"/>
      <c r="AE128" s="154"/>
      <c r="AR128" s="1255" t="s">
        <v>211</v>
      </c>
      <c r="AT128" s="1255" t="s">
        <v>208</v>
      </c>
      <c r="AU128" s="1255" t="s">
        <v>138</v>
      </c>
      <c r="AY128" s="1218" t="s">
        <v>205</v>
      </c>
      <c r="BE128" s="1256">
        <f>IF(N128="základní",J128,0)</f>
        <v>0</v>
      </c>
      <c r="BF128" s="1256">
        <f>IF(N128="snížená",J128,0)</f>
        <v>0</v>
      </c>
      <c r="BG128" s="1256">
        <f>IF(N128="zákl. přenesená",J128,0)</f>
        <v>0</v>
      </c>
      <c r="BH128" s="1256">
        <f>IF(N128="sníž. přenesená",J128,0)</f>
        <v>0</v>
      </c>
      <c r="BI128" s="1256">
        <f>IF(N128="nulová",J128,0)</f>
        <v>0</v>
      </c>
      <c r="BJ128" s="1218" t="s">
        <v>119</v>
      </c>
      <c r="BK128" s="1256">
        <f>ROUND(I128*H128,2)</f>
        <v>0</v>
      </c>
      <c r="BL128" s="1218" t="s">
        <v>211</v>
      </c>
      <c r="BM128" s="1255" t="s">
        <v>2328</v>
      </c>
    </row>
    <row r="129" spans="1:47" s="1222" customFormat="1" ht="19.5">
      <c r="A129" s="154"/>
      <c r="B129" s="73"/>
      <c r="C129" s="1214"/>
      <c r="D129" s="1288" t="s">
        <v>2627</v>
      </c>
      <c r="E129" s="1214"/>
      <c r="F129" s="1289" t="s">
        <v>2643</v>
      </c>
      <c r="G129" s="1214"/>
      <c r="H129" s="1214"/>
      <c r="I129" s="154"/>
      <c r="J129" s="1214"/>
      <c r="K129" s="154"/>
      <c r="L129" s="1217"/>
      <c r="M129" s="1257"/>
      <c r="N129" s="1258"/>
      <c r="O129" s="1252"/>
      <c r="P129" s="1252"/>
      <c r="Q129" s="1252"/>
      <c r="R129" s="1252"/>
      <c r="S129" s="1252"/>
      <c r="T129" s="1259"/>
      <c r="U129" s="154"/>
      <c r="V129" s="154"/>
      <c r="W129" s="154"/>
      <c r="X129" s="154"/>
      <c r="Y129" s="154"/>
      <c r="Z129" s="154"/>
      <c r="AA129" s="154"/>
      <c r="AB129" s="154"/>
      <c r="AC129" s="154"/>
      <c r="AD129" s="154"/>
      <c r="AE129" s="154"/>
      <c r="AT129" s="1218" t="s">
        <v>2627</v>
      </c>
      <c r="AU129" s="1218" t="s">
        <v>138</v>
      </c>
    </row>
    <row r="130" spans="1:65" s="1222" customFormat="1" ht="33" customHeight="1">
      <c r="A130" s="154"/>
      <c r="B130" s="73"/>
      <c r="C130" s="123" t="s">
        <v>211</v>
      </c>
      <c r="D130" s="123" t="s">
        <v>208</v>
      </c>
      <c r="E130" s="124" t="s">
        <v>2330</v>
      </c>
      <c r="F130" s="125" t="s">
        <v>2332</v>
      </c>
      <c r="G130" s="126" t="s">
        <v>210</v>
      </c>
      <c r="H130" s="1215">
        <v>37.99</v>
      </c>
      <c r="I130" s="171"/>
      <c r="J130" s="127">
        <f>ROUND(I130*H130,2)</f>
        <v>0</v>
      </c>
      <c r="K130" s="1307"/>
      <c r="L130" s="1217"/>
      <c r="M130" s="172" t="s">
        <v>144</v>
      </c>
      <c r="N130" s="1251" t="s">
        <v>158</v>
      </c>
      <c r="O130" s="1252"/>
      <c r="P130" s="1253">
        <f>O130*H130</f>
        <v>0</v>
      </c>
      <c r="Q130" s="1253">
        <v>0</v>
      </c>
      <c r="R130" s="1253">
        <f>Q130*H130</f>
        <v>0</v>
      </c>
      <c r="S130" s="1253">
        <v>0</v>
      </c>
      <c r="T130" s="1254">
        <f>S130*H130</f>
        <v>0</v>
      </c>
      <c r="U130" s="154"/>
      <c r="V130" s="154"/>
      <c r="W130" s="154"/>
      <c r="X130" s="154"/>
      <c r="Y130" s="154"/>
      <c r="Z130" s="154"/>
      <c r="AA130" s="154"/>
      <c r="AB130" s="154"/>
      <c r="AC130" s="154"/>
      <c r="AD130" s="154"/>
      <c r="AE130" s="154"/>
      <c r="AR130" s="1255" t="s">
        <v>211</v>
      </c>
      <c r="AT130" s="1255" t="s">
        <v>208</v>
      </c>
      <c r="AU130" s="1255" t="s">
        <v>138</v>
      </c>
      <c r="AY130" s="1218" t="s">
        <v>205</v>
      </c>
      <c r="BE130" s="1256">
        <f>IF(N130="základní",J130,0)</f>
        <v>0</v>
      </c>
      <c r="BF130" s="1256">
        <f>IF(N130="snížená",J130,0)</f>
        <v>0</v>
      </c>
      <c r="BG130" s="1256">
        <f>IF(N130="zákl. přenesená",J130,0)</f>
        <v>0</v>
      </c>
      <c r="BH130" s="1256">
        <f>IF(N130="sníž. přenesená",J130,0)</f>
        <v>0</v>
      </c>
      <c r="BI130" s="1256">
        <f>IF(N130="nulová",J130,0)</f>
        <v>0</v>
      </c>
      <c r="BJ130" s="1218" t="s">
        <v>119</v>
      </c>
      <c r="BK130" s="1256">
        <f>ROUND(I130*H130,2)</f>
        <v>0</v>
      </c>
      <c r="BL130" s="1218" t="s">
        <v>211</v>
      </c>
      <c r="BM130" s="1255" t="s">
        <v>2331</v>
      </c>
    </row>
    <row r="131" spans="1:47" s="1222" customFormat="1" ht="48.75">
      <c r="A131" s="154"/>
      <c r="B131" s="73"/>
      <c r="C131" s="1214"/>
      <c r="D131" s="1288" t="s">
        <v>2627</v>
      </c>
      <c r="E131" s="1214"/>
      <c r="F131" s="1289" t="s">
        <v>2644</v>
      </c>
      <c r="G131" s="1214"/>
      <c r="H131" s="1214"/>
      <c r="I131" s="154"/>
      <c r="J131" s="1214"/>
      <c r="K131" s="154"/>
      <c r="L131" s="1217"/>
      <c r="M131" s="1257"/>
      <c r="N131" s="1258"/>
      <c r="O131" s="1252"/>
      <c r="P131" s="1252"/>
      <c r="Q131" s="1252"/>
      <c r="R131" s="1252"/>
      <c r="S131" s="1252"/>
      <c r="T131" s="1259"/>
      <c r="U131" s="154"/>
      <c r="V131" s="154"/>
      <c r="W131" s="154"/>
      <c r="X131" s="154"/>
      <c r="Y131" s="154"/>
      <c r="Z131" s="154"/>
      <c r="AA131" s="154"/>
      <c r="AB131" s="154"/>
      <c r="AC131" s="154"/>
      <c r="AD131" s="154"/>
      <c r="AE131" s="154"/>
      <c r="AT131" s="1218" t="s">
        <v>2627</v>
      </c>
      <c r="AU131" s="1218" t="s">
        <v>138</v>
      </c>
    </row>
    <row r="132" spans="1:65" s="1222" customFormat="1" ht="33" customHeight="1">
      <c r="A132" s="154"/>
      <c r="B132" s="73"/>
      <c r="C132" s="123" t="s">
        <v>541</v>
      </c>
      <c r="D132" s="123" t="s">
        <v>208</v>
      </c>
      <c r="E132" s="124" t="s">
        <v>2333</v>
      </c>
      <c r="F132" s="125" t="s">
        <v>2335</v>
      </c>
      <c r="G132" s="126" t="s">
        <v>238</v>
      </c>
      <c r="H132" s="1215">
        <v>72.81</v>
      </c>
      <c r="I132" s="171"/>
      <c r="J132" s="127">
        <f>ROUND(I132*H132,2)</f>
        <v>0</v>
      </c>
      <c r="K132" s="1307"/>
      <c r="L132" s="1217"/>
      <c r="M132" s="172" t="s">
        <v>144</v>
      </c>
      <c r="N132" s="1251" t="s">
        <v>158</v>
      </c>
      <c r="O132" s="1252"/>
      <c r="P132" s="1253">
        <f>O132*H132</f>
        <v>0</v>
      </c>
      <c r="Q132" s="1253">
        <v>0.00084</v>
      </c>
      <c r="R132" s="1253">
        <f>Q132*H132</f>
        <v>0.061160400000000004</v>
      </c>
      <c r="S132" s="1253">
        <v>0</v>
      </c>
      <c r="T132" s="1254">
        <f>S132*H132</f>
        <v>0</v>
      </c>
      <c r="U132" s="154"/>
      <c r="V132" s="154"/>
      <c r="W132" s="154"/>
      <c r="X132" s="154"/>
      <c r="Y132" s="154"/>
      <c r="Z132" s="154"/>
      <c r="AA132" s="154"/>
      <c r="AB132" s="154"/>
      <c r="AC132" s="154"/>
      <c r="AD132" s="154"/>
      <c r="AE132" s="154"/>
      <c r="AR132" s="1255" t="s">
        <v>211</v>
      </c>
      <c r="AT132" s="1255" t="s">
        <v>208</v>
      </c>
      <c r="AU132" s="1255" t="s">
        <v>138</v>
      </c>
      <c r="AY132" s="1218" t="s">
        <v>205</v>
      </c>
      <c r="BE132" s="1256">
        <f>IF(N132="základní",J132,0)</f>
        <v>0</v>
      </c>
      <c r="BF132" s="1256">
        <f>IF(N132="snížená",J132,0)</f>
        <v>0</v>
      </c>
      <c r="BG132" s="1256">
        <f>IF(N132="zákl. přenesená",J132,0)</f>
        <v>0</v>
      </c>
      <c r="BH132" s="1256">
        <f>IF(N132="sníž. přenesená",J132,0)</f>
        <v>0</v>
      </c>
      <c r="BI132" s="1256">
        <f>IF(N132="nulová",J132,0)</f>
        <v>0</v>
      </c>
      <c r="BJ132" s="1218" t="s">
        <v>119</v>
      </c>
      <c r="BK132" s="1256">
        <f>ROUND(I132*H132,2)</f>
        <v>0</v>
      </c>
      <c r="BL132" s="1218" t="s">
        <v>211</v>
      </c>
      <c r="BM132" s="1255" t="s">
        <v>2334</v>
      </c>
    </row>
    <row r="133" spans="1:47" s="1222" customFormat="1" ht="48.75">
      <c r="A133" s="154"/>
      <c r="B133" s="73"/>
      <c r="C133" s="1214"/>
      <c r="D133" s="1288" t="s">
        <v>2627</v>
      </c>
      <c r="E133" s="1214"/>
      <c r="F133" s="1289" t="s">
        <v>2645</v>
      </c>
      <c r="G133" s="1214"/>
      <c r="H133" s="1214"/>
      <c r="I133" s="154"/>
      <c r="J133" s="1214"/>
      <c r="K133" s="154"/>
      <c r="L133" s="1217"/>
      <c r="M133" s="1257"/>
      <c r="N133" s="1258"/>
      <c r="O133" s="1252"/>
      <c r="P133" s="1252"/>
      <c r="Q133" s="1252"/>
      <c r="R133" s="1252"/>
      <c r="S133" s="1252"/>
      <c r="T133" s="1259"/>
      <c r="U133" s="154"/>
      <c r="V133" s="154"/>
      <c r="W133" s="154"/>
      <c r="X133" s="154"/>
      <c r="Y133" s="154"/>
      <c r="Z133" s="154"/>
      <c r="AA133" s="154"/>
      <c r="AB133" s="154"/>
      <c r="AC133" s="154"/>
      <c r="AD133" s="154"/>
      <c r="AE133" s="154"/>
      <c r="AT133" s="1218" t="s">
        <v>2627</v>
      </c>
      <c r="AU133" s="1218" t="s">
        <v>138</v>
      </c>
    </row>
    <row r="134" spans="1:65" s="1222" customFormat="1" ht="33" customHeight="1">
      <c r="A134" s="154"/>
      <c r="B134" s="73"/>
      <c r="C134" s="123" t="s">
        <v>519</v>
      </c>
      <c r="D134" s="123" t="s">
        <v>208</v>
      </c>
      <c r="E134" s="124" t="s">
        <v>2336</v>
      </c>
      <c r="F134" s="125" t="s">
        <v>2338</v>
      </c>
      <c r="G134" s="126" t="s">
        <v>238</v>
      </c>
      <c r="H134" s="1215">
        <v>72.81</v>
      </c>
      <c r="I134" s="171"/>
      <c r="J134" s="127">
        <f>ROUND(I134*H134,2)</f>
        <v>0</v>
      </c>
      <c r="K134" s="1307"/>
      <c r="L134" s="1217"/>
      <c r="M134" s="172" t="s">
        <v>144</v>
      </c>
      <c r="N134" s="1251" t="s">
        <v>158</v>
      </c>
      <c r="O134" s="1252"/>
      <c r="P134" s="1253">
        <f>O134*H134</f>
        <v>0</v>
      </c>
      <c r="Q134" s="1253">
        <v>0</v>
      </c>
      <c r="R134" s="1253">
        <f>Q134*H134</f>
        <v>0</v>
      </c>
      <c r="S134" s="1253">
        <v>0</v>
      </c>
      <c r="T134" s="1254">
        <f>S134*H134</f>
        <v>0</v>
      </c>
      <c r="U134" s="154"/>
      <c r="V134" s="154"/>
      <c r="W134" s="154"/>
      <c r="X134" s="154"/>
      <c r="Y134" s="154"/>
      <c r="Z134" s="154"/>
      <c r="AA134" s="154"/>
      <c r="AB134" s="154"/>
      <c r="AC134" s="154"/>
      <c r="AD134" s="154"/>
      <c r="AE134" s="154"/>
      <c r="AR134" s="1255" t="s">
        <v>211</v>
      </c>
      <c r="AT134" s="1255" t="s">
        <v>208</v>
      </c>
      <c r="AU134" s="1255" t="s">
        <v>138</v>
      </c>
      <c r="AY134" s="1218" t="s">
        <v>205</v>
      </c>
      <c r="BE134" s="1256">
        <f>IF(N134="základní",J134,0)</f>
        <v>0</v>
      </c>
      <c r="BF134" s="1256">
        <f>IF(N134="snížená",J134,0)</f>
        <v>0</v>
      </c>
      <c r="BG134" s="1256">
        <f>IF(N134="zákl. přenesená",J134,0)</f>
        <v>0</v>
      </c>
      <c r="BH134" s="1256">
        <f>IF(N134="sníž. přenesená",J134,0)</f>
        <v>0</v>
      </c>
      <c r="BI134" s="1256">
        <f>IF(N134="nulová",J134,0)</f>
        <v>0</v>
      </c>
      <c r="BJ134" s="1218" t="s">
        <v>119</v>
      </c>
      <c r="BK134" s="1256">
        <f>ROUND(I134*H134,2)</f>
        <v>0</v>
      </c>
      <c r="BL134" s="1218" t="s">
        <v>211</v>
      </c>
      <c r="BM134" s="1255" t="s">
        <v>2337</v>
      </c>
    </row>
    <row r="135" spans="1:65" s="1222" customFormat="1" ht="44.25" customHeight="1">
      <c r="A135" s="154"/>
      <c r="B135" s="73"/>
      <c r="C135" s="123" t="s">
        <v>550</v>
      </c>
      <c r="D135" s="123" t="s">
        <v>208</v>
      </c>
      <c r="E135" s="124" t="s">
        <v>2339</v>
      </c>
      <c r="F135" s="125" t="s">
        <v>2341</v>
      </c>
      <c r="G135" s="126" t="s">
        <v>210</v>
      </c>
      <c r="H135" s="1215">
        <v>37.576</v>
      </c>
      <c r="I135" s="171"/>
      <c r="J135" s="127">
        <f>ROUND(I135*H135,2)</f>
        <v>0</v>
      </c>
      <c r="K135" s="1307"/>
      <c r="L135" s="1217"/>
      <c r="M135" s="172" t="s">
        <v>144</v>
      </c>
      <c r="N135" s="1251" t="s">
        <v>158</v>
      </c>
      <c r="O135" s="1252"/>
      <c r="P135" s="1253">
        <f>O135*H135</f>
        <v>0</v>
      </c>
      <c r="Q135" s="1253">
        <v>0</v>
      </c>
      <c r="R135" s="1253">
        <f>Q135*H135</f>
        <v>0</v>
      </c>
      <c r="S135" s="1253">
        <v>0</v>
      </c>
      <c r="T135" s="1254">
        <f>S135*H135</f>
        <v>0</v>
      </c>
      <c r="U135" s="154"/>
      <c r="V135" s="154"/>
      <c r="W135" s="154"/>
      <c r="X135" s="154"/>
      <c r="Y135" s="154"/>
      <c r="Z135" s="154"/>
      <c r="AA135" s="154"/>
      <c r="AB135" s="154"/>
      <c r="AC135" s="154"/>
      <c r="AD135" s="154"/>
      <c r="AE135" s="154"/>
      <c r="AR135" s="1255" t="s">
        <v>211</v>
      </c>
      <c r="AT135" s="1255" t="s">
        <v>208</v>
      </c>
      <c r="AU135" s="1255" t="s">
        <v>138</v>
      </c>
      <c r="AY135" s="1218" t="s">
        <v>205</v>
      </c>
      <c r="BE135" s="1256">
        <f>IF(N135="základní",J135,0)</f>
        <v>0</v>
      </c>
      <c r="BF135" s="1256">
        <f>IF(N135="snížená",J135,0)</f>
        <v>0</v>
      </c>
      <c r="BG135" s="1256">
        <f>IF(N135="zákl. přenesená",J135,0)</f>
        <v>0</v>
      </c>
      <c r="BH135" s="1256">
        <f>IF(N135="sníž. přenesená",J135,0)</f>
        <v>0</v>
      </c>
      <c r="BI135" s="1256">
        <f>IF(N135="nulová",J135,0)</f>
        <v>0</v>
      </c>
      <c r="BJ135" s="1218" t="s">
        <v>119</v>
      </c>
      <c r="BK135" s="1256">
        <f>ROUND(I135*H135,2)</f>
        <v>0</v>
      </c>
      <c r="BL135" s="1218" t="s">
        <v>211</v>
      </c>
      <c r="BM135" s="1255" t="s">
        <v>2340</v>
      </c>
    </row>
    <row r="136" spans="1:65" s="1222" customFormat="1" ht="44.25" customHeight="1">
      <c r="A136" s="154"/>
      <c r="B136" s="73"/>
      <c r="C136" s="123" t="s">
        <v>224</v>
      </c>
      <c r="D136" s="123" t="s">
        <v>208</v>
      </c>
      <c r="E136" s="124" t="s">
        <v>2342</v>
      </c>
      <c r="F136" s="125" t="s">
        <v>2344</v>
      </c>
      <c r="G136" s="126" t="s">
        <v>210</v>
      </c>
      <c r="H136" s="1215">
        <v>49.04</v>
      </c>
      <c r="I136" s="171"/>
      <c r="J136" s="127">
        <f>ROUND(I136*H136,2)</f>
        <v>0</v>
      </c>
      <c r="K136" s="1307"/>
      <c r="L136" s="1217"/>
      <c r="M136" s="172" t="s">
        <v>144</v>
      </c>
      <c r="N136" s="1251" t="s">
        <v>158</v>
      </c>
      <c r="O136" s="1252"/>
      <c r="P136" s="1253">
        <f>O136*H136</f>
        <v>0</v>
      </c>
      <c r="Q136" s="1253">
        <v>0</v>
      </c>
      <c r="R136" s="1253">
        <f>Q136*H136</f>
        <v>0</v>
      </c>
      <c r="S136" s="1253">
        <v>0</v>
      </c>
      <c r="T136" s="1254">
        <f>S136*H136</f>
        <v>0</v>
      </c>
      <c r="U136" s="154"/>
      <c r="V136" s="154"/>
      <c r="W136" s="154"/>
      <c r="X136" s="154"/>
      <c r="Y136" s="154"/>
      <c r="Z136" s="154"/>
      <c r="AA136" s="154"/>
      <c r="AB136" s="154"/>
      <c r="AC136" s="154"/>
      <c r="AD136" s="154"/>
      <c r="AE136" s="154"/>
      <c r="AR136" s="1255" t="s">
        <v>211</v>
      </c>
      <c r="AT136" s="1255" t="s">
        <v>208</v>
      </c>
      <c r="AU136" s="1255" t="s">
        <v>138</v>
      </c>
      <c r="AY136" s="1218" t="s">
        <v>205</v>
      </c>
      <c r="BE136" s="1256">
        <f>IF(N136="základní",J136,0)</f>
        <v>0</v>
      </c>
      <c r="BF136" s="1256">
        <f>IF(N136="snížená",J136,0)</f>
        <v>0</v>
      </c>
      <c r="BG136" s="1256">
        <f>IF(N136="zákl. přenesená",J136,0)</f>
        <v>0</v>
      </c>
      <c r="BH136" s="1256">
        <f>IF(N136="sníž. přenesená",J136,0)</f>
        <v>0</v>
      </c>
      <c r="BI136" s="1256">
        <f>IF(N136="nulová",J136,0)</f>
        <v>0</v>
      </c>
      <c r="BJ136" s="1218" t="s">
        <v>119</v>
      </c>
      <c r="BK136" s="1256">
        <f>ROUND(I136*H136,2)</f>
        <v>0</v>
      </c>
      <c r="BL136" s="1218" t="s">
        <v>211</v>
      </c>
      <c r="BM136" s="1255" t="s">
        <v>2343</v>
      </c>
    </row>
    <row r="137" spans="1:47" s="1222" customFormat="1" ht="19.5">
      <c r="A137" s="154"/>
      <c r="B137" s="73"/>
      <c r="C137" s="1214"/>
      <c r="D137" s="1288" t="s">
        <v>2627</v>
      </c>
      <c r="E137" s="1214"/>
      <c r="F137" s="1289" t="s">
        <v>2646</v>
      </c>
      <c r="G137" s="1214"/>
      <c r="H137" s="1214"/>
      <c r="I137" s="154"/>
      <c r="J137" s="1214"/>
      <c r="K137" s="154"/>
      <c r="L137" s="1217"/>
      <c r="M137" s="1257"/>
      <c r="N137" s="1258"/>
      <c r="O137" s="1252"/>
      <c r="P137" s="1252"/>
      <c r="Q137" s="1252"/>
      <c r="R137" s="1252"/>
      <c r="S137" s="1252"/>
      <c r="T137" s="1259"/>
      <c r="U137" s="154"/>
      <c r="V137" s="154"/>
      <c r="W137" s="154"/>
      <c r="X137" s="154"/>
      <c r="Y137" s="154"/>
      <c r="Z137" s="154"/>
      <c r="AA137" s="154"/>
      <c r="AB137" s="154"/>
      <c r="AC137" s="154"/>
      <c r="AD137" s="154"/>
      <c r="AE137" s="154"/>
      <c r="AT137" s="1218" t="s">
        <v>2627</v>
      </c>
      <c r="AU137" s="1218" t="s">
        <v>138</v>
      </c>
    </row>
    <row r="138" spans="1:65" s="1222" customFormat="1" ht="16.5" customHeight="1">
      <c r="A138" s="154"/>
      <c r="B138" s="73"/>
      <c r="C138" s="123" t="s">
        <v>567</v>
      </c>
      <c r="D138" s="123" t="s">
        <v>208</v>
      </c>
      <c r="E138" s="124" t="s">
        <v>2345</v>
      </c>
      <c r="F138" s="125" t="s">
        <v>2346</v>
      </c>
      <c r="G138" s="126" t="s">
        <v>210</v>
      </c>
      <c r="H138" s="1215">
        <v>49.04</v>
      </c>
      <c r="I138" s="171"/>
      <c r="J138" s="127">
        <f>ROUND(I138*H138,2)</f>
        <v>0</v>
      </c>
      <c r="K138" s="1307"/>
      <c r="L138" s="1217"/>
      <c r="M138" s="172" t="s">
        <v>144</v>
      </c>
      <c r="N138" s="1251" t="s">
        <v>158</v>
      </c>
      <c r="O138" s="1252"/>
      <c r="P138" s="1253">
        <f>O138*H138</f>
        <v>0</v>
      </c>
      <c r="Q138" s="1253">
        <v>0</v>
      </c>
      <c r="R138" s="1253">
        <f>Q138*H138</f>
        <v>0</v>
      </c>
      <c r="S138" s="1253">
        <v>0</v>
      </c>
      <c r="T138" s="1254">
        <f>S138*H138</f>
        <v>0</v>
      </c>
      <c r="U138" s="154"/>
      <c r="V138" s="154"/>
      <c r="W138" s="154"/>
      <c r="X138" s="154"/>
      <c r="Y138" s="154"/>
      <c r="Z138" s="154"/>
      <c r="AA138" s="154"/>
      <c r="AB138" s="154"/>
      <c r="AC138" s="154"/>
      <c r="AD138" s="154"/>
      <c r="AE138" s="154"/>
      <c r="AR138" s="1255" t="s">
        <v>211</v>
      </c>
      <c r="AT138" s="1255" t="s">
        <v>208</v>
      </c>
      <c r="AU138" s="1255" t="s">
        <v>138</v>
      </c>
      <c r="AY138" s="1218" t="s">
        <v>205</v>
      </c>
      <c r="BE138" s="1256">
        <f>IF(N138="základní",J138,0)</f>
        <v>0</v>
      </c>
      <c r="BF138" s="1256">
        <f>IF(N138="snížená",J138,0)</f>
        <v>0</v>
      </c>
      <c r="BG138" s="1256">
        <f>IF(N138="zákl. přenesená",J138,0)</f>
        <v>0</v>
      </c>
      <c r="BH138" s="1256">
        <f>IF(N138="sníž. přenesená",J138,0)</f>
        <v>0</v>
      </c>
      <c r="BI138" s="1256">
        <f>IF(N138="nulová",J138,0)</f>
        <v>0</v>
      </c>
      <c r="BJ138" s="1218" t="s">
        <v>119</v>
      </c>
      <c r="BK138" s="1256">
        <f>ROUND(I138*H138,2)</f>
        <v>0</v>
      </c>
      <c r="BL138" s="1218" t="s">
        <v>211</v>
      </c>
      <c r="BM138" s="1255" t="s">
        <v>2347</v>
      </c>
    </row>
    <row r="139" spans="1:65" s="1222" customFormat="1" ht="33" customHeight="1">
      <c r="A139" s="154"/>
      <c r="B139" s="73"/>
      <c r="C139" s="123" t="s">
        <v>572</v>
      </c>
      <c r="D139" s="123" t="s">
        <v>208</v>
      </c>
      <c r="E139" s="124" t="s">
        <v>2348</v>
      </c>
      <c r="F139" s="125" t="s">
        <v>2350</v>
      </c>
      <c r="G139" s="126" t="s">
        <v>210</v>
      </c>
      <c r="H139" s="1215">
        <v>37.576</v>
      </c>
      <c r="I139" s="171"/>
      <c r="J139" s="127">
        <f>ROUND(I139*H139,2)</f>
        <v>0</v>
      </c>
      <c r="K139" s="1307"/>
      <c r="L139" s="1217"/>
      <c r="M139" s="172" t="s">
        <v>144</v>
      </c>
      <c r="N139" s="1251" t="s">
        <v>158</v>
      </c>
      <c r="O139" s="1252"/>
      <c r="P139" s="1253">
        <f>O139*H139</f>
        <v>0</v>
      </c>
      <c r="Q139" s="1253">
        <v>0</v>
      </c>
      <c r="R139" s="1253">
        <f>Q139*H139</f>
        <v>0</v>
      </c>
      <c r="S139" s="1253">
        <v>0</v>
      </c>
      <c r="T139" s="1254">
        <f>S139*H139</f>
        <v>0</v>
      </c>
      <c r="U139" s="154"/>
      <c r="V139" s="154"/>
      <c r="W139" s="154"/>
      <c r="X139" s="154"/>
      <c r="Y139" s="154"/>
      <c r="Z139" s="154"/>
      <c r="AA139" s="154"/>
      <c r="AB139" s="154"/>
      <c r="AC139" s="154"/>
      <c r="AD139" s="154"/>
      <c r="AE139" s="154"/>
      <c r="AR139" s="1255" t="s">
        <v>211</v>
      </c>
      <c r="AT139" s="1255" t="s">
        <v>208</v>
      </c>
      <c r="AU139" s="1255" t="s">
        <v>138</v>
      </c>
      <c r="AY139" s="1218" t="s">
        <v>205</v>
      </c>
      <c r="BE139" s="1256">
        <f>IF(N139="základní",J139,0)</f>
        <v>0</v>
      </c>
      <c r="BF139" s="1256">
        <f>IF(N139="snížená",J139,0)</f>
        <v>0</v>
      </c>
      <c r="BG139" s="1256">
        <f>IF(N139="zákl. přenesená",J139,0)</f>
        <v>0</v>
      </c>
      <c r="BH139" s="1256">
        <f>IF(N139="sníž. přenesená",J139,0)</f>
        <v>0</v>
      </c>
      <c r="BI139" s="1256">
        <f>IF(N139="nulová",J139,0)</f>
        <v>0</v>
      </c>
      <c r="BJ139" s="1218" t="s">
        <v>119</v>
      </c>
      <c r="BK139" s="1256">
        <f>ROUND(I139*H139,2)</f>
        <v>0</v>
      </c>
      <c r="BL139" s="1218" t="s">
        <v>211</v>
      </c>
      <c r="BM139" s="1255" t="s">
        <v>2349</v>
      </c>
    </row>
    <row r="140" spans="1:47" s="1222" customFormat="1" ht="19.5">
      <c r="A140" s="154"/>
      <c r="B140" s="73"/>
      <c r="C140" s="1214"/>
      <c r="D140" s="1288" t="s">
        <v>2627</v>
      </c>
      <c r="E140" s="1214"/>
      <c r="F140" s="1289" t="s">
        <v>2647</v>
      </c>
      <c r="G140" s="1214"/>
      <c r="H140" s="1214"/>
      <c r="I140" s="154"/>
      <c r="J140" s="1214"/>
      <c r="K140" s="154"/>
      <c r="L140" s="1217"/>
      <c r="M140" s="1257"/>
      <c r="N140" s="1258"/>
      <c r="O140" s="1252"/>
      <c r="P140" s="1252"/>
      <c r="Q140" s="1252"/>
      <c r="R140" s="1252"/>
      <c r="S140" s="1252"/>
      <c r="T140" s="1259"/>
      <c r="U140" s="154"/>
      <c r="V140" s="154"/>
      <c r="W140" s="154"/>
      <c r="X140" s="154"/>
      <c r="Y140" s="154"/>
      <c r="Z140" s="154"/>
      <c r="AA140" s="154"/>
      <c r="AB140" s="154"/>
      <c r="AC140" s="154"/>
      <c r="AD140" s="154"/>
      <c r="AE140" s="154"/>
      <c r="AT140" s="1218" t="s">
        <v>2627</v>
      </c>
      <c r="AU140" s="1218" t="s">
        <v>138</v>
      </c>
    </row>
    <row r="141" spans="1:65" s="1222" customFormat="1" ht="55.5" customHeight="1">
      <c r="A141" s="154"/>
      <c r="B141" s="73"/>
      <c r="C141" s="123" t="s">
        <v>246</v>
      </c>
      <c r="D141" s="123" t="s">
        <v>208</v>
      </c>
      <c r="E141" s="124" t="s">
        <v>227</v>
      </c>
      <c r="F141" s="125" t="s">
        <v>2352</v>
      </c>
      <c r="G141" s="126" t="s">
        <v>210</v>
      </c>
      <c r="H141" s="1215">
        <v>8.18</v>
      </c>
      <c r="I141" s="171"/>
      <c r="J141" s="127">
        <f>ROUND(I141*H141,2)</f>
        <v>0</v>
      </c>
      <c r="K141" s="1307"/>
      <c r="L141" s="1217"/>
      <c r="M141" s="172" t="s">
        <v>144</v>
      </c>
      <c r="N141" s="1251" t="s">
        <v>158</v>
      </c>
      <c r="O141" s="1252"/>
      <c r="P141" s="1253">
        <f>O141*H141</f>
        <v>0</v>
      </c>
      <c r="Q141" s="1253">
        <v>0</v>
      </c>
      <c r="R141" s="1253">
        <f>Q141*H141</f>
        <v>0</v>
      </c>
      <c r="S141" s="1253">
        <v>0</v>
      </c>
      <c r="T141" s="1254">
        <f>S141*H141</f>
        <v>0</v>
      </c>
      <c r="U141" s="154"/>
      <c r="V141" s="154"/>
      <c r="W141" s="154"/>
      <c r="X141" s="154"/>
      <c r="Y141" s="154"/>
      <c r="Z141" s="154"/>
      <c r="AA141" s="154"/>
      <c r="AB141" s="154"/>
      <c r="AC141" s="154"/>
      <c r="AD141" s="154"/>
      <c r="AE141" s="154"/>
      <c r="AR141" s="1255" t="s">
        <v>211</v>
      </c>
      <c r="AT141" s="1255" t="s">
        <v>208</v>
      </c>
      <c r="AU141" s="1255" t="s">
        <v>138</v>
      </c>
      <c r="AY141" s="1218" t="s">
        <v>205</v>
      </c>
      <c r="BE141" s="1256">
        <f>IF(N141="základní",J141,0)</f>
        <v>0</v>
      </c>
      <c r="BF141" s="1256">
        <f>IF(N141="snížená",J141,0)</f>
        <v>0</v>
      </c>
      <c r="BG141" s="1256">
        <f>IF(N141="zákl. přenesená",J141,0)</f>
        <v>0</v>
      </c>
      <c r="BH141" s="1256">
        <f>IF(N141="sníž. přenesená",J141,0)</f>
        <v>0</v>
      </c>
      <c r="BI141" s="1256">
        <f>IF(N141="nulová",J141,0)</f>
        <v>0</v>
      </c>
      <c r="BJ141" s="1218" t="s">
        <v>119</v>
      </c>
      <c r="BK141" s="1256">
        <f>ROUND(I141*H141,2)</f>
        <v>0</v>
      </c>
      <c r="BL141" s="1218" t="s">
        <v>211</v>
      </c>
      <c r="BM141" s="1255" t="s">
        <v>2351</v>
      </c>
    </row>
    <row r="142" spans="1:47" s="1222" customFormat="1" ht="29.25">
      <c r="A142" s="154"/>
      <c r="B142" s="73"/>
      <c r="C142" s="1214"/>
      <c r="D142" s="1288" t="s">
        <v>2627</v>
      </c>
      <c r="E142" s="1214"/>
      <c r="F142" s="1289" t="s">
        <v>2648</v>
      </c>
      <c r="G142" s="1214"/>
      <c r="H142" s="1214"/>
      <c r="I142" s="154"/>
      <c r="J142" s="1214"/>
      <c r="K142" s="154"/>
      <c r="L142" s="1217"/>
      <c r="M142" s="1257"/>
      <c r="N142" s="1258"/>
      <c r="O142" s="1252"/>
      <c r="P142" s="1252"/>
      <c r="Q142" s="1252"/>
      <c r="R142" s="1252"/>
      <c r="S142" s="1252"/>
      <c r="T142" s="1259"/>
      <c r="U142" s="154"/>
      <c r="V142" s="154"/>
      <c r="W142" s="154"/>
      <c r="X142" s="154"/>
      <c r="Y142" s="154"/>
      <c r="Z142" s="154"/>
      <c r="AA142" s="154"/>
      <c r="AB142" s="154"/>
      <c r="AC142" s="154"/>
      <c r="AD142" s="154"/>
      <c r="AE142" s="154"/>
      <c r="AT142" s="1218" t="s">
        <v>2627</v>
      </c>
      <c r="AU142" s="1218" t="s">
        <v>138</v>
      </c>
    </row>
    <row r="143" spans="1:65" s="1222" customFormat="1" ht="66.75" customHeight="1">
      <c r="A143" s="154"/>
      <c r="B143" s="73"/>
      <c r="C143" s="131" t="s">
        <v>683</v>
      </c>
      <c r="D143" s="131" t="s">
        <v>220</v>
      </c>
      <c r="E143" s="132" t="s">
        <v>2353</v>
      </c>
      <c r="F143" s="133" t="s">
        <v>2355</v>
      </c>
      <c r="G143" s="134" t="s">
        <v>223</v>
      </c>
      <c r="H143" s="1216">
        <v>13.09</v>
      </c>
      <c r="I143" s="173"/>
      <c r="J143" s="135">
        <f>ROUND(I143*H143,2)</f>
        <v>0</v>
      </c>
      <c r="K143" s="1308"/>
      <c r="L143" s="1260"/>
      <c r="M143" s="174" t="s">
        <v>144</v>
      </c>
      <c r="N143" s="1261" t="s">
        <v>158</v>
      </c>
      <c r="O143" s="1252"/>
      <c r="P143" s="1253">
        <f>O143*H143</f>
        <v>0</v>
      </c>
      <c r="Q143" s="1253">
        <v>1</v>
      </c>
      <c r="R143" s="1253">
        <f>Q143*H143</f>
        <v>13.09</v>
      </c>
      <c r="S143" s="1253">
        <v>0</v>
      </c>
      <c r="T143" s="1254">
        <f>S143*H143</f>
        <v>0</v>
      </c>
      <c r="U143" s="154"/>
      <c r="V143" s="154"/>
      <c r="W143" s="154"/>
      <c r="X143" s="154"/>
      <c r="Y143" s="154"/>
      <c r="Z143" s="154"/>
      <c r="AA143" s="154"/>
      <c r="AB143" s="154"/>
      <c r="AC143" s="154"/>
      <c r="AD143" s="154"/>
      <c r="AE143" s="154"/>
      <c r="AR143" s="1255" t="s">
        <v>224</v>
      </c>
      <c r="AT143" s="1255" t="s">
        <v>220</v>
      </c>
      <c r="AU143" s="1255" t="s">
        <v>138</v>
      </c>
      <c r="AY143" s="1218" t="s">
        <v>205</v>
      </c>
      <c r="BE143" s="1256">
        <f>IF(N143="základní",J143,0)</f>
        <v>0</v>
      </c>
      <c r="BF143" s="1256">
        <f>IF(N143="snížená",J143,0)</f>
        <v>0</v>
      </c>
      <c r="BG143" s="1256">
        <f>IF(N143="zákl. přenesená",J143,0)</f>
        <v>0</v>
      </c>
      <c r="BH143" s="1256">
        <f>IF(N143="sníž. přenesená",J143,0)</f>
        <v>0</v>
      </c>
      <c r="BI143" s="1256">
        <f>IF(N143="nulová",J143,0)</f>
        <v>0</v>
      </c>
      <c r="BJ143" s="1218" t="s">
        <v>119</v>
      </c>
      <c r="BK143" s="1256">
        <f>ROUND(I143*H143,2)</f>
        <v>0</v>
      </c>
      <c r="BL143" s="1218" t="s">
        <v>211</v>
      </c>
      <c r="BM143" s="1255" t="s">
        <v>2354</v>
      </c>
    </row>
    <row r="144" spans="1:47" s="1222" customFormat="1" ht="19.5">
      <c r="A144" s="154"/>
      <c r="B144" s="73"/>
      <c r="C144" s="1214"/>
      <c r="D144" s="1288" t="s">
        <v>2627</v>
      </c>
      <c r="E144" s="1214"/>
      <c r="F144" s="1289" t="s">
        <v>2649</v>
      </c>
      <c r="G144" s="1214"/>
      <c r="H144" s="1214"/>
      <c r="I144" s="154"/>
      <c r="J144" s="1214"/>
      <c r="K144" s="154"/>
      <c r="L144" s="1217"/>
      <c r="M144" s="1257"/>
      <c r="N144" s="1258"/>
      <c r="O144" s="1252"/>
      <c r="P144" s="1252"/>
      <c r="Q144" s="1252"/>
      <c r="R144" s="1252"/>
      <c r="S144" s="1252"/>
      <c r="T144" s="1259"/>
      <c r="U144" s="154"/>
      <c r="V144" s="154"/>
      <c r="W144" s="154"/>
      <c r="X144" s="154"/>
      <c r="Y144" s="154"/>
      <c r="Z144" s="154"/>
      <c r="AA144" s="154"/>
      <c r="AB144" s="154"/>
      <c r="AC144" s="154"/>
      <c r="AD144" s="154"/>
      <c r="AE144" s="154"/>
      <c r="AT144" s="1218" t="s">
        <v>2627</v>
      </c>
      <c r="AU144" s="1218" t="s">
        <v>138</v>
      </c>
    </row>
    <row r="145" spans="1:65" s="1222" customFormat="1" ht="21.75" customHeight="1">
      <c r="A145" s="154"/>
      <c r="B145" s="73"/>
      <c r="C145" s="123" t="s">
        <v>669</v>
      </c>
      <c r="D145" s="123" t="s">
        <v>208</v>
      </c>
      <c r="E145" s="124" t="s">
        <v>2356</v>
      </c>
      <c r="F145" s="125" t="s">
        <v>2357</v>
      </c>
      <c r="G145" s="126" t="s">
        <v>238</v>
      </c>
      <c r="H145" s="1215">
        <v>36</v>
      </c>
      <c r="I145" s="171"/>
      <c r="J145" s="127">
        <f>ROUND(I145*H145,2)</f>
        <v>0</v>
      </c>
      <c r="K145" s="1307"/>
      <c r="L145" s="1217"/>
      <c r="M145" s="172" t="s">
        <v>144</v>
      </c>
      <c r="N145" s="1251" t="s">
        <v>158</v>
      </c>
      <c r="O145" s="1252"/>
      <c r="P145" s="1253">
        <f>O145*H145</f>
        <v>0</v>
      </c>
      <c r="Q145" s="1253">
        <v>0</v>
      </c>
      <c r="R145" s="1253">
        <f>Q145*H145</f>
        <v>0</v>
      </c>
      <c r="S145" s="1253">
        <v>0</v>
      </c>
      <c r="T145" s="1254">
        <f>S145*H145</f>
        <v>0</v>
      </c>
      <c r="U145" s="154"/>
      <c r="V145" s="154"/>
      <c r="W145" s="154"/>
      <c r="X145" s="154"/>
      <c r="Y145" s="154"/>
      <c r="Z145" s="154"/>
      <c r="AA145" s="154"/>
      <c r="AB145" s="154"/>
      <c r="AC145" s="154"/>
      <c r="AD145" s="154"/>
      <c r="AE145" s="154"/>
      <c r="AR145" s="1255" t="s">
        <v>211</v>
      </c>
      <c r="AT145" s="1255" t="s">
        <v>208</v>
      </c>
      <c r="AU145" s="1255" t="s">
        <v>138</v>
      </c>
      <c r="AY145" s="1218" t="s">
        <v>205</v>
      </c>
      <c r="BE145" s="1256">
        <f>IF(N145="základní",J145,0)</f>
        <v>0</v>
      </c>
      <c r="BF145" s="1256">
        <f>IF(N145="snížená",J145,0)</f>
        <v>0</v>
      </c>
      <c r="BG145" s="1256">
        <f>IF(N145="zákl. přenesená",J145,0)</f>
        <v>0</v>
      </c>
      <c r="BH145" s="1256">
        <f>IF(N145="sníž. přenesená",J145,0)</f>
        <v>0</v>
      </c>
      <c r="BI145" s="1256">
        <f>IF(N145="nulová",J145,0)</f>
        <v>0</v>
      </c>
      <c r="BJ145" s="1218" t="s">
        <v>119</v>
      </c>
      <c r="BK145" s="1256">
        <f>ROUND(I145*H145,2)</f>
        <v>0</v>
      </c>
      <c r="BL145" s="1218" t="s">
        <v>211</v>
      </c>
      <c r="BM145" s="1255" t="s">
        <v>2358</v>
      </c>
    </row>
    <row r="146" spans="1:47" s="1222" customFormat="1" ht="19.5">
      <c r="A146" s="154"/>
      <c r="B146" s="73"/>
      <c r="C146" s="1214"/>
      <c r="D146" s="1288" t="s">
        <v>2627</v>
      </c>
      <c r="E146" s="1214"/>
      <c r="F146" s="1289" t="s">
        <v>2650</v>
      </c>
      <c r="G146" s="1214"/>
      <c r="H146" s="1214"/>
      <c r="I146" s="154"/>
      <c r="J146" s="1214"/>
      <c r="K146" s="154"/>
      <c r="L146" s="1217"/>
      <c r="M146" s="1257"/>
      <c r="N146" s="1258"/>
      <c r="O146" s="1252"/>
      <c r="P146" s="1252"/>
      <c r="Q146" s="1252"/>
      <c r="R146" s="1252"/>
      <c r="S146" s="1252"/>
      <c r="T146" s="1259"/>
      <c r="U146" s="154"/>
      <c r="V146" s="154"/>
      <c r="W146" s="154"/>
      <c r="X146" s="154"/>
      <c r="Y146" s="154"/>
      <c r="Z146" s="154"/>
      <c r="AA146" s="154"/>
      <c r="AB146" s="154"/>
      <c r="AC146" s="154"/>
      <c r="AD146" s="154"/>
      <c r="AE146" s="154"/>
      <c r="AT146" s="1218" t="s">
        <v>2627</v>
      </c>
      <c r="AU146" s="1218" t="s">
        <v>138</v>
      </c>
    </row>
    <row r="147" spans="1:65" s="1222" customFormat="1" ht="16.5" customHeight="1">
      <c r="A147" s="154"/>
      <c r="B147" s="73"/>
      <c r="C147" s="123" t="s">
        <v>281</v>
      </c>
      <c r="D147" s="123" t="s">
        <v>208</v>
      </c>
      <c r="E147" s="124" t="s">
        <v>2359</v>
      </c>
      <c r="F147" s="125" t="s">
        <v>2361</v>
      </c>
      <c r="G147" s="126" t="s">
        <v>238</v>
      </c>
      <c r="H147" s="1215">
        <v>12</v>
      </c>
      <c r="I147" s="171"/>
      <c r="J147" s="127">
        <f>ROUND(I147*H147,2)</f>
        <v>0</v>
      </c>
      <c r="K147" s="1307"/>
      <c r="L147" s="1217"/>
      <c r="M147" s="172" t="s">
        <v>144</v>
      </c>
      <c r="N147" s="1251" t="s">
        <v>158</v>
      </c>
      <c r="O147" s="1252"/>
      <c r="P147" s="1253">
        <f>O147*H147</f>
        <v>0</v>
      </c>
      <c r="Q147" s="1253">
        <v>0</v>
      </c>
      <c r="R147" s="1253">
        <f>Q147*H147</f>
        <v>0</v>
      </c>
      <c r="S147" s="1253">
        <v>0</v>
      </c>
      <c r="T147" s="1254">
        <f>S147*H147</f>
        <v>0</v>
      </c>
      <c r="U147" s="154"/>
      <c r="V147" s="154"/>
      <c r="W147" s="154"/>
      <c r="X147" s="154"/>
      <c r="Y147" s="154"/>
      <c r="Z147" s="154"/>
      <c r="AA147" s="154"/>
      <c r="AB147" s="154"/>
      <c r="AC147" s="154"/>
      <c r="AD147" s="154"/>
      <c r="AE147" s="154"/>
      <c r="AR147" s="1255" t="s">
        <v>211</v>
      </c>
      <c r="AT147" s="1255" t="s">
        <v>208</v>
      </c>
      <c r="AU147" s="1255" t="s">
        <v>138</v>
      </c>
      <c r="AY147" s="1218" t="s">
        <v>205</v>
      </c>
      <c r="BE147" s="1256">
        <f>IF(N147="základní",J147,0)</f>
        <v>0</v>
      </c>
      <c r="BF147" s="1256">
        <f>IF(N147="snížená",J147,0)</f>
        <v>0</v>
      </c>
      <c r="BG147" s="1256">
        <f>IF(N147="zákl. přenesená",J147,0)</f>
        <v>0</v>
      </c>
      <c r="BH147" s="1256">
        <f>IF(N147="sníž. přenesená",J147,0)</f>
        <v>0</v>
      </c>
      <c r="BI147" s="1256">
        <f>IF(N147="nulová",J147,0)</f>
        <v>0</v>
      </c>
      <c r="BJ147" s="1218" t="s">
        <v>119</v>
      </c>
      <c r="BK147" s="1256">
        <f>ROUND(I147*H147,2)</f>
        <v>0</v>
      </c>
      <c r="BL147" s="1218" t="s">
        <v>211</v>
      </c>
      <c r="BM147" s="1255" t="s">
        <v>2360</v>
      </c>
    </row>
    <row r="148" spans="1:47" s="1222" customFormat="1" ht="19.5">
      <c r="A148" s="154"/>
      <c r="B148" s="73"/>
      <c r="C148" s="1214"/>
      <c r="D148" s="1288" t="s">
        <v>2627</v>
      </c>
      <c r="E148" s="1214"/>
      <c r="F148" s="1289" t="s">
        <v>2651</v>
      </c>
      <c r="G148" s="1214"/>
      <c r="H148" s="1214"/>
      <c r="I148" s="154"/>
      <c r="J148" s="1214"/>
      <c r="K148" s="154"/>
      <c r="L148" s="1217"/>
      <c r="M148" s="1257"/>
      <c r="N148" s="1258"/>
      <c r="O148" s="1252"/>
      <c r="P148" s="1252"/>
      <c r="Q148" s="1252"/>
      <c r="R148" s="1252"/>
      <c r="S148" s="1252"/>
      <c r="T148" s="1259"/>
      <c r="U148" s="154"/>
      <c r="V148" s="154"/>
      <c r="W148" s="154"/>
      <c r="X148" s="154"/>
      <c r="Y148" s="154"/>
      <c r="Z148" s="154"/>
      <c r="AA148" s="154"/>
      <c r="AB148" s="154"/>
      <c r="AC148" s="154"/>
      <c r="AD148" s="154"/>
      <c r="AE148" s="154"/>
      <c r="AT148" s="1218" t="s">
        <v>2627</v>
      </c>
      <c r="AU148" s="1218" t="s">
        <v>138</v>
      </c>
    </row>
    <row r="149" spans="2:63" s="170" customFormat="1" ht="20.85" customHeight="1">
      <c r="B149" s="112"/>
      <c r="C149" s="113"/>
      <c r="D149" s="114" t="s">
        <v>110</v>
      </c>
      <c r="E149" s="121" t="s">
        <v>211</v>
      </c>
      <c r="F149" s="121" t="s">
        <v>229</v>
      </c>
      <c r="G149" s="113"/>
      <c r="H149" s="113"/>
      <c r="J149" s="122">
        <f>BK149</f>
        <v>0</v>
      </c>
      <c r="L149" s="1243"/>
      <c r="M149" s="1245"/>
      <c r="N149" s="1246"/>
      <c r="O149" s="1246"/>
      <c r="P149" s="1247">
        <f>SUM(P150:P155)</f>
        <v>0</v>
      </c>
      <c r="Q149" s="1246"/>
      <c r="R149" s="1247">
        <f>SUM(R150:R155)</f>
        <v>0</v>
      </c>
      <c r="S149" s="1246"/>
      <c r="T149" s="1248">
        <f>SUM(T150:T155)</f>
        <v>0</v>
      </c>
      <c r="AR149" s="1244" t="s">
        <v>119</v>
      </c>
      <c r="AT149" s="1249" t="s">
        <v>110</v>
      </c>
      <c r="AU149" s="1249" t="s">
        <v>138</v>
      </c>
      <c r="AY149" s="1244" t="s">
        <v>205</v>
      </c>
      <c r="BK149" s="1250">
        <f>SUM(BK150:BK155)</f>
        <v>0</v>
      </c>
    </row>
    <row r="150" spans="1:65" s="1222" customFormat="1" ht="21.75" customHeight="1">
      <c r="A150" s="154"/>
      <c r="B150" s="73"/>
      <c r="C150" s="123" t="s">
        <v>587</v>
      </c>
      <c r="D150" s="123" t="s">
        <v>208</v>
      </c>
      <c r="E150" s="124" t="s">
        <v>231</v>
      </c>
      <c r="F150" s="125" t="s">
        <v>2363</v>
      </c>
      <c r="G150" s="126" t="s">
        <v>210</v>
      </c>
      <c r="H150" s="1215">
        <v>1.974</v>
      </c>
      <c r="I150" s="171"/>
      <c r="J150" s="127">
        <f>ROUND(I150*H150,2)</f>
        <v>0</v>
      </c>
      <c r="K150" s="1307"/>
      <c r="L150" s="1217"/>
      <c r="M150" s="172" t="s">
        <v>144</v>
      </c>
      <c r="N150" s="1251" t="s">
        <v>158</v>
      </c>
      <c r="O150" s="1252"/>
      <c r="P150" s="1253">
        <f>O150*H150</f>
        <v>0</v>
      </c>
      <c r="Q150" s="1253">
        <v>0</v>
      </c>
      <c r="R150" s="1253">
        <f>Q150*H150</f>
        <v>0</v>
      </c>
      <c r="S150" s="1253">
        <v>0</v>
      </c>
      <c r="T150" s="1254">
        <f>S150*H150</f>
        <v>0</v>
      </c>
      <c r="U150" s="154"/>
      <c r="V150" s="154"/>
      <c r="W150" s="154"/>
      <c r="X150" s="154"/>
      <c r="Y150" s="154"/>
      <c r="Z150" s="154"/>
      <c r="AA150" s="154"/>
      <c r="AB150" s="154"/>
      <c r="AC150" s="154"/>
      <c r="AD150" s="154"/>
      <c r="AE150" s="154"/>
      <c r="AR150" s="1255" t="s">
        <v>211</v>
      </c>
      <c r="AT150" s="1255" t="s">
        <v>208</v>
      </c>
      <c r="AU150" s="1255" t="s">
        <v>531</v>
      </c>
      <c r="AY150" s="1218" t="s">
        <v>205</v>
      </c>
      <c r="BE150" s="1256">
        <f>IF(N150="základní",J150,0)</f>
        <v>0</v>
      </c>
      <c r="BF150" s="1256">
        <f>IF(N150="snížená",J150,0)</f>
        <v>0</v>
      </c>
      <c r="BG150" s="1256">
        <f>IF(N150="zákl. přenesená",J150,0)</f>
        <v>0</v>
      </c>
      <c r="BH150" s="1256">
        <f>IF(N150="sníž. přenesená",J150,0)</f>
        <v>0</v>
      </c>
      <c r="BI150" s="1256">
        <f>IF(N150="nulová",J150,0)</f>
        <v>0</v>
      </c>
      <c r="BJ150" s="1218" t="s">
        <v>119</v>
      </c>
      <c r="BK150" s="1256">
        <f>ROUND(I150*H150,2)</f>
        <v>0</v>
      </c>
      <c r="BL150" s="1218" t="s">
        <v>211</v>
      </c>
      <c r="BM150" s="1255" t="s">
        <v>2362</v>
      </c>
    </row>
    <row r="151" spans="1:47" s="1222" customFormat="1" ht="19.5">
      <c r="A151" s="154"/>
      <c r="B151" s="73"/>
      <c r="C151" s="1214"/>
      <c r="D151" s="1288" t="s">
        <v>2627</v>
      </c>
      <c r="E151" s="1214"/>
      <c r="F151" s="1289" t="s">
        <v>2652</v>
      </c>
      <c r="G151" s="1214"/>
      <c r="H151" s="1214"/>
      <c r="I151" s="154"/>
      <c r="J151" s="1214"/>
      <c r="K151" s="154"/>
      <c r="L151" s="1217"/>
      <c r="M151" s="1257"/>
      <c r="N151" s="1258"/>
      <c r="O151" s="1252"/>
      <c r="P151" s="1252"/>
      <c r="Q151" s="1252"/>
      <c r="R151" s="1252"/>
      <c r="S151" s="1252"/>
      <c r="T151" s="1259"/>
      <c r="U151" s="154"/>
      <c r="V151" s="154"/>
      <c r="W151" s="154"/>
      <c r="X151" s="154"/>
      <c r="Y151" s="154"/>
      <c r="Z151" s="154"/>
      <c r="AA151" s="154"/>
      <c r="AB151" s="154"/>
      <c r="AC151" s="154"/>
      <c r="AD151" s="154"/>
      <c r="AE151" s="154"/>
      <c r="AT151" s="1218" t="s">
        <v>2627</v>
      </c>
      <c r="AU151" s="1218" t="s">
        <v>531</v>
      </c>
    </row>
    <row r="152" spans="1:65" s="1222" customFormat="1" ht="33" customHeight="1">
      <c r="A152" s="154"/>
      <c r="B152" s="73"/>
      <c r="C152" s="123" t="s">
        <v>284</v>
      </c>
      <c r="D152" s="123" t="s">
        <v>208</v>
      </c>
      <c r="E152" s="124" t="s">
        <v>2364</v>
      </c>
      <c r="F152" s="125" t="s">
        <v>2366</v>
      </c>
      <c r="G152" s="126" t="s">
        <v>210</v>
      </c>
      <c r="H152" s="1215">
        <v>0.079</v>
      </c>
      <c r="I152" s="171"/>
      <c r="J152" s="127">
        <f>ROUND(I152*H152,2)</f>
        <v>0</v>
      </c>
      <c r="K152" s="1307"/>
      <c r="L152" s="1217"/>
      <c r="M152" s="172" t="s">
        <v>144</v>
      </c>
      <c r="N152" s="1251" t="s">
        <v>158</v>
      </c>
      <c r="O152" s="1252"/>
      <c r="P152" s="1253">
        <f>O152*H152</f>
        <v>0</v>
      </c>
      <c r="Q152" s="1253">
        <v>0</v>
      </c>
      <c r="R152" s="1253">
        <f>Q152*H152</f>
        <v>0</v>
      </c>
      <c r="S152" s="1253">
        <v>0</v>
      </c>
      <c r="T152" s="1254">
        <f>S152*H152</f>
        <v>0</v>
      </c>
      <c r="U152" s="154"/>
      <c r="V152" s="154"/>
      <c r="W152" s="154"/>
      <c r="X152" s="154"/>
      <c r="Y152" s="154"/>
      <c r="Z152" s="154"/>
      <c r="AA152" s="154"/>
      <c r="AB152" s="154"/>
      <c r="AC152" s="154"/>
      <c r="AD152" s="154"/>
      <c r="AE152" s="154"/>
      <c r="AR152" s="1255" t="s">
        <v>211</v>
      </c>
      <c r="AT152" s="1255" t="s">
        <v>208</v>
      </c>
      <c r="AU152" s="1255" t="s">
        <v>531</v>
      </c>
      <c r="AY152" s="1218" t="s">
        <v>205</v>
      </c>
      <c r="BE152" s="1256">
        <f>IF(N152="základní",J152,0)</f>
        <v>0</v>
      </c>
      <c r="BF152" s="1256">
        <f>IF(N152="snížená",J152,0)</f>
        <v>0</v>
      </c>
      <c r="BG152" s="1256">
        <f>IF(N152="zákl. přenesená",J152,0)</f>
        <v>0</v>
      </c>
      <c r="BH152" s="1256">
        <f>IF(N152="sníž. přenesená",J152,0)</f>
        <v>0</v>
      </c>
      <c r="BI152" s="1256">
        <f>IF(N152="nulová",J152,0)</f>
        <v>0</v>
      </c>
      <c r="BJ152" s="1218" t="s">
        <v>119</v>
      </c>
      <c r="BK152" s="1256">
        <f>ROUND(I152*H152,2)</f>
        <v>0</v>
      </c>
      <c r="BL152" s="1218" t="s">
        <v>211</v>
      </c>
      <c r="BM152" s="1255" t="s">
        <v>2365</v>
      </c>
    </row>
    <row r="153" spans="1:47" s="1222" customFormat="1" ht="19.5">
      <c r="A153" s="154"/>
      <c r="B153" s="73"/>
      <c r="C153" s="1214"/>
      <c r="D153" s="1288" t="s">
        <v>2627</v>
      </c>
      <c r="E153" s="1214"/>
      <c r="F153" s="1289" t="s">
        <v>2653</v>
      </c>
      <c r="G153" s="1214"/>
      <c r="H153" s="1214"/>
      <c r="I153" s="154"/>
      <c r="J153" s="1214"/>
      <c r="K153" s="154"/>
      <c r="L153" s="1217"/>
      <c r="M153" s="1257"/>
      <c r="N153" s="1258"/>
      <c r="O153" s="1252"/>
      <c r="P153" s="1252"/>
      <c r="Q153" s="1252"/>
      <c r="R153" s="1252"/>
      <c r="S153" s="1252"/>
      <c r="T153" s="1259"/>
      <c r="U153" s="154"/>
      <c r="V153" s="154"/>
      <c r="W153" s="154"/>
      <c r="X153" s="154"/>
      <c r="Y153" s="154"/>
      <c r="Z153" s="154"/>
      <c r="AA153" s="154"/>
      <c r="AB153" s="154"/>
      <c r="AC153" s="154"/>
      <c r="AD153" s="154"/>
      <c r="AE153" s="154"/>
      <c r="AT153" s="1218" t="s">
        <v>2627</v>
      </c>
      <c r="AU153" s="1218" t="s">
        <v>531</v>
      </c>
    </row>
    <row r="154" spans="1:65" s="1222" customFormat="1" ht="33" customHeight="1">
      <c r="A154" s="154"/>
      <c r="B154" s="73"/>
      <c r="C154" s="123" t="s">
        <v>287</v>
      </c>
      <c r="D154" s="123" t="s">
        <v>208</v>
      </c>
      <c r="E154" s="124" t="s">
        <v>2367</v>
      </c>
      <c r="F154" s="125" t="s">
        <v>2369</v>
      </c>
      <c r="G154" s="126" t="s">
        <v>210</v>
      </c>
      <c r="H154" s="1215">
        <v>0.201</v>
      </c>
      <c r="I154" s="171"/>
      <c r="J154" s="127">
        <f>ROUND(I154*H154,2)</f>
        <v>0</v>
      </c>
      <c r="K154" s="1307"/>
      <c r="L154" s="1217"/>
      <c r="M154" s="172" t="s">
        <v>144</v>
      </c>
      <c r="N154" s="1251" t="s">
        <v>158</v>
      </c>
      <c r="O154" s="1252"/>
      <c r="P154" s="1253">
        <f>O154*H154</f>
        <v>0</v>
      </c>
      <c r="Q154" s="1253">
        <v>0</v>
      </c>
      <c r="R154" s="1253">
        <f>Q154*H154</f>
        <v>0</v>
      </c>
      <c r="S154" s="1253">
        <v>0</v>
      </c>
      <c r="T154" s="1254">
        <f>S154*H154</f>
        <v>0</v>
      </c>
      <c r="U154" s="154"/>
      <c r="V154" s="154"/>
      <c r="W154" s="154"/>
      <c r="X154" s="154"/>
      <c r="Y154" s="154"/>
      <c r="Z154" s="154"/>
      <c r="AA154" s="154"/>
      <c r="AB154" s="154"/>
      <c r="AC154" s="154"/>
      <c r="AD154" s="154"/>
      <c r="AE154" s="154"/>
      <c r="AR154" s="1255" t="s">
        <v>211</v>
      </c>
      <c r="AT154" s="1255" t="s">
        <v>208</v>
      </c>
      <c r="AU154" s="1255" t="s">
        <v>531</v>
      </c>
      <c r="AY154" s="1218" t="s">
        <v>205</v>
      </c>
      <c r="BE154" s="1256">
        <f>IF(N154="základní",J154,0)</f>
        <v>0</v>
      </c>
      <c r="BF154" s="1256">
        <f>IF(N154="snížená",J154,0)</f>
        <v>0</v>
      </c>
      <c r="BG154" s="1256">
        <f>IF(N154="zákl. přenesená",J154,0)</f>
        <v>0</v>
      </c>
      <c r="BH154" s="1256">
        <f>IF(N154="sníž. přenesená",J154,0)</f>
        <v>0</v>
      </c>
      <c r="BI154" s="1256">
        <f>IF(N154="nulová",J154,0)</f>
        <v>0</v>
      </c>
      <c r="BJ154" s="1218" t="s">
        <v>119</v>
      </c>
      <c r="BK154" s="1256">
        <f>ROUND(I154*H154,2)</f>
        <v>0</v>
      </c>
      <c r="BL154" s="1218" t="s">
        <v>211</v>
      </c>
      <c r="BM154" s="1255" t="s">
        <v>2368</v>
      </c>
    </row>
    <row r="155" spans="1:47" s="1222" customFormat="1" ht="19.5">
      <c r="A155" s="154"/>
      <c r="B155" s="73"/>
      <c r="C155" s="1214"/>
      <c r="D155" s="1288" t="s">
        <v>2627</v>
      </c>
      <c r="E155" s="1214"/>
      <c r="F155" s="1289" t="s">
        <v>2654</v>
      </c>
      <c r="G155" s="1214"/>
      <c r="H155" s="1214"/>
      <c r="I155" s="154"/>
      <c r="J155" s="1214"/>
      <c r="K155" s="154"/>
      <c r="L155" s="1217"/>
      <c r="M155" s="1257"/>
      <c r="N155" s="1258"/>
      <c r="O155" s="1252"/>
      <c r="P155" s="1252"/>
      <c r="Q155" s="1252"/>
      <c r="R155" s="1252"/>
      <c r="S155" s="1252"/>
      <c r="T155" s="1259"/>
      <c r="U155" s="154"/>
      <c r="V155" s="154"/>
      <c r="W155" s="154"/>
      <c r="X155" s="154"/>
      <c r="Y155" s="154"/>
      <c r="Z155" s="154"/>
      <c r="AA155" s="154"/>
      <c r="AB155" s="154"/>
      <c r="AC155" s="154"/>
      <c r="AD155" s="154"/>
      <c r="AE155" s="154"/>
      <c r="AT155" s="1218" t="s">
        <v>2627</v>
      </c>
      <c r="AU155" s="1218" t="s">
        <v>531</v>
      </c>
    </row>
    <row r="156" spans="2:63" s="170" customFormat="1" ht="20.85" customHeight="1">
      <c r="B156" s="112"/>
      <c r="C156" s="113"/>
      <c r="D156" s="114" t="s">
        <v>110</v>
      </c>
      <c r="E156" s="121" t="s">
        <v>224</v>
      </c>
      <c r="F156" s="121" t="s">
        <v>240</v>
      </c>
      <c r="G156" s="113"/>
      <c r="H156" s="113"/>
      <c r="J156" s="122">
        <f>BK156</f>
        <v>0</v>
      </c>
      <c r="L156" s="1243"/>
      <c r="M156" s="1245"/>
      <c r="N156" s="1246"/>
      <c r="O156" s="1246"/>
      <c r="P156" s="1247">
        <f>SUM(P157:P168)</f>
        <v>0</v>
      </c>
      <c r="Q156" s="1246"/>
      <c r="R156" s="1247">
        <f>SUM(R157:R168)</f>
        <v>2.792666</v>
      </c>
      <c r="S156" s="1246"/>
      <c r="T156" s="1248">
        <f>SUM(T157:T168)</f>
        <v>0</v>
      </c>
      <c r="AR156" s="1244" t="s">
        <v>119</v>
      </c>
      <c r="AT156" s="1249" t="s">
        <v>110</v>
      </c>
      <c r="AU156" s="1249" t="s">
        <v>138</v>
      </c>
      <c r="AY156" s="1244" t="s">
        <v>205</v>
      </c>
      <c r="BK156" s="1250">
        <f>SUM(BK157:BK168)</f>
        <v>0</v>
      </c>
    </row>
    <row r="157" spans="1:65" s="1222" customFormat="1" ht="21.75" customHeight="1">
      <c r="A157" s="154"/>
      <c r="B157" s="73"/>
      <c r="C157" s="123" t="s">
        <v>591</v>
      </c>
      <c r="D157" s="123" t="s">
        <v>208</v>
      </c>
      <c r="E157" s="124" t="s">
        <v>2370</v>
      </c>
      <c r="F157" s="125" t="s">
        <v>2372</v>
      </c>
      <c r="G157" s="126" t="s">
        <v>243</v>
      </c>
      <c r="H157" s="1215">
        <v>1</v>
      </c>
      <c r="I157" s="171"/>
      <c r="J157" s="127">
        <f aca="true" t="shared" si="0" ref="J157:J168">ROUND(I157*H157,2)</f>
        <v>0</v>
      </c>
      <c r="K157" s="1307"/>
      <c r="L157" s="1217"/>
      <c r="M157" s="172" t="s">
        <v>144</v>
      </c>
      <c r="N157" s="1251" t="s">
        <v>158</v>
      </c>
      <c r="O157" s="1252"/>
      <c r="P157" s="1253">
        <f aca="true" t="shared" si="1" ref="P157:P168">O157*H157</f>
        <v>0</v>
      </c>
      <c r="Q157" s="1253">
        <v>2.53218</v>
      </c>
      <c r="R157" s="1253">
        <f aca="true" t="shared" si="2" ref="R157:R168">Q157*H157</f>
        <v>2.53218</v>
      </c>
      <c r="S157" s="1253">
        <v>0</v>
      </c>
      <c r="T157" s="1254">
        <f aca="true" t="shared" si="3" ref="T157:T168">S157*H157</f>
        <v>0</v>
      </c>
      <c r="U157" s="154"/>
      <c r="V157" s="154"/>
      <c r="W157" s="154"/>
      <c r="X157" s="154"/>
      <c r="Y157" s="154"/>
      <c r="Z157" s="154"/>
      <c r="AA157" s="154"/>
      <c r="AB157" s="154"/>
      <c r="AC157" s="154"/>
      <c r="AD157" s="154"/>
      <c r="AE157" s="154"/>
      <c r="AR157" s="1255" t="s">
        <v>211</v>
      </c>
      <c r="AT157" s="1255" t="s">
        <v>208</v>
      </c>
      <c r="AU157" s="1255" t="s">
        <v>531</v>
      </c>
      <c r="AY157" s="1218" t="s">
        <v>205</v>
      </c>
      <c r="BE157" s="1256">
        <f aca="true" t="shared" si="4" ref="BE157:BE168">IF(N157="základní",J157,0)</f>
        <v>0</v>
      </c>
      <c r="BF157" s="1256">
        <f aca="true" t="shared" si="5" ref="BF157:BF168">IF(N157="snížená",J157,0)</f>
        <v>0</v>
      </c>
      <c r="BG157" s="1256">
        <f aca="true" t="shared" si="6" ref="BG157:BG168">IF(N157="zákl. přenesená",J157,0)</f>
        <v>0</v>
      </c>
      <c r="BH157" s="1256">
        <f aca="true" t="shared" si="7" ref="BH157:BH168">IF(N157="sníž. přenesená",J157,0)</f>
        <v>0</v>
      </c>
      <c r="BI157" s="1256">
        <f aca="true" t="shared" si="8" ref="BI157:BI168">IF(N157="nulová",J157,0)</f>
        <v>0</v>
      </c>
      <c r="BJ157" s="1218" t="s">
        <v>119</v>
      </c>
      <c r="BK157" s="1256">
        <f aca="true" t="shared" si="9" ref="BK157:BK168">ROUND(I157*H157,2)</f>
        <v>0</v>
      </c>
      <c r="BL157" s="1218" t="s">
        <v>211</v>
      </c>
      <c r="BM157" s="1255" t="s">
        <v>2371</v>
      </c>
    </row>
    <row r="158" spans="1:65" s="1222" customFormat="1" ht="21.75" customHeight="1">
      <c r="A158" s="154"/>
      <c r="B158" s="73"/>
      <c r="C158" s="123" t="s">
        <v>293</v>
      </c>
      <c r="D158" s="123" t="s">
        <v>208</v>
      </c>
      <c r="E158" s="124" t="s">
        <v>247</v>
      </c>
      <c r="F158" s="125" t="s">
        <v>2374</v>
      </c>
      <c r="G158" s="126" t="s">
        <v>248</v>
      </c>
      <c r="H158" s="1215">
        <v>3</v>
      </c>
      <c r="I158" s="171"/>
      <c r="J158" s="127">
        <f t="shared" si="0"/>
        <v>0</v>
      </c>
      <c r="K158" s="1307"/>
      <c r="L158" s="1217"/>
      <c r="M158" s="172" t="s">
        <v>144</v>
      </c>
      <c r="N158" s="1251" t="s">
        <v>158</v>
      </c>
      <c r="O158" s="1252"/>
      <c r="P158" s="1253">
        <f t="shared" si="1"/>
        <v>0</v>
      </c>
      <c r="Q158" s="1253">
        <v>0</v>
      </c>
      <c r="R158" s="1253">
        <f t="shared" si="2"/>
        <v>0</v>
      </c>
      <c r="S158" s="1253">
        <v>0</v>
      </c>
      <c r="T158" s="1254">
        <f t="shared" si="3"/>
        <v>0</v>
      </c>
      <c r="U158" s="154"/>
      <c r="V158" s="154"/>
      <c r="W158" s="154"/>
      <c r="X158" s="154"/>
      <c r="Y158" s="154"/>
      <c r="Z158" s="154"/>
      <c r="AA158" s="154"/>
      <c r="AB158" s="154"/>
      <c r="AC158" s="154"/>
      <c r="AD158" s="154"/>
      <c r="AE158" s="154"/>
      <c r="AR158" s="1255" t="s">
        <v>211</v>
      </c>
      <c r="AT158" s="1255" t="s">
        <v>208</v>
      </c>
      <c r="AU158" s="1255" t="s">
        <v>531</v>
      </c>
      <c r="AY158" s="1218" t="s">
        <v>205</v>
      </c>
      <c r="BE158" s="1256">
        <f t="shared" si="4"/>
        <v>0</v>
      </c>
      <c r="BF158" s="1256">
        <f t="shared" si="5"/>
        <v>0</v>
      </c>
      <c r="BG158" s="1256">
        <f t="shared" si="6"/>
        <v>0</v>
      </c>
      <c r="BH158" s="1256">
        <f t="shared" si="7"/>
        <v>0</v>
      </c>
      <c r="BI158" s="1256">
        <f t="shared" si="8"/>
        <v>0</v>
      </c>
      <c r="BJ158" s="1218" t="s">
        <v>119</v>
      </c>
      <c r="BK158" s="1256">
        <f t="shared" si="9"/>
        <v>0</v>
      </c>
      <c r="BL158" s="1218" t="s">
        <v>211</v>
      </c>
      <c r="BM158" s="1255" t="s">
        <v>2373</v>
      </c>
    </row>
    <row r="159" spans="1:65" s="1222" customFormat="1" ht="33" customHeight="1">
      <c r="A159" s="154"/>
      <c r="B159" s="73"/>
      <c r="C159" s="123" t="s">
        <v>290</v>
      </c>
      <c r="D159" s="123" t="s">
        <v>208</v>
      </c>
      <c r="E159" s="124" t="s">
        <v>251</v>
      </c>
      <c r="F159" s="125" t="s">
        <v>2376</v>
      </c>
      <c r="G159" s="126" t="s">
        <v>248</v>
      </c>
      <c r="H159" s="1215">
        <v>2.6</v>
      </c>
      <c r="I159" s="171"/>
      <c r="J159" s="127">
        <f t="shared" si="0"/>
        <v>0</v>
      </c>
      <c r="K159" s="1307"/>
      <c r="L159" s="1217"/>
      <c r="M159" s="172" t="s">
        <v>144</v>
      </c>
      <c r="N159" s="1251" t="s">
        <v>158</v>
      </c>
      <c r="O159" s="1252"/>
      <c r="P159" s="1253">
        <f t="shared" si="1"/>
        <v>0</v>
      </c>
      <c r="Q159" s="1253">
        <v>0.00131</v>
      </c>
      <c r="R159" s="1253">
        <f t="shared" si="2"/>
        <v>0.003406</v>
      </c>
      <c r="S159" s="1253">
        <v>0</v>
      </c>
      <c r="T159" s="1254">
        <f t="shared" si="3"/>
        <v>0</v>
      </c>
      <c r="U159" s="154"/>
      <c r="V159" s="154"/>
      <c r="W159" s="154"/>
      <c r="X159" s="154"/>
      <c r="Y159" s="154"/>
      <c r="Z159" s="154"/>
      <c r="AA159" s="154"/>
      <c r="AB159" s="154"/>
      <c r="AC159" s="154"/>
      <c r="AD159" s="154"/>
      <c r="AE159" s="154"/>
      <c r="AR159" s="1255" t="s">
        <v>211</v>
      </c>
      <c r="AT159" s="1255" t="s">
        <v>208</v>
      </c>
      <c r="AU159" s="1255" t="s">
        <v>531</v>
      </c>
      <c r="AY159" s="1218" t="s">
        <v>205</v>
      </c>
      <c r="BE159" s="1256">
        <f t="shared" si="4"/>
        <v>0</v>
      </c>
      <c r="BF159" s="1256">
        <f t="shared" si="5"/>
        <v>0</v>
      </c>
      <c r="BG159" s="1256">
        <f t="shared" si="6"/>
        <v>0</v>
      </c>
      <c r="BH159" s="1256">
        <f t="shared" si="7"/>
        <v>0</v>
      </c>
      <c r="BI159" s="1256">
        <f t="shared" si="8"/>
        <v>0</v>
      </c>
      <c r="BJ159" s="1218" t="s">
        <v>119</v>
      </c>
      <c r="BK159" s="1256">
        <f t="shared" si="9"/>
        <v>0</v>
      </c>
      <c r="BL159" s="1218" t="s">
        <v>211</v>
      </c>
      <c r="BM159" s="1255" t="s">
        <v>2375</v>
      </c>
    </row>
    <row r="160" spans="1:65" s="1222" customFormat="1" ht="33" customHeight="1">
      <c r="A160" s="154"/>
      <c r="B160" s="73"/>
      <c r="C160" s="123" t="s">
        <v>603</v>
      </c>
      <c r="D160" s="123" t="s">
        <v>208</v>
      </c>
      <c r="E160" s="124" t="s">
        <v>2377</v>
      </c>
      <c r="F160" s="125" t="s">
        <v>2379</v>
      </c>
      <c r="G160" s="126" t="s">
        <v>248</v>
      </c>
      <c r="H160" s="1215">
        <v>10.5</v>
      </c>
      <c r="I160" s="171"/>
      <c r="J160" s="127">
        <f t="shared" si="0"/>
        <v>0</v>
      </c>
      <c r="K160" s="1307"/>
      <c r="L160" s="1217"/>
      <c r="M160" s="172" t="s">
        <v>144</v>
      </c>
      <c r="N160" s="1251" t="s">
        <v>158</v>
      </c>
      <c r="O160" s="1252"/>
      <c r="P160" s="1253">
        <f t="shared" si="1"/>
        <v>0</v>
      </c>
      <c r="Q160" s="1253">
        <v>0.0033</v>
      </c>
      <c r="R160" s="1253">
        <f t="shared" si="2"/>
        <v>0.03465</v>
      </c>
      <c r="S160" s="1253">
        <v>0</v>
      </c>
      <c r="T160" s="1254">
        <f t="shared" si="3"/>
        <v>0</v>
      </c>
      <c r="U160" s="154"/>
      <c r="V160" s="154"/>
      <c r="W160" s="154"/>
      <c r="X160" s="154"/>
      <c r="Y160" s="154"/>
      <c r="Z160" s="154"/>
      <c r="AA160" s="154"/>
      <c r="AB160" s="154"/>
      <c r="AC160" s="154"/>
      <c r="AD160" s="154"/>
      <c r="AE160" s="154"/>
      <c r="AR160" s="1255" t="s">
        <v>211</v>
      </c>
      <c r="AT160" s="1255" t="s">
        <v>208</v>
      </c>
      <c r="AU160" s="1255" t="s">
        <v>531</v>
      </c>
      <c r="AY160" s="1218" t="s">
        <v>205</v>
      </c>
      <c r="BE160" s="1256">
        <f t="shared" si="4"/>
        <v>0</v>
      </c>
      <c r="BF160" s="1256">
        <f t="shared" si="5"/>
        <v>0</v>
      </c>
      <c r="BG160" s="1256">
        <f t="shared" si="6"/>
        <v>0</v>
      </c>
      <c r="BH160" s="1256">
        <f t="shared" si="7"/>
        <v>0</v>
      </c>
      <c r="BI160" s="1256">
        <f t="shared" si="8"/>
        <v>0</v>
      </c>
      <c r="BJ160" s="1218" t="s">
        <v>119</v>
      </c>
      <c r="BK160" s="1256">
        <f t="shared" si="9"/>
        <v>0</v>
      </c>
      <c r="BL160" s="1218" t="s">
        <v>211</v>
      </c>
      <c r="BM160" s="1255" t="s">
        <v>2378</v>
      </c>
    </row>
    <row r="161" spans="1:65" s="1222" customFormat="1" ht="33" customHeight="1">
      <c r="A161" s="154"/>
      <c r="B161" s="73"/>
      <c r="C161" s="123" t="s">
        <v>607</v>
      </c>
      <c r="D161" s="123" t="s">
        <v>208</v>
      </c>
      <c r="E161" s="124" t="s">
        <v>2380</v>
      </c>
      <c r="F161" s="125" t="s">
        <v>2382</v>
      </c>
      <c r="G161" s="126" t="s">
        <v>243</v>
      </c>
      <c r="H161" s="1215">
        <v>1</v>
      </c>
      <c r="I161" s="171"/>
      <c r="J161" s="127">
        <f t="shared" si="0"/>
        <v>0</v>
      </c>
      <c r="K161" s="1307"/>
      <c r="L161" s="1217"/>
      <c r="M161" s="172" t="s">
        <v>144</v>
      </c>
      <c r="N161" s="1251" t="s">
        <v>158</v>
      </c>
      <c r="O161" s="1252"/>
      <c r="P161" s="1253">
        <f t="shared" si="1"/>
        <v>0</v>
      </c>
      <c r="Q161" s="1253">
        <v>0.05803</v>
      </c>
      <c r="R161" s="1253">
        <f t="shared" si="2"/>
        <v>0.05803</v>
      </c>
      <c r="S161" s="1253">
        <v>0</v>
      </c>
      <c r="T161" s="1254">
        <f t="shared" si="3"/>
        <v>0</v>
      </c>
      <c r="U161" s="154"/>
      <c r="V161" s="154"/>
      <c r="W161" s="154"/>
      <c r="X161" s="154"/>
      <c r="Y161" s="154"/>
      <c r="Z161" s="154"/>
      <c r="AA161" s="154"/>
      <c r="AB161" s="154"/>
      <c r="AC161" s="154"/>
      <c r="AD161" s="154"/>
      <c r="AE161" s="154"/>
      <c r="AR161" s="1255" t="s">
        <v>211</v>
      </c>
      <c r="AT161" s="1255" t="s">
        <v>208</v>
      </c>
      <c r="AU161" s="1255" t="s">
        <v>531</v>
      </c>
      <c r="AY161" s="1218" t="s">
        <v>205</v>
      </c>
      <c r="BE161" s="1256">
        <f t="shared" si="4"/>
        <v>0</v>
      </c>
      <c r="BF161" s="1256">
        <f t="shared" si="5"/>
        <v>0</v>
      </c>
      <c r="BG161" s="1256">
        <f t="shared" si="6"/>
        <v>0</v>
      </c>
      <c r="BH161" s="1256">
        <f t="shared" si="7"/>
        <v>0</v>
      </c>
      <c r="BI161" s="1256">
        <f t="shared" si="8"/>
        <v>0</v>
      </c>
      <c r="BJ161" s="1218" t="s">
        <v>119</v>
      </c>
      <c r="BK161" s="1256">
        <f t="shared" si="9"/>
        <v>0</v>
      </c>
      <c r="BL161" s="1218" t="s">
        <v>211</v>
      </c>
      <c r="BM161" s="1255" t="s">
        <v>2381</v>
      </c>
    </row>
    <row r="162" spans="1:65" s="1222" customFormat="1" ht="44.25" customHeight="1">
      <c r="A162" s="154"/>
      <c r="B162" s="73"/>
      <c r="C162" s="123" t="s">
        <v>611</v>
      </c>
      <c r="D162" s="123" t="s">
        <v>208</v>
      </c>
      <c r="E162" s="124" t="s">
        <v>2383</v>
      </c>
      <c r="F162" s="125" t="s">
        <v>2385</v>
      </c>
      <c r="G162" s="126" t="s">
        <v>243</v>
      </c>
      <c r="H162" s="1215">
        <v>1</v>
      </c>
      <c r="I162" s="171"/>
      <c r="J162" s="127">
        <f t="shared" si="0"/>
        <v>0</v>
      </c>
      <c r="K162" s="1307"/>
      <c r="L162" s="1217"/>
      <c r="M162" s="172" t="s">
        <v>144</v>
      </c>
      <c r="N162" s="1251" t="s">
        <v>158</v>
      </c>
      <c r="O162" s="1252"/>
      <c r="P162" s="1253">
        <f t="shared" si="1"/>
        <v>0</v>
      </c>
      <c r="Q162" s="1253">
        <v>0.06896</v>
      </c>
      <c r="R162" s="1253">
        <f t="shared" si="2"/>
        <v>0.06896</v>
      </c>
      <c r="S162" s="1253">
        <v>0</v>
      </c>
      <c r="T162" s="1254">
        <f t="shared" si="3"/>
        <v>0</v>
      </c>
      <c r="U162" s="154"/>
      <c r="V162" s="154"/>
      <c r="W162" s="154"/>
      <c r="X162" s="154"/>
      <c r="Y162" s="154"/>
      <c r="Z162" s="154"/>
      <c r="AA162" s="154"/>
      <c r="AB162" s="154"/>
      <c r="AC162" s="154"/>
      <c r="AD162" s="154"/>
      <c r="AE162" s="154"/>
      <c r="AR162" s="1255" t="s">
        <v>211</v>
      </c>
      <c r="AT162" s="1255" t="s">
        <v>208</v>
      </c>
      <c r="AU162" s="1255" t="s">
        <v>531</v>
      </c>
      <c r="AY162" s="1218" t="s">
        <v>205</v>
      </c>
      <c r="BE162" s="1256">
        <f t="shared" si="4"/>
        <v>0</v>
      </c>
      <c r="BF162" s="1256">
        <f t="shared" si="5"/>
        <v>0</v>
      </c>
      <c r="BG162" s="1256">
        <f t="shared" si="6"/>
        <v>0</v>
      </c>
      <c r="BH162" s="1256">
        <f t="shared" si="7"/>
        <v>0</v>
      </c>
      <c r="BI162" s="1256">
        <f t="shared" si="8"/>
        <v>0</v>
      </c>
      <c r="BJ162" s="1218" t="s">
        <v>119</v>
      </c>
      <c r="BK162" s="1256">
        <f t="shared" si="9"/>
        <v>0</v>
      </c>
      <c r="BL162" s="1218" t="s">
        <v>211</v>
      </c>
      <c r="BM162" s="1255" t="s">
        <v>2384</v>
      </c>
    </row>
    <row r="163" spans="1:65" s="1222" customFormat="1" ht="33" customHeight="1">
      <c r="A163" s="154"/>
      <c r="B163" s="73"/>
      <c r="C163" s="123" t="s">
        <v>617</v>
      </c>
      <c r="D163" s="123" t="s">
        <v>208</v>
      </c>
      <c r="E163" s="124" t="s">
        <v>2386</v>
      </c>
      <c r="F163" s="125" t="s">
        <v>2388</v>
      </c>
      <c r="G163" s="126" t="s">
        <v>243</v>
      </c>
      <c r="H163" s="1215">
        <v>2</v>
      </c>
      <c r="I163" s="171"/>
      <c r="J163" s="127">
        <f t="shared" si="0"/>
        <v>0</v>
      </c>
      <c r="K163" s="1307"/>
      <c r="L163" s="1217"/>
      <c r="M163" s="172" t="s">
        <v>144</v>
      </c>
      <c r="N163" s="1251" t="s">
        <v>158</v>
      </c>
      <c r="O163" s="1252"/>
      <c r="P163" s="1253">
        <f t="shared" si="1"/>
        <v>0</v>
      </c>
      <c r="Q163" s="1253">
        <v>0.01136</v>
      </c>
      <c r="R163" s="1253">
        <f t="shared" si="2"/>
        <v>0.02272</v>
      </c>
      <c r="S163" s="1253">
        <v>0</v>
      </c>
      <c r="T163" s="1254">
        <f t="shared" si="3"/>
        <v>0</v>
      </c>
      <c r="U163" s="154"/>
      <c r="V163" s="154"/>
      <c r="W163" s="154"/>
      <c r="X163" s="154"/>
      <c r="Y163" s="154"/>
      <c r="Z163" s="154"/>
      <c r="AA163" s="154"/>
      <c r="AB163" s="154"/>
      <c r="AC163" s="154"/>
      <c r="AD163" s="154"/>
      <c r="AE163" s="154"/>
      <c r="AR163" s="1255" t="s">
        <v>211</v>
      </c>
      <c r="AT163" s="1255" t="s">
        <v>208</v>
      </c>
      <c r="AU163" s="1255" t="s">
        <v>531</v>
      </c>
      <c r="AY163" s="1218" t="s">
        <v>205</v>
      </c>
      <c r="BE163" s="1256">
        <f t="shared" si="4"/>
        <v>0</v>
      </c>
      <c r="BF163" s="1256">
        <f t="shared" si="5"/>
        <v>0</v>
      </c>
      <c r="BG163" s="1256">
        <f t="shared" si="6"/>
        <v>0</v>
      </c>
      <c r="BH163" s="1256">
        <f t="shared" si="7"/>
        <v>0</v>
      </c>
      <c r="BI163" s="1256">
        <f t="shared" si="8"/>
        <v>0</v>
      </c>
      <c r="BJ163" s="1218" t="s">
        <v>119</v>
      </c>
      <c r="BK163" s="1256">
        <f t="shared" si="9"/>
        <v>0</v>
      </c>
      <c r="BL163" s="1218" t="s">
        <v>211</v>
      </c>
      <c r="BM163" s="1255" t="s">
        <v>2387</v>
      </c>
    </row>
    <row r="164" spans="1:65" s="1222" customFormat="1" ht="44.25" customHeight="1">
      <c r="A164" s="154"/>
      <c r="B164" s="73"/>
      <c r="C164" s="123" t="s">
        <v>625</v>
      </c>
      <c r="D164" s="123" t="s">
        <v>208</v>
      </c>
      <c r="E164" s="124" t="s">
        <v>2389</v>
      </c>
      <c r="F164" s="125" t="s">
        <v>2391</v>
      </c>
      <c r="G164" s="126" t="s">
        <v>243</v>
      </c>
      <c r="H164" s="1215">
        <v>2</v>
      </c>
      <c r="I164" s="171"/>
      <c r="J164" s="127">
        <f t="shared" si="0"/>
        <v>0</v>
      </c>
      <c r="K164" s="1307"/>
      <c r="L164" s="1217"/>
      <c r="M164" s="172" t="s">
        <v>144</v>
      </c>
      <c r="N164" s="1251" t="s">
        <v>158</v>
      </c>
      <c r="O164" s="1252"/>
      <c r="P164" s="1253">
        <f t="shared" si="1"/>
        <v>0</v>
      </c>
      <c r="Q164" s="1253">
        <v>0</v>
      </c>
      <c r="R164" s="1253">
        <f t="shared" si="2"/>
        <v>0</v>
      </c>
      <c r="S164" s="1253">
        <v>0</v>
      </c>
      <c r="T164" s="1254">
        <f t="shared" si="3"/>
        <v>0</v>
      </c>
      <c r="U164" s="154"/>
      <c r="V164" s="154"/>
      <c r="W164" s="154"/>
      <c r="X164" s="154"/>
      <c r="Y164" s="154"/>
      <c r="Z164" s="154"/>
      <c r="AA164" s="154"/>
      <c r="AB164" s="154"/>
      <c r="AC164" s="154"/>
      <c r="AD164" s="154"/>
      <c r="AE164" s="154"/>
      <c r="AR164" s="1255" t="s">
        <v>211</v>
      </c>
      <c r="AT164" s="1255" t="s">
        <v>208</v>
      </c>
      <c r="AU164" s="1255" t="s">
        <v>531</v>
      </c>
      <c r="AY164" s="1218" t="s">
        <v>205</v>
      </c>
      <c r="BE164" s="1256">
        <f t="shared" si="4"/>
        <v>0</v>
      </c>
      <c r="BF164" s="1256">
        <f t="shared" si="5"/>
        <v>0</v>
      </c>
      <c r="BG164" s="1256">
        <f t="shared" si="6"/>
        <v>0</v>
      </c>
      <c r="BH164" s="1256">
        <f t="shared" si="7"/>
        <v>0</v>
      </c>
      <c r="BI164" s="1256">
        <f t="shared" si="8"/>
        <v>0</v>
      </c>
      <c r="BJ164" s="1218" t="s">
        <v>119</v>
      </c>
      <c r="BK164" s="1256">
        <f t="shared" si="9"/>
        <v>0</v>
      </c>
      <c r="BL164" s="1218" t="s">
        <v>211</v>
      </c>
      <c r="BM164" s="1255" t="s">
        <v>2390</v>
      </c>
    </row>
    <row r="165" spans="1:65" s="1222" customFormat="1" ht="33" customHeight="1">
      <c r="A165" s="154"/>
      <c r="B165" s="73"/>
      <c r="C165" s="123" t="s">
        <v>631</v>
      </c>
      <c r="D165" s="123" t="s">
        <v>208</v>
      </c>
      <c r="E165" s="124" t="s">
        <v>2392</v>
      </c>
      <c r="F165" s="125" t="s">
        <v>2394</v>
      </c>
      <c r="G165" s="126" t="s">
        <v>243</v>
      </c>
      <c r="H165" s="1215">
        <v>2</v>
      </c>
      <c r="I165" s="171"/>
      <c r="J165" s="127">
        <f t="shared" si="0"/>
        <v>0</v>
      </c>
      <c r="K165" s="1307"/>
      <c r="L165" s="1217"/>
      <c r="M165" s="172" t="s">
        <v>144</v>
      </c>
      <c r="N165" s="1251" t="s">
        <v>158</v>
      </c>
      <c r="O165" s="1252"/>
      <c r="P165" s="1253">
        <f t="shared" si="1"/>
        <v>0</v>
      </c>
      <c r="Q165" s="1253">
        <v>0.03636</v>
      </c>
      <c r="R165" s="1253">
        <f t="shared" si="2"/>
        <v>0.07272</v>
      </c>
      <c r="S165" s="1253">
        <v>0</v>
      </c>
      <c r="T165" s="1254">
        <f t="shared" si="3"/>
        <v>0</v>
      </c>
      <c r="U165" s="154"/>
      <c r="V165" s="154"/>
      <c r="W165" s="154"/>
      <c r="X165" s="154"/>
      <c r="Y165" s="154"/>
      <c r="Z165" s="154"/>
      <c r="AA165" s="154"/>
      <c r="AB165" s="154"/>
      <c r="AC165" s="154"/>
      <c r="AD165" s="154"/>
      <c r="AE165" s="154"/>
      <c r="AR165" s="1255" t="s">
        <v>211</v>
      </c>
      <c r="AT165" s="1255" t="s">
        <v>208</v>
      </c>
      <c r="AU165" s="1255" t="s">
        <v>531</v>
      </c>
      <c r="AY165" s="1218" t="s">
        <v>205</v>
      </c>
      <c r="BE165" s="1256">
        <f t="shared" si="4"/>
        <v>0</v>
      </c>
      <c r="BF165" s="1256">
        <f t="shared" si="5"/>
        <v>0</v>
      </c>
      <c r="BG165" s="1256">
        <f t="shared" si="6"/>
        <v>0</v>
      </c>
      <c r="BH165" s="1256">
        <f t="shared" si="7"/>
        <v>0</v>
      </c>
      <c r="BI165" s="1256">
        <f t="shared" si="8"/>
        <v>0</v>
      </c>
      <c r="BJ165" s="1218" t="s">
        <v>119</v>
      </c>
      <c r="BK165" s="1256">
        <f t="shared" si="9"/>
        <v>0</v>
      </c>
      <c r="BL165" s="1218" t="s">
        <v>211</v>
      </c>
      <c r="BM165" s="1255" t="s">
        <v>2393</v>
      </c>
    </row>
    <row r="166" spans="1:65" s="1222" customFormat="1" ht="16.5" customHeight="1">
      <c r="A166" s="154"/>
      <c r="B166" s="73"/>
      <c r="C166" s="123" t="s">
        <v>296</v>
      </c>
      <c r="D166" s="123" t="s">
        <v>208</v>
      </c>
      <c r="E166" s="124" t="s">
        <v>2395</v>
      </c>
      <c r="F166" s="125" t="s">
        <v>2396</v>
      </c>
      <c r="G166" s="126" t="s">
        <v>328</v>
      </c>
      <c r="H166" s="1215">
        <v>1</v>
      </c>
      <c r="I166" s="171"/>
      <c r="J166" s="127">
        <f t="shared" si="0"/>
        <v>0</v>
      </c>
      <c r="K166" s="1307"/>
      <c r="L166" s="1217"/>
      <c r="M166" s="172" t="s">
        <v>144</v>
      </c>
      <c r="N166" s="1251" t="s">
        <v>158</v>
      </c>
      <c r="O166" s="1252"/>
      <c r="P166" s="1253">
        <f t="shared" si="1"/>
        <v>0</v>
      </c>
      <c r="Q166" s="1253">
        <v>0</v>
      </c>
      <c r="R166" s="1253">
        <f t="shared" si="2"/>
        <v>0</v>
      </c>
      <c r="S166" s="1253">
        <v>0</v>
      </c>
      <c r="T166" s="1254">
        <f t="shared" si="3"/>
        <v>0</v>
      </c>
      <c r="U166" s="154"/>
      <c r="V166" s="154"/>
      <c r="W166" s="154"/>
      <c r="X166" s="154"/>
      <c r="Y166" s="154"/>
      <c r="Z166" s="154"/>
      <c r="AA166" s="154"/>
      <c r="AB166" s="154"/>
      <c r="AC166" s="154"/>
      <c r="AD166" s="154"/>
      <c r="AE166" s="154"/>
      <c r="AR166" s="1255" t="s">
        <v>211</v>
      </c>
      <c r="AT166" s="1255" t="s">
        <v>208</v>
      </c>
      <c r="AU166" s="1255" t="s">
        <v>531</v>
      </c>
      <c r="AY166" s="1218" t="s">
        <v>205</v>
      </c>
      <c r="BE166" s="1256">
        <f t="shared" si="4"/>
        <v>0</v>
      </c>
      <c r="BF166" s="1256">
        <f t="shared" si="5"/>
        <v>0</v>
      </c>
      <c r="BG166" s="1256">
        <f t="shared" si="6"/>
        <v>0</v>
      </c>
      <c r="BH166" s="1256">
        <f t="shared" si="7"/>
        <v>0</v>
      </c>
      <c r="BI166" s="1256">
        <f t="shared" si="8"/>
        <v>0</v>
      </c>
      <c r="BJ166" s="1218" t="s">
        <v>119</v>
      </c>
      <c r="BK166" s="1256">
        <f t="shared" si="9"/>
        <v>0</v>
      </c>
      <c r="BL166" s="1218" t="s">
        <v>211</v>
      </c>
      <c r="BM166" s="1255" t="s">
        <v>2397</v>
      </c>
    </row>
    <row r="167" spans="1:65" s="1222" customFormat="1" ht="21.75" customHeight="1">
      <c r="A167" s="154"/>
      <c r="B167" s="73"/>
      <c r="C167" s="123" t="s">
        <v>299</v>
      </c>
      <c r="D167" s="123" t="s">
        <v>208</v>
      </c>
      <c r="E167" s="124" t="s">
        <v>2398</v>
      </c>
      <c r="F167" s="125" t="s">
        <v>2399</v>
      </c>
      <c r="G167" s="126" t="s">
        <v>243</v>
      </c>
      <c r="H167" s="1215">
        <v>1</v>
      </c>
      <c r="I167" s="171"/>
      <c r="J167" s="127">
        <f t="shared" si="0"/>
        <v>0</v>
      </c>
      <c r="K167" s="1307"/>
      <c r="L167" s="1217"/>
      <c r="M167" s="172" t="s">
        <v>144</v>
      </c>
      <c r="N167" s="1251" t="s">
        <v>158</v>
      </c>
      <c r="O167" s="1252"/>
      <c r="P167" s="1253">
        <f t="shared" si="1"/>
        <v>0</v>
      </c>
      <c r="Q167" s="1253">
        <v>0</v>
      </c>
      <c r="R167" s="1253">
        <f t="shared" si="2"/>
        <v>0</v>
      </c>
      <c r="S167" s="1253">
        <v>0</v>
      </c>
      <c r="T167" s="1254">
        <f t="shared" si="3"/>
        <v>0</v>
      </c>
      <c r="U167" s="154"/>
      <c r="V167" s="154"/>
      <c r="W167" s="154"/>
      <c r="X167" s="154"/>
      <c r="Y167" s="154"/>
      <c r="Z167" s="154"/>
      <c r="AA167" s="154"/>
      <c r="AB167" s="154"/>
      <c r="AC167" s="154"/>
      <c r="AD167" s="154"/>
      <c r="AE167" s="154"/>
      <c r="AR167" s="1255" t="s">
        <v>211</v>
      </c>
      <c r="AT167" s="1255" t="s">
        <v>208</v>
      </c>
      <c r="AU167" s="1255" t="s">
        <v>531</v>
      </c>
      <c r="AY167" s="1218" t="s">
        <v>205</v>
      </c>
      <c r="BE167" s="1256">
        <f t="shared" si="4"/>
        <v>0</v>
      </c>
      <c r="BF167" s="1256">
        <f t="shared" si="5"/>
        <v>0</v>
      </c>
      <c r="BG167" s="1256">
        <f t="shared" si="6"/>
        <v>0</v>
      </c>
      <c r="BH167" s="1256">
        <f t="shared" si="7"/>
        <v>0</v>
      </c>
      <c r="BI167" s="1256">
        <f t="shared" si="8"/>
        <v>0</v>
      </c>
      <c r="BJ167" s="1218" t="s">
        <v>119</v>
      </c>
      <c r="BK167" s="1256">
        <f t="shared" si="9"/>
        <v>0</v>
      </c>
      <c r="BL167" s="1218" t="s">
        <v>211</v>
      </c>
      <c r="BM167" s="1255" t="s">
        <v>2400</v>
      </c>
    </row>
    <row r="168" spans="1:65" s="1222" customFormat="1" ht="16.5" customHeight="1">
      <c r="A168" s="154"/>
      <c r="B168" s="73"/>
      <c r="C168" s="123" t="s">
        <v>302</v>
      </c>
      <c r="D168" s="123" t="s">
        <v>208</v>
      </c>
      <c r="E168" s="124" t="s">
        <v>2401</v>
      </c>
      <c r="F168" s="125" t="s">
        <v>2402</v>
      </c>
      <c r="G168" s="126" t="s">
        <v>328</v>
      </c>
      <c r="H168" s="1215">
        <v>1</v>
      </c>
      <c r="I168" s="171"/>
      <c r="J168" s="127">
        <f t="shared" si="0"/>
        <v>0</v>
      </c>
      <c r="K168" s="1307"/>
      <c r="L168" s="1217"/>
      <c r="M168" s="172" t="s">
        <v>144</v>
      </c>
      <c r="N168" s="1251" t="s">
        <v>158</v>
      </c>
      <c r="O168" s="1252"/>
      <c r="P168" s="1253">
        <f t="shared" si="1"/>
        <v>0</v>
      </c>
      <c r="Q168" s="1253">
        <v>0</v>
      </c>
      <c r="R168" s="1253">
        <f t="shared" si="2"/>
        <v>0</v>
      </c>
      <c r="S168" s="1253">
        <v>0</v>
      </c>
      <c r="T168" s="1254">
        <f t="shared" si="3"/>
        <v>0</v>
      </c>
      <c r="U168" s="154"/>
      <c r="V168" s="154"/>
      <c r="W168" s="154"/>
      <c r="X168" s="154"/>
      <c r="Y168" s="154"/>
      <c r="Z168" s="154"/>
      <c r="AA168" s="154"/>
      <c r="AB168" s="154"/>
      <c r="AC168" s="154"/>
      <c r="AD168" s="154"/>
      <c r="AE168" s="154"/>
      <c r="AR168" s="1255" t="s">
        <v>211</v>
      </c>
      <c r="AT168" s="1255" t="s">
        <v>208</v>
      </c>
      <c r="AU168" s="1255" t="s">
        <v>531</v>
      </c>
      <c r="AY168" s="1218" t="s">
        <v>205</v>
      </c>
      <c r="BE168" s="1256">
        <f t="shared" si="4"/>
        <v>0</v>
      </c>
      <c r="BF168" s="1256">
        <f t="shared" si="5"/>
        <v>0</v>
      </c>
      <c r="BG168" s="1256">
        <f t="shared" si="6"/>
        <v>0</v>
      </c>
      <c r="BH168" s="1256">
        <f t="shared" si="7"/>
        <v>0</v>
      </c>
      <c r="BI168" s="1256">
        <f t="shared" si="8"/>
        <v>0</v>
      </c>
      <c r="BJ168" s="1218" t="s">
        <v>119</v>
      </c>
      <c r="BK168" s="1256">
        <f t="shared" si="9"/>
        <v>0</v>
      </c>
      <c r="BL168" s="1218" t="s">
        <v>211</v>
      </c>
      <c r="BM168" s="1255" t="s">
        <v>2403</v>
      </c>
    </row>
    <row r="169" spans="2:63" s="170" customFormat="1" ht="20.85" customHeight="1">
      <c r="B169" s="112"/>
      <c r="C169" s="113"/>
      <c r="D169" s="114" t="s">
        <v>110</v>
      </c>
      <c r="E169" s="121" t="s">
        <v>265</v>
      </c>
      <c r="F169" s="121" t="s">
        <v>266</v>
      </c>
      <c r="G169" s="113"/>
      <c r="H169" s="113"/>
      <c r="J169" s="122">
        <f>BK169</f>
        <v>0</v>
      </c>
      <c r="L169" s="1243"/>
      <c r="M169" s="1245"/>
      <c r="N169" s="1246"/>
      <c r="O169" s="1246"/>
      <c r="P169" s="1247">
        <f>P170</f>
        <v>0</v>
      </c>
      <c r="Q169" s="1246"/>
      <c r="R169" s="1247">
        <f>R170</f>
        <v>0</v>
      </c>
      <c r="S169" s="1246"/>
      <c r="T169" s="1248">
        <f>T170</f>
        <v>0</v>
      </c>
      <c r="AR169" s="1244" t="s">
        <v>119</v>
      </c>
      <c r="AT169" s="1249" t="s">
        <v>110</v>
      </c>
      <c r="AU169" s="1249" t="s">
        <v>138</v>
      </c>
      <c r="AY169" s="1244" t="s">
        <v>205</v>
      </c>
      <c r="BK169" s="1250">
        <f>BK170</f>
        <v>0</v>
      </c>
    </row>
    <row r="170" spans="1:65" s="1222" customFormat="1" ht="44.25" customHeight="1">
      <c r="A170" s="154"/>
      <c r="B170" s="73"/>
      <c r="C170" s="123" t="s">
        <v>641</v>
      </c>
      <c r="D170" s="123" t="s">
        <v>208</v>
      </c>
      <c r="E170" s="124" t="s">
        <v>2404</v>
      </c>
      <c r="F170" s="125" t="s">
        <v>2406</v>
      </c>
      <c r="G170" s="126" t="s">
        <v>223</v>
      </c>
      <c r="H170" s="1215">
        <v>16.032</v>
      </c>
      <c r="I170" s="171"/>
      <c r="J170" s="127">
        <f>ROUND(I170*H170,2)</f>
        <v>0</v>
      </c>
      <c r="K170" s="1307"/>
      <c r="L170" s="1217"/>
      <c r="M170" s="175" t="s">
        <v>144</v>
      </c>
      <c r="N170" s="1262" t="s">
        <v>158</v>
      </c>
      <c r="O170" s="1263"/>
      <c r="P170" s="1264">
        <f>O170*H170</f>
        <v>0</v>
      </c>
      <c r="Q170" s="1264">
        <v>0</v>
      </c>
      <c r="R170" s="1264">
        <f>Q170*H170</f>
        <v>0</v>
      </c>
      <c r="S170" s="1264">
        <v>0</v>
      </c>
      <c r="T170" s="1265">
        <f>S170*H170</f>
        <v>0</v>
      </c>
      <c r="U170" s="154"/>
      <c r="V170" s="154"/>
      <c r="W170" s="154"/>
      <c r="X170" s="154"/>
      <c r="Y170" s="154"/>
      <c r="Z170" s="154"/>
      <c r="AA170" s="154"/>
      <c r="AB170" s="154"/>
      <c r="AC170" s="154"/>
      <c r="AD170" s="154"/>
      <c r="AE170" s="154"/>
      <c r="AR170" s="1255" t="s">
        <v>211</v>
      </c>
      <c r="AT170" s="1255" t="s">
        <v>208</v>
      </c>
      <c r="AU170" s="1255" t="s">
        <v>531</v>
      </c>
      <c r="AY170" s="1218" t="s">
        <v>205</v>
      </c>
      <c r="BE170" s="1256">
        <f>IF(N170="základní",J170,0)</f>
        <v>0</v>
      </c>
      <c r="BF170" s="1256">
        <f>IF(N170="snížená",J170,0)</f>
        <v>0</v>
      </c>
      <c r="BG170" s="1256">
        <f>IF(N170="zákl. přenesená",J170,0)</f>
        <v>0</v>
      </c>
      <c r="BH170" s="1256">
        <f>IF(N170="sníž. přenesená",J170,0)</f>
        <v>0</v>
      </c>
      <c r="BI170" s="1256">
        <f>IF(N170="nulová",J170,0)</f>
        <v>0</v>
      </c>
      <c r="BJ170" s="1218" t="s">
        <v>119</v>
      </c>
      <c r="BK170" s="1256">
        <f>ROUND(I170*H170,2)</f>
        <v>0</v>
      </c>
      <c r="BL170" s="1218" t="s">
        <v>211</v>
      </c>
      <c r="BM170" s="1255" t="s">
        <v>2405</v>
      </c>
    </row>
    <row r="171" spans="1:31" s="1222" customFormat="1" ht="6.95" customHeight="1">
      <c r="A171" s="154"/>
      <c r="B171" s="94"/>
      <c r="C171" s="95"/>
      <c r="D171" s="95"/>
      <c r="E171" s="95"/>
      <c r="F171" s="95"/>
      <c r="G171" s="95"/>
      <c r="H171" s="95"/>
      <c r="I171" s="164"/>
      <c r="J171" s="95"/>
      <c r="K171" s="164"/>
      <c r="L171" s="1217"/>
      <c r="M171" s="154"/>
      <c r="O171" s="154"/>
      <c r="P171" s="154"/>
      <c r="Q171" s="154"/>
      <c r="R171" s="154"/>
      <c r="S171" s="154"/>
      <c r="T171" s="154"/>
      <c r="U171" s="154"/>
      <c r="V171" s="154"/>
      <c r="W171" s="154"/>
      <c r="X171" s="154"/>
      <c r="Y171" s="154"/>
      <c r="Z171" s="154"/>
      <c r="AA171" s="154"/>
      <c r="AB171" s="154"/>
      <c r="AC171" s="154"/>
      <c r="AD171" s="154"/>
      <c r="AE171" s="154"/>
    </row>
    <row r="172" spans="2:8" ht="12.75">
      <c r="B172" s="1266"/>
      <c r="C172" s="1266"/>
      <c r="D172" s="1266"/>
      <c r="E172" s="1266"/>
      <c r="F172" s="1266"/>
      <c r="G172" s="1266"/>
      <c r="H172" s="1266"/>
    </row>
    <row r="173" spans="2:8" ht="12.75">
      <c r="B173" s="1266"/>
      <c r="C173" s="1266"/>
      <c r="D173" s="1266"/>
      <c r="E173" s="1266"/>
      <c r="F173" s="1266"/>
      <c r="G173" s="1266"/>
      <c r="H173" s="1266"/>
    </row>
    <row r="174" spans="2:8" ht="12.75">
      <c r="B174" s="1266"/>
      <c r="C174" s="1266"/>
      <c r="D174" s="1266"/>
      <c r="E174" s="1266"/>
      <c r="F174" s="1266"/>
      <c r="G174" s="1266"/>
      <c r="H174" s="1266"/>
    </row>
    <row r="175" spans="2:8" ht="12.75">
      <c r="B175" s="1266"/>
      <c r="C175" s="1266"/>
      <c r="D175" s="1266"/>
      <c r="E175" s="1266"/>
      <c r="F175" s="1266"/>
      <c r="G175" s="1266"/>
      <c r="H175" s="1266"/>
    </row>
    <row r="176" spans="2:8" ht="12.75">
      <c r="B176" s="1266"/>
      <c r="C176" s="1266"/>
      <c r="D176" s="1266"/>
      <c r="E176" s="1266"/>
      <c r="F176" s="1266"/>
      <c r="G176" s="1266"/>
      <c r="H176" s="1266"/>
    </row>
    <row r="177" spans="2:8" ht="12.75">
      <c r="B177" s="1266"/>
      <c r="C177" s="1266"/>
      <c r="D177" s="1266"/>
      <c r="E177" s="1266"/>
      <c r="F177" s="1266"/>
      <c r="G177" s="1266"/>
      <c r="H177" s="1266"/>
    </row>
    <row r="178" spans="2:8" ht="12.75">
      <c r="B178" s="1266"/>
      <c r="C178" s="1266"/>
      <c r="D178" s="1266"/>
      <c r="E178" s="1266"/>
      <c r="F178" s="1266"/>
      <c r="G178" s="1266"/>
      <c r="H178" s="1266"/>
    </row>
    <row r="179" spans="2:8" ht="12.75">
      <c r="B179" s="1266"/>
      <c r="C179" s="1266"/>
      <c r="D179" s="1266"/>
      <c r="E179" s="1266"/>
      <c r="F179" s="1266"/>
      <c r="G179" s="1266"/>
      <c r="H179" s="1266"/>
    </row>
    <row r="180" spans="2:8" ht="12.75">
      <c r="B180" s="1266"/>
      <c r="C180" s="1266"/>
      <c r="D180" s="1266"/>
      <c r="E180" s="1266"/>
      <c r="F180" s="1266"/>
      <c r="G180" s="1266"/>
      <c r="H180" s="1266"/>
    </row>
    <row r="181" spans="2:8" ht="12.75">
      <c r="B181" s="1266"/>
      <c r="C181" s="1266"/>
      <c r="D181" s="1266"/>
      <c r="E181" s="1266"/>
      <c r="F181" s="1266"/>
      <c r="G181" s="1266"/>
      <c r="H181" s="1266"/>
    </row>
    <row r="182" spans="2:8" ht="12.75">
      <c r="B182" s="1266"/>
      <c r="C182" s="1266"/>
      <c r="D182" s="1266"/>
      <c r="E182" s="1266"/>
      <c r="F182" s="1266"/>
      <c r="G182" s="1266"/>
      <c r="H182" s="1266"/>
    </row>
    <row r="183" spans="2:8" ht="12.75">
      <c r="B183" s="1266"/>
      <c r="C183" s="1266"/>
      <c r="D183" s="1266"/>
      <c r="E183" s="1266"/>
      <c r="F183" s="1266"/>
      <c r="G183" s="1266"/>
      <c r="H183" s="1266"/>
    </row>
    <row r="184" spans="2:8" ht="12.75">
      <c r="B184" s="1266"/>
      <c r="C184" s="1266"/>
      <c r="D184" s="1266"/>
      <c r="E184" s="1266"/>
      <c r="F184" s="1266"/>
      <c r="G184" s="1266"/>
      <c r="H184" s="1266"/>
    </row>
    <row r="185" spans="2:8" ht="12.75">
      <c r="B185" s="1266"/>
      <c r="C185" s="1266"/>
      <c r="D185" s="1266"/>
      <c r="E185" s="1266"/>
      <c r="F185" s="1266"/>
      <c r="G185" s="1266"/>
      <c r="H185" s="1266"/>
    </row>
    <row r="186" spans="2:8" ht="12.75">
      <c r="B186" s="1266"/>
      <c r="C186" s="1266"/>
      <c r="D186" s="1266"/>
      <c r="E186" s="1266"/>
      <c r="F186" s="1266"/>
      <c r="G186" s="1266"/>
      <c r="H186" s="1266"/>
    </row>
    <row r="187" spans="2:8" ht="12.75">
      <c r="B187" s="1266"/>
      <c r="C187" s="1266"/>
      <c r="D187" s="1266"/>
      <c r="E187" s="1266"/>
      <c r="F187" s="1266"/>
      <c r="G187" s="1266"/>
      <c r="H187" s="1266"/>
    </row>
    <row r="188" spans="2:8" ht="12.75">
      <c r="B188" s="1266"/>
      <c r="C188" s="1266"/>
      <c r="D188" s="1266"/>
      <c r="E188" s="1266"/>
      <c r="F188" s="1266"/>
      <c r="G188" s="1266"/>
      <c r="H188" s="1266"/>
    </row>
  </sheetData>
  <sheetProtection password="CC71" sheet="1" objects="1" scenarios="1"/>
  <autoFilter ref="C116:K170"/>
  <mergeCells count="6">
    <mergeCell ref="E109:H109"/>
    <mergeCell ref="L2:V2"/>
    <mergeCell ref="E7:H7"/>
    <mergeCell ref="E16:H16"/>
    <mergeCell ref="E25:H25"/>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A1:O54"/>
  <sheetViews>
    <sheetView showGridLines="0" view="pageLayout" zoomScaleSheetLayoutView="75" workbookViewId="0" topLeftCell="B1">
      <selection activeCell="N33" sqref="N33"/>
    </sheetView>
  </sheetViews>
  <sheetFormatPr defaultColWidth="9.00390625" defaultRowHeight="12.75"/>
  <cols>
    <col min="1" max="1" width="8.375" style="202" hidden="1" customWidth="1"/>
    <col min="2" max="2" width="13.375" style="202" customWidth="1"/>
    <col min="3" max="3" width="7.375" style="307" customWidth="1"/>
    <col min="4" max="4" width="13.00390625" style="307" customWidth="1"/>
    <col min="5" max="5" width="9.75390625" style="307" customWidth="1"/>
    <col min="6" max="6" width="11.75390625" style="202" customWidth="1"/>
    <col min="7" max="9" width="13.00390625" style="202" customWidth="1"/>
    <col min="10" max="10" width="5.625" style="202" customWidth="1"/>
    <col min="11" max="11" width="4.25390625" style="202" customWidth="1"/>
    <col min="12" max="15" width="10.75390625" style="202" customWidth="1"/>
    <col min="16" max="16384" width="9.00390625" style="202" customWidth="1"/>
  </cols>
  <sheetData>
    <row r="1" spans="1:10" ht="33.75" customHeight="1">
      <c r="A1" s="294" t="s">
        <v>2494</v>
      </c>
      <c r="B1" s="1426" t="s">
        <v>2495</v>
      </c>
      <c r="C1" s="1427"/>
      <c r="D1" s="1427"/>
      <c r="E1" s="1427"/>
      <c r="F1" s="1427"/>
      <c r="G1" s="1427"/>
      <c r="H1" s="1427"/>
      <c r="I1" s="1427"/>
      <c r="J1" s="1428"/>
    </row>
    <row r="2" spans="1:15" ht="36" customHeight="1">
      <c r="A2" s="295"/>
      <c r="B2" s="296" t="s">
        <v>84</v>
      </c>
      <c r="C2" s="297"/>
      <c r="D2" s="298" t="s">
        <v>1355</v>
      </c>
      <c r="E2" s="1429" t="s">
        <v>1356</v>
      </c>
      <c r="F2" s="1430"/>
      <c r="G2" s="1430"/>
      <c r="H2" s="1430"/>
      <c r="I2" s="1430"/>
      <c r="J2" s="1431"/>
      <c r="O2" s="299"/>
    </row>
    <row r="3" spans="1:10" ht="27" customHeight="1">
      <c r="A3" s="295"/>
      <c r="B3" s="300" t="s">
        <v>499</v>
      </c>
      <c r="C3" s="297"/>
      <c r="D3" s="301" t="s">
        <v>1359</v>
      </c>
      <c r="E3" s="1432" t="s">
        <v>1360</v>
      </c>
      <c r="F3" s="1433"/>
      <c r="G3" s="1433"/>
      <c r="H3" s="1433"/>
      <c r="I3" s="1433"/>
      <c r="J3" s="1434"/>
    </row>
    <row r="4" spans="1:10" ht="23.25" customHeight="1">
      <c r="A4" s="302">
        <v>499</v>
      </c>
      <c r="B4" s="303" t="s">
        <v>2496</v>
      </c>
      <c r="C4" s="304"/>
      <c r="D4" s="305" t="s">
        <v>2497</v>
      </c>
      <c r="E4" s="1435" t="s">
        <v>2498</v>
      </c>
      <c r="F4" s="1436"/>
      <c r="G4" s="1436"/>
      <c r="H4" s="1436"/>
      <c r="I4" s="1436"/>
      <c r="J4" s="1437"/>
    </row>
    <row r="5" spans="1:10" ht="24" customHeight="1">
      <c r="A5" s="295"/>
      <c r="B5" s="306" t="s">
        <v>87</v>
      </c>
      <c r="D5" s="1438"/>
      <c r="E5" s="1439"/>
      <c r="F5" s="1439"/>
      <c r="G5" s="1439"/>
      <c r="H5" s="308" t="s">
        <v>2499</v>
      </c>
      <c r="I5" s="309"/>
      <c r="J5" s="310"/>
    </row>
    <row r="6" spans="1:10" ht="15.75" customHeight="1">
      <c r="A6" s="295"/>
      <c r="B6" s="311"/>
      <c r="C6" s="312"/>
      <c r="D6" s="1424"/>
      <c r="E6" s="1425"/>
      <c r="F6" s="1425"/>
      <c r="G6" s="1425"/>
      <c r="H6" s="308" t="s">
        <v>150</v>
      </c>
      <c r="I6" s="309"/>
      <c r="J6" s="310"/>
    </row>
    <row r="7" spans="1:10" ht="15.75" customHeight="1">
      <c r="A7" s="295"/>
      <c r="B7" s="313"/>
      <c r="C7" s="314"/>
      <c r="D7" s="315"/>
      <c r="E7" s="1417"/>
      <c r="F7" s="1418"/>
      <c r="G7" s="1418"/>
      <c r="H7" s="316"/>
      <c r="I7" s="317"/>
      <c r="J7" s="318"/>
    </row>
    <row r="8" spans="1:10" ht="24" customHeight="1" hidden="1">
      <c r="A8" s="295"/>
      <c r="B8" s="306" t="s">
        <v>88</v>
      </c>
      <c r="D8" s="319"/>
      <c r="H8" s="308" t="s">
        <v>2499</v>
      </c>
      <c r="I8" s="309"/>
      <c r="J8" s="310"/>
    </row>
    <row r="9" spans="1:10" ht="15.75" customHeight="1" hidden="1">
      <c r="A9" s="295"/>
      <c r="B9" s="295"/>
      <c r="D9" s="319"/>
      <c r="H9" s="308" t="s">
        <v>150</v>
      </c>
      <c r="I9" s="309"/>
      <c r="J9" s="310"/>
    </row>
    <row r="10" spans="1:10" ht="15.75" customHeight="1" hidden="1">
      <c r="A10" s="295"/>
      <c r="B10" s="320"/>
      <c r="C10" s="314"/>
      <c r="D10" s="315"/>
      <c r="E10" s="321"/>
      <c r="F10" s="316"/>
      <c r="G10" s="322"/>
      <c r="H10" s="322"/>
      <c r="I10" s="323"/>
      <c r="J10" s="318"/>
    </row>
    <row r="11" spans="1:10" ht="24" customHeight="1">
      <c r="A11" s="295"/>
      <c r="B11" s="306" t="s">
        <v>91</v>
      </c>
      <c r="D11" s="1543"/>
      <c r="E11" s="1543"/>
      <c r="F11" s="1543"/>
      <c r="G11" s="1543"/>
      <c r="H11" s="308" t="s">
        <v>2499</v>
      </c>
      <c r="I11" s="324"/>
      <c r="J11" s="310"/>
    </row>
    <row r="12" spans="1:10" ht="15.75" customHeight="1">
      <c r="A12" s="295"/>
      <c r="B12" s="311"/>
      <c r="C12" s="312"/>
      <c r="D12" s="1544"/>
      <c r="E12" s="1544"/>
      <c r="F12" s="1544"/>
      <c r="G12" s="1544"/>
      <c r="H12" s="308" t="s">
        <v>150</v>
      </c>
      <c r="I12" s="324"/>
      <c r="J12" s="310"/>
    </row>
    <row r="13" spans="1:10" ht="15.75" customHeight="1">
      <c r="A13" s="295"/>
      <c r="B13" s="313"/>
      <c r="C13" s="314"/>
      <c r="D13" s="325"/>
      <c r="E13" s="1545"/>
      <c r="F13" s="1546"/>
      <c r="G13" s="1546"/>
      <c r="H13" s="326"/>
      <c r="I13" s="317"/>
      <c r="J13" s="318"/>
    </row>
    <row r="14" spans="1:10" ht="24" customHeight="1">
      <c r="A14" s="295"/>
      <c r="B14" s="327" t="s">
        <v>2500</v>
      </c>
      <c r="C14" s="328"/>
      <c r="D14" s="329"/>
      <c r="E14" s="330"/>
      <c r="F14" s="331"/>
      <c r="G14" s="331"/>
      <c r="H14" s="332"/>
      <c r="I14" s="331"/>
      <c r="J14" s="333"/>
    </row>
    <row r="15" spans="1:10" ht="32.25" customHeight="1">
      <c r="A15" s="295"/>
      <c r="B15" s="320" t="s">
        <v>2501</v>
      </c>
      <c r="C15" s="334"/>
      <c r="D15" s="335"/>
      <c r="E15" s="1423"/>
      <c r="F15" s="1423"/>
      <c r="G15" s="1415"/>
      <c r="H15" s="1415"/>
      <c r="I15" s="1415" t="s">
        <v>47</v>
      </c>
      <c r="J15" s="1416"/>
    </row>
    <row r="16" spans="1:10" ht="23.25" customHeight="1">
      <c r="A16" s="336" t="s">
        <v>203</v>
      </c>
      <c r="B16" s="337" t="s">
        <v>203</v>
      </c>
      <c r="C16" s="338"/>
      <c r="D16" s="339"/>
      <c r="E16" s="1409"/>
      <c r="F16" s="1410"/>
      <c r="G16" s="1409"/>
      <c r="H16" s="1410"/>
      <c r="I16" s="1409">
        <f>SUMIF(F49:F50,A16,I49:I50)+SUMIF(F49:F50,"PSU",I49:I50)</f>
        <v>0</v>
      </c>
      <c r="J16" s="1411"/>
    </row>
    <row r="17" spans="1:10" ht="23.25" customHeight="1">
      <c r="A17" s="336" t="s">
        <v>271</v>
      </c>
      <c r="B17" s="337" t="s">
        <v>271</v>
      </c>
      <c r="C17" s="338"/>
      <c r="D17" s="339"/>
      <c r="E17" s="1409"/>
      <c r="F17" s="1410"/>
      <c r="G17" s="1409"/>
      <c r="H17" s="1410"/>
      <c r="I17" s="1409">
        <f>SUMIF(F49:F50,A17,I49:I50)</f>
        <v>0</v>
      </c>
      <c r="J17" s="1411"/>
    </row>
    <row r="18" spans="1:10" ht="23.25" customHeight="1">
      <c r="A18" s="336" t="s">
        <v>2502</v>
      </c>
      <c r="B18" s="337" t="s">
        <v>2502</v>
      </c>
      <c r="C18" s="338"/>
      <c r="D18" s="339"/>
      <c r="E18" s="1409"/>
      <c r="F18" s="1410"/>
      <c r="G18" s="1409"/>
      <c r="H18" s="1410"/>
      <c r="I18" s="1409">
        <f>SUMIF(F49:F50,A18,I49:I50)</f>
        <v>0</v>
      </c>
      <c r="J18" s="1411"/>
    </row>
    <row r="19" spans="1:10" ht="23.25" customHeight="1">
      <c r="A19" s="336" t="s">
        <v>2503</v>
      </c>
      <c r="B19" s="337" t="s">
        <v>2504</v>
      </c>
      <c r="C19" s="338"/>
      <c r="D19" s="339"/>
      <c r="E19" s="1409"/>
      <c r="F19" s="1410"/>
      <c r="G19" s="1409"/>
      <c r="H19" s="1410"/>
      <c r="I19" s="1409">
        <f>SUMIF(F49:F50,A19,I49:I50)</f>
        <v>0</v>
      </c>
      <c r="J19" s="1411"/>
    </row>
    <row r="20" spans="1:10" ht="23.25" customHeight="1">
      <c r="A20" s="336" t="s">
        <v>2505</v>
      </c>
      <c r="B20" s="337" t="s">
        <v>2506</v>
      </c>
      <c r="C20" s="338"/>
      <c r="D20" s="339"/>
      <c r="E20" s="1409"/>
      <c r="F20" s="1410"/>
      <c r="G20" s="1409"/>
      <c r="H20" s="1410"/>
      <c r="I20" s="1409">
        <f>SUMIF(F49:F50,A20,I49:I50)</f>
        <v>0</v>
      </c>
      <c r="J20" s="1411"/>
    </row>
    <row r="21" spans="1:10" ht="23.25" customHeight="1">
      <c r="A21" s="295"/>
      <c r="B21" s="340" t="s">
        <v>47</v>
      </c>
      <c r="C21" s="341"/>
      <c r="D21" s="342"/>
      <c r="E21" s="1412"/>
      <c r="F21" s="1413"/>
      <c r="G21" s="1412"/>
      <c r="H21" s="1413"/>
      <c r="I21" s="1412">
        <f>SUM(I16:J20)</f>
        <v>0</v>
      </c>
      <c r="J21" s="1414"/>
    </row>
    <row r="22" spans="1:10" ht="33" customHeight="1">
      <c r="A22" s="295"/>
      <c r="B22" s="343" t="s">
        <v>2507</v>
      </c>
      <c r="C22" s="338"/>
      <c r="D22" s="339"/>
      <c r="E22" s="344"/>
      <c r="F22" s="345"/>
      <c r="G22" s="346"/>
      <c r="H22" s="346"/>
      <c r="I22" s="346"/>
      <c r="J22" s="347"/>
    </row>
    <row r="23" spans="1:10" ht="23.25" customHeight="1">
      <c r="A23" s="295">
        <f>ZakladDPHSni*SazbaDPH1/100</f>
        <v>0</v>
      </c>
      <c r="B23" s="337" t="s">
        <v>2508</v>
      </c>
      <c r="C23" s="338"/>
      <c r="D23" s="339"/>
      <c r="E23" s="348">
        <v>15</v>
      </c>
      <c r="F23" s="345" t="s">
        <v>316</v>
      </c>
      <c r="G23" s="1395">
        <f>ZakladDPHSniVypocet</f>
        <v>0</v>
      </c>
      <c r="H23" s="1396"/>
      <c r="I23" s="1396"/>
      <c r="J23" s="347" t="str">
        <f aca="true" t="shared" si="0" ref="J23:J28">Mena</f>
        <v>CZK</v>
      </c>
    </row>
    <row r="24" spans="1:10" ht="23.25" customHeight="1">
      <c r="A24" s="295">
        <f>(A23-INT(A23))*100</f>
        <v>0</v>
      </c>
      <c r="B24" s="337" t="s">
        <v>2509</v>
      </c>
      <c r="C24" s="338"/>
      <c r="D24" s="339"/>
      <c r="E24" s="348">
        <f>SazbaDPH1</f>
        <v>15</v>
      </c>
      <c r="F24" s="345" t="s">
        <v>316</v>
      </c>
      <c r="G24" s="1397">
        <f>A23</f>
        <v>0</v>
      </c>
      <c r="H24" s="1398"/>
      <c r="I24" s="1398"/>
      <c r="J24" s="347" t="str">
        <f t="shared" si="0"/>
        <v>CZK</v>
      </c>
    </row>
    <row r="25" spans="1:10" ht="23.25" customHeight="1">
      <c r="A25" s="295">
        <f>ZakladDPHZakl*SazbaDPH2/100</f>
        <v>165900</v>
      </c>
      <c r="B25" s="337" t="s">
        <v>2510</v>
      </c>
      <c r="C25" s="338"/>
      <c r="D25" s="339"/>
      <c r="E25" s="348">
        <v>21</v>
      </c>
      <c r="F25" s="345" t="s">
        <v>316</v>
      </c>
      <c r="G25" s="1395">
        <f>I21</f>
        <v>0</v>
      </c>
      <c r="H25" s="1396"/>
      <c r="I25" s="1396"/>
      <c r="J25" s="347" t="str">
        <f t="shared" si="0"/>
        <v>CZK</v>
      </c>
    </row>
    <row r="26" spans="1:10" ht="23.25" customHeight="1">
      <c r="A26" s="295">
        <f>(A25-INT(A25))*100</f>
        <v>0</v>
      </c>
      <c r="B26" s="349" t="s">
        <v>2511</v>
      </c>
      <c r="C26" s="350"/>
      <c r="D26" s="335"/>
      <c r="E26" s="351">
        <f>SazbaDPH2</f>
        <v>21</v>
      </c>
      <c r="F26" s="352" t="s">
        <v>316</v>
      </c>
      <c r="G26" s="1399">
        <f>G25*0.21</f>
        <v>0</v>
      </c>
      <c r="H26" s="1400"/>
      <c r="I26" s="1400"/>
      <c r="J26" s="353" t="str">
        <f t="shared" si="0"/>
        <v>CZK</v>
      </c>
    </row>
    <row r="27" spans="1:10" ht="23.25" customHeight="1" thickBot="1">
      <c r="A27" s="295">
        <f>ZakladDPHSni+DPHSni+ZakladDPHZakl+DPHZakl</f>
        <v>955900</v>
      </c>
      <c r="B27" s="306" t="s">
        <v>2512</v>
      </c>
      <c r="C27" s="354"/>
      <c r="D27" s="355"/>
      <c r="E27" s="354"/>
      <c r="F27" s="356"/>
      <c r="G27" s="1401">
        <f>CenaCelkem-(ZakladDPHSni+DPHSni+ZakladDPHZakl+DPHZakl)</f>
        <v>0</v>
      </c>
      <c r="H27" s="1401"/>
      <c r="I27" s="1401"/>
      <c r="J27" s="357" t="str">
        <f t="shared" si="0"/>
        <v>CZK</v>
      </c>
    </row>
    <row r="28" spans="1:10" ht="27.75" customHeight="1" hidden="1" thickBot="1">
      <c r="A28" s="295"/>
      <c r="B28" s="358" t="s">
        <v>2133</v>
      </c>
      <c r="C28" s="359"/>
      <c r="D28" s="359"/>
      <c r="E28" s="360"/>
      <c r="F28" s="361"/>
      <c r="G28" s="1402">
        <f>ZakladDPHSniVypocet+ZakladDPHZaklVypocet</f>
        <v>0</v>
      </c>
      <c r="H28" s="1402"/>
      <c r="I28" s="1402"/>
      <c r="J28" s="362" t="str">
        <f t="shared" si="0"/>
        <v>CZK</v>
      </c>
    </row>
    <row r="29" spans="1:10" ht="27.75" customHeight="1" thickBot="1">
      <c r="A29" s="295">
        <f>(A27-INT(A27))*100</f>
        <v>0</v>
      </c>
      <c r="B29" s="358" t="s">
        <v>2513</v>
      </c>
      <c r="C29" s="363"/>
      <c r="D29" s="363"/>
      <c r="E29" s="363"/>
      <c r="F29" s="364"/>
      <c r="G29" s="1403">
        <f>I21+G26</f>
        <v>0</v>
      </c>
      <c r="H29" s="1403"/>
      <c r="I29" s="1403"/>
      <c r="J29" s="365" t="s">
        <v>165</v>
      </c>
    </row>
    <row r="30" spans="1:10" ht="12.75" customHeight="1">
      <c r="A30" s="295"/>
      <c r="B30" s="295"/>
      <c r="J30" s="366"/>
    </row>
    <row r="31" spans="1:10" ht="30" customHeight="1">
      <c r="A31" s="295"/>
      <c r="B31" s="295"/>
      <c r="J31" s="366"/>
    </row>
    <row r="32" spans="1:10" ht="18.75" customHeight="1">
      <c r="A32" s="295"/>
      <c r="B32" s="367"/>
      <c r="C32" s="368" t="s">
        <v>164</v>
      </c>
      <c r="D32" s="369"/>
      <c r="E32" s="369"/>
      <c r="F32" s="370" t="s">
        <v>2514</v>
      </c>
      <c r="G32" s="371"/>
      <c r="H32" s="372"/>
      <c r="I32" s="371"/>
      <c r="J32" s="366"/>
    </row>
    <row r="33" spans="1:10" ht="47.25" customHeight="1">
      <c r="A33" s="295"/>
      <c r="B33" s="295"/>
      <c r="J33" s="366"/>
    </row>
    <row r="34" spans="1:10" s="375" customFormat="1" ht="18.75" customHeight="1">
      <c r="A34" s="373"/>
      <c r="B34" s="373"/>
      <c r="C34" s="374"/>
      <c r="D34" s="1537"/>
      <c r="E34" s="1538"/>
      <c r="G34" s="1539"/>
      <c r="H34" s="1540"/>
      <c r="I34" s="1540"/>
      <c r="J34" s="376"/>
    </row>
    <row r="35" spans="1:10" ht="12.75" customHeight="1">
      <c r="A35" s="295"/>
      <c r="B35" s="295"/>
      <c r="D35" s="1541" t="s">
        <v>2515</v>
      </c>
      <c r="E35" s="1541"/>
      <c r="H35" s="208" t="s">
        <v>2516</v>
      </c>
      <c r="J35" s="366"/>
    </row>
    <row r="36" spans="1:10" ht="13.5" customHeight="1" thickBot="1">
      <c r="A36" s="377"/>
      <c r="B36" s="377"/>
      <c r="C36" s="378"/>
      <c r="D36" s="378"/>
      <c r="E36" s="378"/>
      <c r="F36" s="379"/>
      <c r="G36" s="379"/>
      <c r="H36" s="379"/>
      <c r="I36" s="379"/>
      <c r="J36" s="380"/>
    </row>
    <row r="37" spans="2:10" ht="27" customHeight="1" hidden="1">
      <c r="B37" s="381" t="s">
        <v>2517</v>
      </c>
      <c r="C37" s="382"/>
      <c r="D37" s="382"/>
      <c r="E37" s="382"/>
      <c r="F37" s="383"/>
      <c r="G37" s="383"/>
      <c r="H37" s="383"/>
      <c r="I37" s="383"/>
      <c r="J37" s="384"/>
    </row>
    <row r="38" spans="1:10" ht="25.5" customHeight="1" hidden="1">
      <c r="A38" s="385" t="s">
        <v>2518</v>
      </c>
      <c r="B38" s="386" t="s">
        <v>2519</v>
      </c>
      <c r="C38" s="387" t="s">
        <v>2520</v>
      </c>
      <c r="D38" s="387"/>
      <c r="E38" s="387"/>
      <c r="F38" s="388" t="str">
        <f>B23</f>
        <v>Základ pro sníženou DPH</v>
      </c>
      <c r="G38" s="388" t="str">
        <f>B25</f>
        <v>Základ pro základní DPH</v>
      </c>
      <c r="H38" s="389" t="s">
        <v>2521</v>
      </c>
      <c r="I38" s="389" t="s">
        <v>2522</v>
      </c>
      <c r="J38" s="390" t="s">
        <v>316</v>
      </c>
    </row>
    <row r="39" spans="1:10" ht="25.5" customHeight="1" hidden="1">
      <c r="A39" s="385">
        <v>1</v>
      </c>
      <c r="B39" s="391" t="s">
        <v>2523</v>
      </c>
      <c r="C39" s="1531"/>
      <c r="D39" s="1531"/>
      <c r="E39" s="1531"/>
      <c r="F39" s="392">
        <f>VRN_pol!AE23</f>
        <v>0</v>
      </c>
      <c r="G39" s="393">
        <f>VRN_pol!AF23</f>
        <v>0</v>
      </c>
      <c r="H39" s="394">
        <f>(F39*SazbaDPH1/100)+(G39*SazbaDPH2/100)</f>
        <v>0</v>
      </c>
      <c r="I39" s="394">
        <f>F39+G39+H39</f>
        <v>0</v>
      </c>
      <c r="J39" s="395" t="str">
        <f>IF(CenaCelkemVypocet=0,"",I39/CenaCelkemVypocet*100)</f>
        <v/>
      </c>
    </row>
    <row r="40" spans="1:10" ht="25.5" customHeight="1" hidden="1">
      <c r="A40" s="385">
        <v>2</v>
      </c>
      <c r="B40" s="396" t="s">
        <v>1359</v>
      </c>
      <c r="C40" s="1542" t="s">
        <v>1360</v>
      </c>
      <c r="D40" s="1542"/>
      <c r="E40" s="1542"/>
      <c r="F40" s="397">
        <f>VRN_pol!AE23</f>
        <v>0</v>
      </c>
      <c r="G40" s="398">
        <f>VRN_pol!AF23</f>
        <v>0</v>
      </c>
      <c r="H40" s="398">
        <f>(F40*SazbaDPH1/100)+(G40*SazbaDPH2/100)</f>
        <v>0</v>
      </c>
      <c r="I40" s="398">
        <f>F40+G40+H40</f>
        <v>0</v>
      </c>
      <c r="J40" s="399" t="str">
        <f>IF(CenaCelkemVypocet=0,"",I40/CenaCelkemVypocet*100)</f>
        <v/>
      </c>
    </row>
    <row r="41" spans="1:10" ht="25.5" customHeight="1" hidden="1">
      <c r="A41" s="385">
        <v>3</v>
      </c>
      <c r="B41" s="400" t="s">
        <v>2497</v>
      </c>
      <c r="C41" s="1531" t="s">
        <v>2498</v>
      </c>
      <c r="D41" s="1531"/>
      <c r="E41" s="1531"/>
      <c r="F41" s="401">
        <f>VRN_pol!AE23</f>
        <v>0</v>
      </c>
      <c r="G41" s="394">
        <f>VRN_pol!AF23</f>
        <v>0</v>
      </c>
      <c r="H41" s="394">
        <f>(F41*SazbaDPH1/100)+(G41*SazbaDPH2/100)</f>
        <v>0</v>
      </c>
      <c r="I41" s="394">
        <f>F41+G41+H41</f>
        <v>0</v>
      </c>
      <c r="J41" s="395" t="str">
        <f>IF(CenaCelkemVypocet=0,"",I41/CenaCelkemVypocet*100)</f>
        <v/>
      </c>
    </row>
    <row r="42" spans="1:10" ht="25.5" customHeight="1" hidden="1">
      <c r="A42" s="385"/>
      <c r="B42" s="1532" t="s">
        <v>2524</v>
      </c>
      <c r="C42" s="1533"/>
      <c r="D42" s="1533"/>
      <c r="E42" s="1534"/>
      <c r="F42" s="402">
        <f>SUMIF(A39:A41,"=1",F39:F41)</f>
        <v>0</v>
      </c>
      <c r="G42" s="403">
        <f>SUMIF(A39:A41,"=1",G39:G41)</f>
        <v>0</v>
      </c>
      <c r="H42" s="403">
        <f>SUMIF(A39:A41,"=1",H39:H41)</f>
        <v>0</v>
      </c>
      <c r="I42" s="403">
        <f>SUMIF(A39:A41,"=1",I39:I41)</f>
        <v>0</v>
      </c>
      <c r="J42" s="404">
        <f>SUMIF(A39:A41,"=1",J39:J41)</f>
        <v>0</v>
      </c>
    </row>
    <row r="46" ht="15.75">
      <c r="B46" s="405" t="s">
        <v>2525</v>
      </c>
    </row>
    <row r="48" spans="1:10" ht="25.5" customHeight="1">
      <c r="A48" s="406"/>
      <c r="B48" s="407" t="s">
        <v>2519</v>
      </c>
      <c r="C48" s="407" t="s">
        <v>2520</v>
      </c>
      <c r="D48" s="408"/>
      <c r="E48" s="408"/>
      <c r="F48" s="409" t="s">
        <v>2526</v>
      </c>
      <c r="G48" s="409"/>
      <c r="H48" s="409"/>
      <c r="I48" s="409" t="s">
        <v>47</v>
      </c>
      <c r="J48" s="409" t="s">
        <v>316</v>
      </c>
    </row>
    <row r="49" spans="1:10" ht="36.75" customHeight="1">
      <c r="A49" s="410"/>
      <c r="B49" s="411" t="s">
        <v>2503</v>
      </c>
      <c r="C49" s="1535" t="s">
        <v>2504</v>
      </c>
      <c r="D49" s="1536"/>
      <c r="E49" s="1536"/>
      <c r="F49" s="412" t="s">
        <v>2503</v>
      </c>
      <c r="G49" s="413"/>
      <c r="H49" s="413"/>
      <c r="I49" s="413">
        <f>VRN_pol!G8</f>
        <v>0</v>
      </c>
      <c r="J49" s="414" t="str">
        <f>IF(I51=0,"",I49/I51*100)</f>
        <v/>
      </c>
    </row>
    <row r="50" spans="1:10" ht="36.75" customHeight="1">
      <c r="A50" s="410"/>
      <c r="B50" s="411" t="s">
        <v>2505</v>
      </c>
      <c r="C50" s="1535" t="s">
        <v>2506</v>
      </c>
      <c r="D50" s="1536"/>
      <c r="E50" s="1536"/>
      <c r="F50" s="412" t="s">
        <v>2505</v>
      </c>
      <c r="G50" s="413"/>
      <c r="H50" s="413"/>
      <c r="I50" s="413">
        <f>VRN_pol!G15</f>
        <v>0</v>
      </c>
      <c r="J50" s="414" t="str">
        <f>IF(I51=0,"",I50/I51*100)</f>
        <v/>
      </c>
    </row>
    <row r="51" spans="1:10" ht="25.5" customHeight="1">
      <c r="A51" s="415"/>
      <c r="B51" s="416" t="s">
        <v>2522</v>
      </c>
      <c r="C51" s="417"/>
      <c r="D51" s="418"/>
      <c r="E51" s="418"/>
      <c r="F51" s="419"/>
      <c r="G51" s="420"/>
      <c r="H51" s="420"/>
      <c r="I51" s="420">
        <f>SUM(I49:I50)</f>
        <v>0</v>
      </c>
      <c r="J51" s="421">
        <f>SUM(J49:J50)</f>
        <v>0</v>
      </c>
    </row>
    <row r="52" spans="6:10" ht="12.75">
      <c r="F52" s="422"/>
      <c r="G52" s="422"/>
      <c r="H52" s="422"/>
      <c r="I52" s="422"/>
      <c r="J52" s="423"/>
    </row>
    <row r="53" spans="6:10" ht="12.75">
      <c r="F53" s="422"/>
      <c r="G53" s="422"/>
      <c r="H53" s="422"/>
      <c r="I53" s="422"/>
      <c r="J53" s="423"/>
    </row>
    <row r="54" spans="6:10" ht="12.75">
      <c r="F54" s="422"/>
      <c r="G54" s="422"/>
      <c r="H54" s="422"/>
      <c r="I54" s="422"/>
      <c r="J54" s="423"/>
    </row>
  </sheetData>
  <sheetProtection password="CC71" sheet="1" objects="1" scenarios="1"/>
  <mergeCells count="47">
    <mergeCell ref="D6:G6"/>
    <mergeCell ref="B1:J1"/>
    <mergeCell ref="E2:J2"/>
    <mergeCell ref="E3:J3"/>
    <mergeCell ref="E4:J4"/>
    <mergeCell ref="D5:G5"/>
    <mergeCell ref="E7:G7"/>
    <mergeCell ref="D11:G11"/>
    <mergeCell ref="D12:G12"/>
    <mergeCell ref="E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G28:I28"/>
    <mergeCell ref="E20:F20"/>
    <mergeCell ref="G20:H20"/>
    <mergeCell ref="I20:J20"/>
    <mergeCell ref="E21:F21"/>
    <mergeCell ref="G21:H21"/>
    <mergeCell ref="I21:J21"/>
    <mergeCell ref="G23:I23"/>
    <mergeCell ref="G24:I24"/>
    <mergeCell ref="G25:I25"/>
    <mergeCell ref="G26:I26"/>
    <mergeCell ref="G27:I27"/>
    <mergeCell ref="C41:E41"/>
    <mergeCell ref="B42:E42"/>
    <mergeCell ref="C49:E49"/>
    <mergeCell ref="C50:E50"/>
    <mergeCell ref="G29:I29"/>
    <mergeCell ref="D34:E34"/>
    <mergeCell ref="G34:I34"/>
    <mergeCell ref="D35:E35"/>
    <mergeCell ref="C39:E39"/>
    <mergeCell ref="C40:E40"/>
  </mergeCells>
  <printOptions/>
  <pageMargins left="0.3937007874015748" right="0.1968503937007874" top="0.5905511811023623" bottom="0.3937007874015748" header="0" footer="0.1968503937007874"/>
  <pageSetup fitToHeight="9999" horizontalDpi="600" verticalDpi="600" orientation="portrait" paperSize="9" scale="99" r:id="rId3"/>
  <headerFooter alignWithMargins="0">
    <oddFooter>&amp;R&amp;9Stránka &amp;P z &amp;N</oddFooter>
  </headerFooter>
  <rowBreaks count="1" manualBreakCount="1">
    <brk id="36"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view="pageLayout" workbookViewId="0" topLeftCell="A1">
      <selection activeCell="AB18" sqref="AB18"/>
    </sheetView>
  </sheetViews>
  <sheetFormatPr defaultColWidth="9.00390625" defaultRowHeight="12.75" outlineLevelRow="1"/>
  <cols>
    <col min="1" max="1" width="3.375" style="259" customWidth="1"/>
    <col min="2" max="2" width="12.75390625" style="262" customWidth="1"/>
    <col min="3" max="3" width="38.25390625" style="262" customWidth="1"/>
    <col min="4" max="4" width="4.875" style="259" customWidth="1"/>
    <col min="5" max="5" width="10.75390625" style="259" customWidth="1"/>
    <col min="6" max="6" width="9.875" style="259" customWidth="1"/>
    <col min="7" max="7" width="12.75390625" style="259" customWidth="1"/>
    <col min="8" max="24" width="9.00390625" style="259" hidden="1" customWidth="1"/>
    <col min="25" max="28" width="9.125" style="259" customWidth="1"/>
    <col min="29" max="29" width="9.00390625" style="259" hidden="1" customWidth="1"/>
    <col min="30" max="30" width="9.125" style="259" customWidth="1"/>
    <col min="31" max="41" width="9.00390625" style="259" hidden="1" customWidth="1"/>
    <col min="42" max="52" width="9.125" style="259" customWidth="1"/>
    <col min="53" max="53" width="73.75390625" style="259" customWidth="1"/>
    <col min="54" max="16384" width="9.125" style="259" customWidth="1"/>
  </cols>
  <sheetData>
    <row r="1" spans="1:33" ht="15.75" customHeight="1">
      <c r="A1" s="1458" t="s">
        <v>1352</v>
      </c>
      <c r="B1" s="1458"/>
      <c r="C1" s="1458"/>
      <c r="D1" s="1458"/>
      <c r="E1" s="1458"/>
      <c r="F1" s="1458"/>
      <c r="G1" s="1458"/>
      <c r="AG1" s="259" t="s">
        <v>1353</v>
      </c>
    </row>
    <row r="2" spans="1:33" ht="25.15" customHeight="1">
      <c r="A2" s="260" t="s">
        <v>1354</v>
      </c>
      <c r="B2" s="261" t="s">
        <v>1355</v>
      </c>
      <c r="C2" s="1459" t="s">
        <v>1356</v>
      </c>
      <c r="D2" s="1460"/>
      <c r="E2" s="1460"/>
      <c r="F2" s="1460"/>
      <c r="G2" s="1461"/>
      <c r="AG2" s="259" t="s">
        <v>1357</v>
      </c>
    </row>
    <row r="3" spans="1:33" ht="25.15" customHeight="1">
      <c r="A3" s="260" t="s">
        <v>1358</v>
      </c>
      <c r="B3" s="261" t="s">
        <v>1359</v>
      </c>
      <c r="C3" s="1459" t="s">
        <v>1360</v>
      </c>
      <c r="D3" s="1460"/>
      <c r="E3" s="1460"/>
      <c r="F3" s="1460"/>
      <c r="G3" s="1461"/>
      <c r="AC3" s="262" t="s">
        <v>1357</v>
      </c>
      <c r="AG3" s="259" t="s">
        <v>1361</v>
      </c>
    </row>
    <row r="4" spans="1:33" ht="25.15" customHeight="1">
      <c r="A4" s="263" t="s">
        <v>1362</v>
      </c>
      <c r="B4" s="264" t="s">
        <v>2497</v>
      </c>
      <c r="C4" s="1462" t="s">
        <v>2498</v>
      </c>
      <c r="D4" s="1463"/>
      <c r="E4" s="1463"/>
      <c r="F4" s="1463"/>
      <c r="G4" s="1464"/>
      <c r="AG4" s="259" t="s">
        <v>1364</v>
      </c>
    </row>
    <row r="5" ht="12.75">
      <c r="D5" s="265"/>
    </row>
    <row r="6" spans="1:24" ht="38.25">
      <c r="A6" s="266" t="s">
        <v>1365</v>
      </c>
      <c r="B6" s="267" t="s">
        <v>1366</v>
      </c>
      <c r="C6" s="267" t="s">
        <v>1367</v>
      </c>
      <c r="D6" s="268" t="s">
        <v>192</v>
      </c>
      <c r="E6" s="266" t="s">
        <v>193</v>
      </c>
      <c r="F6" s="269" t="s">
        <v>1368</v>
      </c>
      <c r="G6" s="266" t="s">
        <v>47</v>
      </c>
      <c r="H6" s="270" t="s">
        <v>1369</v>
      </c>
      <c r="I6" s="270" t="s">
        <v>1370</v>
      </c>
      <c r="J6" s="270" t="s">
        <v>1371</v>
      </c>
      <c r="K6" s="270" t="s">
        <v>1372</v>
      </c>
      <c r="L6" s="270" t="s">
        <v>157</v>
      </c>
      <c r="M6" s="270" t="s">
        <v>163</v>
      </c>
      <c r="N6" s="270" t="s">
        <v>1373</v>
      </c>
      <c r="O6" s="270" t="s">
        <v>1374</v>
      </c>
      <c r="P6" s="270" t="s">
        <v>1375</v>
      </c>
      <c r="Q6" s="270" t="s">
        <v>1376</v>
      </c>
      <c r="R6" s="270" t="s">
        <v>1377</v>
      </c>
      <c r="S6" s="270" t="s">
        <v>1378</v>
      </c>
      <c r="T6" s="270" t="s">
        <v>1379</v>
      </c>
      <c r="U6" s="270" t="s">
        <v>1380</v>
      </c>
      <c r="V6" s="270" t="s">
        <v>1381</v>
      </c>
      <c r="W6" s="270" t="s">
        <v>1382</v>
      </c>
      <c r="X6" s="270" t="s">
        <v>1383</v>
      </c>
    </row>
    <row r="7" spans="1:24" ht="12.75" hidden="1">
      <c r="A7" s="271"/>
      <c r="B7" s="272"/>
      <c r="C7" s="272"/>
      <c r="D7" s="273"/>
      <c r="E7" s="274"/>
      <c r="F7" s="275"/>
      <c r="G7" s="275"/>
      <c r="H7" s="275"/>
      <c r="I7" s="275"/>
      <c r="J7" s="275"/>
      <c r="K7" s="275"/>
      <c r="L7" s="275"/>
      <c r="M7" s="275"/>
      <c r="N7" s="275"/>
      <c r="O7" s="275"/>
      <c r="P7" s="275"/>
      <c r="Q7" s="275"/>
      <c r="R7" s="275"/>
      <c r="S7" s="275"/>
      <c r="T7" s="275"/>
      <c r="U7" s="275"/>
      <c r="V7" s="275"/>
      <c r="W7" s="275"/>
      <c r="X7" s="275"/>
    </row>
    <row r="8" spans="1:33" ht="12.75">
      <c r="A8" s="218" t="s">
        <v>1384</v>
      </c>
      <c r="B8" s="219" t="s">
        <v>2503</v>
      </c>
      <c r="C8" s="220" t="s">
        <v>2504</v>
      </c>
      <c r="D8" s="221"/>
      <c r="E8" s="222"/>
      <c r="F8" s="281"/>
      <c r="G8" s="224">
        <f>SUMIF(AG9:AG14,"&lt;&gt;NOR",G9:G14)</f>
        <v>0</v>
      </c>
      <c r="H8" s="282"/>
      <c r="I8" s="282">
        <f>SUM(I9:I14)</f>
        <v>0</v>
      </c>
      <c r="J8" s="282"/>
      <c r="K8" s="282">
        <f>SUM(K9:K14)</f>
        <v>0</v>
      </c>
      <c r="L8" s="282"/>
      <c r="M8" s="282">
        <f>SUM(M9:M14)</f>
        <v>0</v>
      </c>
      <c r="N8" s="282"/>
      <c r="O8" s="282">
        <f>SUM(O9:O14)</f>
        <v>0</v>
      </c>
      <c r="P8" s="282"/>
      <c r="Q8" s="282">
        <f>SUM(Q9:Q14)</f>
        <v>0</v>
      </c>
      <c r="R8" s="282"/>
      <c r="S8" s="282"/>
      <c r="T8" s="282"/>
      <c r="U8" s="282"/>
      <c r="V8" s="282">
        <f>SUM(V9:V14)</f>
        <v>0</v>
      </c>
      <c r="W8" s="282"/>
      <c r="X8" s="282"/>
      <c r="AG8" s="259" t="s">
        <v>1387</v>
      </c>
    </row>
    <row r="9" spans="1:60" ht="12.75" outlineLevel="1">
      <c r="A9" s="225">
        <v>1</v>
      </c>
      <c r="B9" s="226" t="s">
        <v>2527</v>
      </c>
      <c r="C9" s="227" t="s">
        <v>2528</v>
      </c>
      <c r="D9" s="228" t="s">
        <v>2529</v>
      </c>
      <c r="E9" s="229">
        <v>1</v>
      </c>
      <c r="F9" s="147"/>
      <c r="G9" s="230">
        <f>ROUND(E9*F9,2)</f>
        <v>0</v>
      </c>
      <c r="H9" s="148"/>
      <c r="I9" s="283">
        <f>ROUND(E9*H9,2)</f>
        <v>0</v>
      </c>
      <c r="J9" s="148"/>
      <c r="K9" s="283">
        <f>ROUND(E9*J9,2)</f>
        <v>0</v>
      </c>
      <c r="L9" s="283">
        <v>21</v>
      </c>
      <c r="M9" s="283">
        <f>G9*(1+L9/100)</f>
        <v>0</v>
      </c>
      <c r="N9" s="283">
        <v>0</v>
      </c>
      <c r="O9" s="283">
        <f>ROUND(E9*N9,2)</f>
        <v>0</v>
      </c>
      <c r="P9" s="283">
        <v>0</v>
      </c>
      <c r="Q9" s="283">
        <f>ROUND(E9*P9,2)</f>
        <v>0</v>
      </c>
      <c r="R9" s="283"/>
      <c r="S9" s="283" t="s">
        <v>1412</v>
      </c>
      <c r="T9" s="283" t="s">
        <v>1391</v>
      </c>
      <c r="U9" s="283">
        <v>0</v>
      </c>
      <c r="V9" s="283">
        <f>ROUND(E9*U9,2)</f>
        <v>0</v>
      </c>
      <c r="W9" s="283"/>
      <c r="X9" s="283" t="s">
        <v>135</v>
      </c>
      <c r="Y9" s="284"/>
      <c r="Z9" s="284"/>
      <c r="AA9" s="284"/>
      <c r="AB9" s="284"/>
      <c r="AC9" s="284"/>
      <c r="AD9" s="284"/>
      <c r="AE9" s="284"/>
      <c r="AF9" s="284"/>
      <c r="AG9" s="284" t="s">
        <v>2530</v>
      </c>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row>
    <row r="10" spans="1:60" ht="33.75" outlineLevel="1">
      <c r="A10" s="232"/>
      <c r="B10" s="233"/>
      <c r="C10" s="292" t="s">
        <v>2531</v>
      </c>
      <c r="D10" s="292"/>
      <c r="E10" s="292"/>
      <c r="F10" s="290"/>
      <c r="G10" s="292"/>
      <c r="H10" s="283"/>
      <c r="I10" s="283"/>
      <c r="J10" s="283"/>
      <c r="K10" s="283"/>
      <c r="L10" s="283"/>
      <c r="M10" s="283"/>
      <c r="N10" s="283"/>
      <c r="O10" s="283"/>
      <c r="P10" s="283"/>
      <c r="Q10" s="283"/>
      <c r="R10" s="283"/>
      <c r="S10" s="283"/>
      <c r="T10" s="283"/>
      <c r="U10" s="283"/>
      <c r="V10" s="283"/>
      <c r="W10" s="283"/>
      <c r="X10" s="283"/>
      <c r="Y10" s="284"/>
      <c r="Z10" s="284"/>
      <c r="AA10" s="284"/>
      <c r="AB10" s="284"/>
      <c r="AC10" s="284"/>
      <c r="AD10" s="284"/>
      <c r="AE10" s="284"/>
      <c r="AF10" s="284"/>
      <c r="AG10" s="284" t="s">
        <v>1395</v>
      </c>
      <c r="AH10" s="284"/>
      <c r="AI10" s="284"/>
      <c r="AJ10" s="284"/>
      <c r="AK10" s="284"/>
      <c r="AL10" s="284"/>
      <c r="AM10" s="284"/>
      <c r="AN10" s="284"/>
      <c r="AO10" s="284"/>
      <c r="AP10" s="284"/>
      <c r="AQ10" s="284"/>
      <c r="AR10" s="284"/>
      <c r="AS10" s="284"/>
      <c r="AT10" s="284"/>
      <c r="AU10" s="284"/>
      <c r="AV10" s="284"/>
      <c r="AW10" s="284"/>
      <c r="AX10" s="284"/>
      <c r="AY10" s="284"/>
      <c r="AZ10" s="284"/>
      <c r="BA10" s="286" t="str">
        <f>C10</f>
        <v>Zaměření a vytýčení stávajících inženýrských sítí v místě stavby z hlediska jejich ochrany při provádění stavby.</v>
      </c>
      <c r="BB10" s="284"/>
      <c r="BC10" s="284"/>
      <c r="BD10" s="284"/>
      <c r="BE10" s="284"/>
      <c r="BF10" s="284"/>
      <c r="BG10" s="284"/>
      <c r="BH10" s="284"/>
    </row>
    <row r="11" spans="1:60" ht="12.75" outlineLevel="1">
      <c r="A11" s="225">
        <v>2</v>
      </c>
      <c r="B11" s="226" t="s">
        <v>2532</v>
      </c>
      <c r="C11" s="227" t="s">
        <v>2533</v>
      </c>
      <c r="D11" s="228" t="s">
        <v>2529</v>
      </c>
      <c r="E11" s="229">
        <v>1</v>
      </c>
      <c r="F11" s="147"/>
      <c r="G11" s="230">
        <f>ROUND(E11*F11,2)</f>
        <v>0</v>
      </c>
      <c r="H11" s="148"/>
      <c r="I11" s="283">
        <f>ROUND(E11*H11,2)</f>
        <v>0</v>
      </c>
      <c r="J11" s="148"/>
      <c r="K11" s="283">
        <f>ROUND(E11*J11,2)</f>
        <v>0</v>
      </c>
      <c r="L11" s="283">
        <v>21</v>
      </c>
      <c r="M11" s="283">
        <f>G11*(1+L11/100)</f>
        <v>0</v>
      </c>
      <c r="N11" s="283">
        <v>0</v>
      </c>
      <c r="O11" s="283">
        <f>ROUND(E11*N11,2)</f>
        <v>0</v>
      </c>
      <c r="P11" s="283">
        <v>0</v>
      </c>
      <c r="Q11" s="283">
        <f>ROUND(E11*P11,2)</f>
        <v>0</v>
      </c>
      <c r="R11" s="283"/>
      <c r="S11" s="283" t="s">
        <v>1412</v>
      </c>
      <c r="T11" s="283" t="s">
        <v>1391</v>
      </c>
      <c r="U11" s="283">
        <v>0</v>
      </c>
      <c r="V11" s="283">
        <f>ROUND(E11*U11,2)</f>
        <v>0</v>
      </c>
      <c r="W11" s="283"/>
      <c r="X11" s="283" t="s">
        <v>135</v>
      </c>
      <c r="Y11" s="284"/>
      <c r="Z11" s="284"/>
      <c r="AA11" s="284"/>
      <c r="AB11" s="284"/>
      <c r="AC11" s="284"/>
      <c r="AD11" s="284"/>
      <c r="AE11" s="284"/>
      <c r="AF11" s="284"/>
      <c r="AG11" s="284" t="s">
        <v>2530</v>
      </c>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row>
    <row r="12" spans="1:60" ht="12.75" customHeight="1" outlineLevel="1">
      <c r="A12" s="232"/>
      <c r="B12" s="233"/>
      <c r="C12" s="292" t="s">
        <v>2534</v>
      </c>
      <c r="D12" s="292"/>
      <c r="E12" s="292"/>
      <c r="F12" s="290"/>
      <c r="G12" s="292"/>
      <c r="H12" s="283"/>
      <c r="I12" s="283"/>
      <c r="J12" s="283"/>
      <c r="K12" s="283"/>
      <c r="L12" s="283"/>
      <c r="M12" s="283"/>
      <c r="N12" s="283"/>
      <c r="O12" s="283"/>
      <c r="P12" s="283"/>
      <c r="Q12" s="283"/>
      <c r="R12" s="283"/>
      <c r="S12" s="283"/>
      <c r="T12" s="283"/>
      <c r="U12" s="283"/>
      <c r="V12" s="283"/>
      <c r="W12" s="283"/>
      <c r="X12" s="283"/>
      <c r="Y12" s="284"/>
      <c r="Z12" s="284"/>
      <c r="AA12" s="284"/>
      <c r="AB12" s="284"/>
      <c r="AC12" s="284"/>
      <c r="AD12" s="284"/>
      <c r="AE12" s="284"/>
      <c r="AF12" s="284"/>
      <c r="AG12" s="284" t="s">
        <v>1395</v>
      </c>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row>
    <row r="13" spans="1:60" ht="12.75" outlineLevel="1">
      <c r="A13" s="225">
        <v>3</v>
      </c>
      <c r="B13" s="226" t="s">
        <v>2535</v>
      </c>
      <c r="C13" s="227" t="s">
        <v>2536</v>
      </c>
      <c r="D13" s="228" t="s">
        <v>2529</v>
      </c>
      <c r="E13" s="229">
        <v>1</v>
      </c>
      <c r="F13" s="147"/>
      <c r="G13" s="230">
        <f>ROUND(E13*F13,2)</f>
        <v>0</v>
      </c>
      <c r="H13" s="148"/>
      <c r="I13" s="283">
        <f>ROUND(E13*H13,2)</f>
        <v>0</v>
      </c>
      <c r="J13" s="148"/>
      <c r="K13" s="283">
        <f>ROUND(E13*J13,2)</f>
        <v>0</v>
      </c>
      <c r="L13" s="283">
        <v>21</v>
      </c>
      <c r="M13" s="283">
        <f>G13*(1+L13/100)</f>
        <v>0</v>
      </c>
      <c r="N13" s="283">
        <v>0</v>
      </c>
      <c r="O13" s="283">
        <f>ROUND(E13*N13,2)</f>
        <v>0</v>
      </c>
      <c r="P13" s="283">
        <v>0</v>
      </c>
      <c r="Q13" s="283">
        <f>ROUND(E13*P13,2)</f>
        <v>0</v>
      </c>
      <c r="R13" s="283"/>
      <c r="S13" s="283" t="s">
        <v>1412</v>
      </c>
      <c r="T13" s="283" t="s">
        <v>1391</v>
      </c>
      <c r="U13" s="283">
        <v>0</v>
      </c>
      <c r="V13" s="283">
        <f>ROUND(E13*U13,2)</f>
        <v>0</v>
      </c>
      <c r="W13" s="283"/>
      <c r="X13" s="283" t="s">
        <v>135</v>
      </c>
      <c r="Y13" s="284"/>
      <c r="Z13" s="284"/>
      <c r="AA13" s="284"/>
      <c r="AB13" s="284"/>
      <c r="AC13" s="284"/>
      <c r="AD13" s="284"/>
      <c r="AE13" s="284"/>
      <c r="AF13" s="284"/>
      <c r="AG13" s="284" t="s">
        <v>2530</v>
      </c>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row>
    <row r="14" spans="1:60" ht="45" outlineLevel="1">
      <c r="A14" s="232"/>
      <c r="B14" s="233"/>
      <c r="C14" s="292" t="s">
        <v>2537</v>
      </c>
      <c r="D14" s="292"/>
      <c r="E14" s="292"/>
      <c r="F14" s="290"/>
      <c r="G14" s="292"/>
      <c r="H14" s="283"/>
      <c r="I14" s="283"/>
      <c r="J14" s="283"/>
      <c r="K14" s="283"/>
      <c r="L14" s="283"/>
      <c r="M14" s="283"/>
      <c r="N14" s="283"/>
      <c r="O14" s="283"/>
      <c r="P14" s="283"/>
      <c r="Q14" s="283"/>
      <c r="R14" s="283"/>
      <c r="S14" s="283"/>
      <c r="T14" s="283"/>
      <c r="U14" s="283"/>
      <c r="V14" s="283"/>
      <c r="W14" s="283"/>
      <c r="X14" s="283"/>
      <c r="Y14" s="284"/>
      <c r="Z14" s="284"/>
      <c r="AA14" s="284"/>
      <c r="AB14" s="284"/>
      <c r="AC14" s="284"/>
      <c r="AD14" s="284"/>
      <c r="AE14" s="284"/>
      <c r="AF14" s="284"/>
      <c r="AG14" s="284" t="s">
        <v>1395</v>
      </c>
      <c r="AH14" s="284"/>
      <c r="AI14" s="284"/>
      <c r="AJ14" s="284"/>
      <c r="AK14" s="284"/>
      <c r="AL14" s="284"/>
      <c r="AM14" s="284"/>
      <c r="AN14" s="284"/>
      <c r="AO14" s="284"/>
      <c r="AP14" s="284"/>
      <c r="AQ14" s="284"/>
      <c r="AR14" s="284"/>
      <c r="AS14" s="284"/>
      <c r="AT14" s="284"/>
      <c r="AU14" s="284"/>
      <c r="AV14" s="284"/>
      <c r="AW14" s="284"/>
      <c r="AX14" s="284"/>
      <c r="AY14" s="284"/>
      <c r="AZ14" s="284"/>
      <c r="BA14" s="286" t="str">
        <f>C14</f>
        <v>Náklady zhotovitele, související s prováděním zkoušek a revizí předepsaných technickými normami nebo objednatelem a které jsou pro provedení díla nezbytné.</v>
      </c>
      <c r="BB14" s="284"/>
      <c r="BC14" s="284"/>
      <c r="BD14" s="284"/>
      <c r="BE14" s="284"/>
      <c r="BF14" s="284"/>
      <c r="BG14" s="284"/>
      <c r="BH14" s="284"/>
    </row>
    <row r="15" spans="1:33" ht="12.75">
      <c r="A15" s="218" t="s">
        <v>1384</v>
      </c>
      <c r="B15" s="219" t="s">
        <v>2505</v>
      </c>
      <c r="C15" s="220" t="s">
        <v>2506</v>
      </c>
      <c r="D15" s="221"/>
      <c r="E15" s="222"/>
      <c r="F15" s="281"/>
      <c r="G15" s="224">
        <f>SUMIF(AG16:AG21,"&lt;&gt;NOR",G16:G21)</f>
        <v>0</v>
      </c>
      <c r="H15" s="282"/>
      <c r="I15" s="282">
        <f>SUM(I16:I21)</f>
        <v>0</v>
      </c>
      <c r="J15" s="282"/>
      <c r="K15" s="282">
        <f>SUM(K16:K21)</f>
        <v>0</v>
      </c>
      <c r="L15" s="282"/>
      <c r="M15" s="282">
        <f>SUM(M16:M21)</f>
        <v>0</v>
      </c>
      <c r="N15" s="282"/>
      <c r="O15" s="282">
        <f>SUM(O16:O21)</f>
        <v>0</v>
      </c>
      <c r="P15" s="282"/>
      <c r="Q15" s="282">
        <f>SUM(Q16:Q21)</f>
        <v>0</v>
      </c>
      <c r="R15" s="282"/>
      <c r="S15" s="282"/>
      <c r="T15" s="282"/>
      <c r="U15" s="282"/>
      <c r="V15" s="282">
        <f>SUM(V16:V21)</f>
        <v>0</v>
      </c>
      <c r="W15" s="282"/>
      <c r="X15" s="282"/>
      <c r="AG15" s="259" t="s">
        <v>1387</v>
      </c>
    </row>
    <row r="16" spans="1:60" ht="12.75" outlineLevel="1">
      <c r="A16" s="225">
        <v>4</v>
      </c>
      <c r="B16" s="226" t="s">
        <v>2538</v>
      </c>
      <c r="C16" s="227" t="s">
        <v>2539</v>
      </c>
      <c r="D16" s="228" t="s">
        <v>2529</v>
      </c>
      <c r="E16" s="229">
        <v>1</v>
      </c>
      <c r="F16" s="147"/>
      <c r="G16" s="230">
        <f>ROUND(E16*F16,2)</f>
        <v>0</v>
      </c>
      <c r="H16" s="148"/>
      <c r="I16" s="283">
        <f>ROUND(E16*H16,2)</f>
        <v>0</v>
      </c>
      <c r="J16" s="148"/>
      <c r="K16" s="283">
        <f>ROUND(E16*J16,2)</f>
        <v>0</v>
      </c>
      <c r="L16" s="283">
        <v>21</v>
      </c>
      <c r="M16" s="283">
        <f>G16*(1+L16/100)</f>
        <v>0</v>
      </c>
      <c r="N16" s="283">
        <v>0</v>
      </c>
      <c r="O16" s="283">
        <f>ROUND(E16*N16,2)</f>
        <v>0</v>
      </c>
      <c r="P16" s="283">
        <v>0</v>
      </c>
      <c r="Q16" s="283">
        <f>ROUND(E16*P16,2)</f>
        <v>0</v>
      </c>
      <c r="R16" s="283"/>
      <c r="S16" s="283" t="s">
        <v>1412</v>
      </c>
      <c r="T16" s="283" t="s">
        <v>1391</v>
      </c>
      <c r="U16" s="283">
        <v>0</v>
      </c>
      <c r="V16" s="283">
        <f>ROUND(E16*U16,2)</f>
        <v>0</v>
      </c>
      <c r="W16" s="283"/>
      <c r="X16" s="283" t="s">
        <v>135</v>
      </c>
      <c r="Y16" s="284"/>
      <c r="Z16" s="284"/>
      <c r="AA16" s="284"/>
      <c r="AB16" s="284"/>
      <c r="AC16" s="284"/>
      <c r="AD16" s="284"/>
      <c r="AE16" s="284"/>
      <c r="AF16" s="284"/>
      <c r="AG16" s="284" t="s">
        <v>2530</v>
      </c>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row>
    <row r="17" spans="1:60" ht="22.5" outlineLevel="1">
      <c r="A17" s="232"/>
      <c r="B17" s="233"/>
      <c r="C17" s="292" t="s">
        <v>2540</v>
      </c>
      <c r="D17" s="292"/>
      <c r="E17" s="292"/>
      <c r="F17" s="290"/>
      <c r="G17" s="292"/>
      <c r="H17" s="283"/>
      <c r="I17" s="283"/>
      <c r="J17" s="283"/>
      <c r="K17" s="283"/>
      <c r="L17" s="283"/>
      <c r="M17" s="283"/>
      <c r="N17" s="283"/>
      <c r="O17" s="283"/>
      <c r="P17" s="283"/>
      <c r="Q17" s="283"/>
      <c r="R17" s="283"/>
      <c r="S17" s="283"/>
      <c r="T17" s="283"/>
      <c r="U17" s="283"/>
      <c r="V17" s="283"/>
      <c r="W17" s="283"/>
      <c r="X17" s="283"/>
      <c r="Y17" s="284"/>
      <c r="Z17" s="284"/>
      <c r="AA17" s="284"/>
      <c r="AB17" s="284"/>
      <c r="AC17" s="284"/>
      <c r="AD17" s="284"/>
      <c r="AE17" s="284"/>
      <c r="AF17" s="284"/>
      <c r="AG17" s="284" t="s">
        <v>1395</v>
      </c>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row>
    <row r="18" spans="1:60" ht="12.75" outlineLevel="1">
      <c r="A18" s="225">
        <v>5</v>
      </c>
      <c r="B18" s="226" t="s">
        <v>2541</v>
      </c>
      <c r="C18" s="227" t="s">
        <v>2542</v>
      </c>
      <c r="D18" s="228" t="s">
        <v>2529</v>
      </c>
      <c r="E18" s="229">
        <v>1</v>
      </c>
      <c r="F18" s="147"/>
      <c r="G18" s="230">
        <f>ROUND(E18*F18,2)</f>
        <v>0</v>
      </c>
      <c r="H18" s="148"/>
      <c r="I18" s="283">
        <f>ROUND(E18*H18,2)</f>
        <v>0</v>
      </c>
      <c r="J18" s="148"/>
      <c r="K18" s="283">
        <f>ROUND(E18*J18,2)</f>
        <v>0</v>
      </c>
      <c r="L18" s="283">
        <v>21</v>
      </c>
      <c r="M18" s="283">
        <f>G18*(1+L18/100)</f>
        <v>0</v>
      </c>
      <c r="N18" s="283">
        <v>0</v>
      </c>
      <c r="O18" s="283">
        <f>ROUND(E18*N18,2)</f>
        <v>0</v>
      </c>
      <c r="P18" s="283">
        <v>0</v>
      </c>
      <c r="Q18" s="283">
        <f>ROUND(E18*P18,2)</f>
        <v>0</v>
      </c>
      <c r="R18" s="283"/>
      <c r="S18" s="283" t="s">
        <v>1412</v>
      </c>
      <c r="T18" s="283" t="s">
        <v>1391</v>
      </c>
      <c r="U18" s="283">
        <v>0</v>
      </c>
      <c r="V18" s="283">
        <f>ROUND(E18*U18,2)</f>
        <v>0</v>
      </c>
      <c r="W18" s="283"/>
      <c r="X18" s="283" t="s">
        <v>135</v>
      </c>
      <c r="Y18" s="284"/>
      <c r="Z18" s="284"/>
      <c r="AA18" s="284"/>
      <c r="AB18" s="284"/>
      <c r="AC18" s="284"/>
      <c r="AD18" s="284"/>
      <c r="AE18" s="284"/>
      <c r="AF18" s="284"/>
      <c r="AG18" s="284" t="s">
        <v>2530</v>
      </c>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row>
    <row r="19" spans="1:60" ht="12.75" outlineLevel="1">
      <c r="A19" s="232"/>
      <c r="B19" s="233"/>
      <c r="C19" s="292" t="s">
        <v>2543</v>
      </c>
      <c r="D19" s="292"/>
      <c r="E19" s="292"/>
      <c r="F19" s="290"/>
      <c r="G19" s="292"/>
      <c r="H19" s="283"/>
      <c r="I19" s="283"/>
      <c r="J19" s="283"/>
      <c r="K19" s="283"/>
      <c r="L19" s="283"/>
      <c r="M19" s="283"/>
      <c r="N19" s="283"/>
      <c r="O19" s="283"/>
      <c r="P19" s="283"/>
      <c r="Q19" s="283"/>
      <c r="R19" s="283"/>
      <c r="S19" s="283"/>
      <c r="T19" s="283"/>
      <c r="U19" s="283"/>
      <c r="V19" s="283"/>
      <c r="W19" s="283"/>
      <c r="X19" s="283"/>
      <c r="Y19" s="284"/>
      <c r="Z19" s="284"/>
      <c r="AA19" s="284"/>
      <c r="AB19" s="284"/>
      <c r="AC19" s="284"/>
      <c r="AD19" s="284"/>
      <c r="AE19" s="284"/>
      <c r="AF19" s="284"/>
      <c r="AG19" s="284" t="s">
        <v>1395</v>
      </c>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row>
    <row r="20" spans="1:60" ht="12.75" outlineLevel="1">
      <c r="A20" s="225">
        <v>6</v>
      </c>
      <c r="B20" s="226" t="s">
        <v>2544</v>
      </c>
      <c r="C20" s="227" t="s">
        <v>2545</v>
      </c>
      <c r="D20" s="228" t="s">
        <v>2529</v>
      </c>
      <c r="E20" s="229">
        <v>1</v>
      </c>
      <c r="F20" s="147"/>
      <c r="G20" s="230">
        <f>ROUND(E20*F20,2)</f>
        <v>0</v>
      </c>
      <c r="H20" s="148"/>
      <c r="I20" s="283">
        <f>ROUND(E20*H20,2)</f>
        <v>0</v>
      </c>
      <c r="J20" s="148"/>
      <c r="K20" s="283">
        <f>ROUND(E20*J20,2)</f>
        <v>0</v>
      </c>
      <c r="L20" s="283">
        <v>21</v>
      </c>
      <c r="M20" s="283">
        <f>G20*(1+L20/100)</f>
        <v>0</v>
      </c>
      <c r="N20" s="283">
        <v>0</v>
      </c>
      <c r="O20" s="283">
        <f>ROUND(E20*N20,2)</f>
        <v>0</v>
      </c>
      <c r="P20" s="283">
        <v>0</v>
      </c>
      <c r="Q20" s="283">
        <f>ROUND(E20*P20,2)</f>
        <v>0</v>
      </c>
      <c r="R20" s="283"/>
      <c r="S20" s="283" t="s">
        <v>1412</v>
      </c>
      <c r="T20" s="283" t="s">
        <v>1391</v>
      </c>
      <c r="U20" s="283">
        <v>0</v>
      </c>
      <c r="V20" s="283">
        <f>ROUND(E20*U20,2)</f>
        <v>0</v>
      </c>
      <c r="W20" s="283"/>
      <c r="X20" s="283" t="s">
        <v>135</v>
      </c>
      <c r="Y20" s="284"/>
      <c r="Z20" s="284"/>
      <c r="AA20" s="284"/>
      <c r="AB20" s="284"/>
      <c r="AC20" s="284"/>
      <c r="AD20" s="284"/>
      <c r="AE20" s="284"/>
      <c r="AF20" s="284"/>
      <c r="AG20" s="284" t="s">
        <v>2530</v>
      </c>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row>
    <row r="21" spans="1:60" ht="33.75" outlineLevel="1">
      <c r="A21" s="232"/>
      <c r="B21" s="233"/>
      <c r="C21" s="293" t="s">
        <v>2546</v>
      </c>
      <c r="D21" s="293"/>
      <c r="E21" s="293"/>
      <c r="F21" s="291"/>
      <c r="G21" s="293"/>
      <c r="H21" s="283"/>
      <c r="I21" s="283"/>
      <c r="J21" s="283"/>
      <c r="K21" s="283"/>
      <c r="L21" s="283"/>
      <c r="M21" s="283"/>
      <c r="N21" s="283"/>
      <c r="O21" s="283"/>
      <c r="P21" s="283"/>
      <c r="Q21" s="283"/>
      <c r="R21" s="283"/>
      <c r="S21" s="283"/>
      <c r="T21" s="283"/>
      <c r="U21" s="283"/>
      <c r="V21" s="283"/>
      <c r="W21" s="283"/>
      <c r="X21" s="283"/>
      <c r="Y21" s="284"/>
      <c r="Z21" s="284"/>
      <c r="AA21" s="284"/>
      <c r="AB21" s="284"/>
      <c r="AC21" s="284"/>
      <c r="AD21" s="284"/>
      <c r="AE21" s="284"/>
      <c r="AF21" s="284"/>
      <c r="AG21" s="284" t="s">
        <v>1395</v>
      </c>
      <c r="AH21" s="284"/>
      <c r="AI21" s="284"/>
      <c r="AJ21" s="284"/>
      <c r="AK21" s="284"/>
      <c r="AL21" s="284"/>
      <c r="AM21" s="284"/>
      <c r="AN21" s="284"/>
      <c r="AO21" s="284"/>
      <c r="AP21" s="284"/>
      <c r="AQ21" s="284"/>
      <c r="AR21" s="284"/>
      <c r="AS21" s="284"/>
      <c r="AT21" s="284"/>
      <c r="AU21" s="284"/>
      <c r="AV21" s="284"/>
      <c r="AW21" s="284"/>
      <c r="AX21" s="284"/>
      <c r="AY21" s="284"/>
      <c r="AZ21" s="284"/>
      <c r="BA21" s="286" t="str">
        <f>C21</f>
        <v>Náklady na vyhotovení dokumentace skutečného provedení stavby a její předání objednateli v požadované formě a požadovaném počtu.</v>
      </c>
      <c r="BB21" s="284"/>
      <c r="BC21" s="284"/>
      <c r="BD21" s="284"/>
      <c r="BE21" s="284"/>
      <c r="BF21" s="284"/>
      <c r="BG21" s="284"/>
      <c r="BH21" s="284"/>
    </row>
    <row r="22" spans="1:33" ht="12.75">
      <c r="A22" s="213"/>
      <c r="B22" s="214"/>
      <c r="C22" s="252"/>
      <c r="D22" s="215"/>
      <c r="E22" s="213"/>
      <c r="F22" s="271"/>
      <c r="G22" s="213"/>
      <c r="H22" s="271"/>
      <c r="I22" s="271"/>
      <c r="J22" s="271"/>
      <c r="K22" s="271"/>
      <c r="L22" s="271"/>
      <c r="M22" s="271"/>
      <c r="N22" s="271"/>
      <c r="O22" s="271"/>
      <c r="P22" s="271"/>
      <c r="Q22" s="271"/>
      <c r="R22" s="271"/>
      <c r="S22" s="271"/>
      <c r="T22" s="271"/>
      <c r="U22" s="271"/>
      <c r="V22" s="271"/>
      <c r="W22" s="271"/>
      <c r="X22" s="271"/>
      <c r="AE22" s="259">
        <v>15</v>
      </c>
      <c r="AF22" s="259">
        <v>21</v>
      </c>
      <c r="AG22" s="259" t="s">
        <v>157</v>
      </c>
    </row>
    <row r="23" spans="1:33" ht="12.75">
      <c r="A23" s="253"/>
      <c r="B23" s="254" t="s">
        <v>47</v>
      </c>
      <c r="C23" s="255"/>
      <c r="D23" s="256"/>
      <c r="E23" s="257"/>
      <c r="F23" s="288"/>
      <c r="G23" s="258">
        <f>G8+G15</f>
        <v>0</v>
      </c>
      <c r="H23" s="271"/>
      <c r="I23" s="271"/>
      <c r="J23" s="271"/>
      <c r="K23" s="271"/>
      <c r="L23" s="271"/>
      <c r="M23" s="271"/>
      <c r="N23" s="271"/>
      <c r="O23" s="271"/>
      <c r="P23" s="271"/>
      <c r="Q23" s="271"/>
      <c r="R23" s="271"/>
      <c r="S23" s="271"/>
      <c r="T23" s="271"/>
      <c r="U23" s="271"/>
      <c r="V23" s="271"/>
      <c r="W23" s="271"/>
      <c r="X23" s="271"/>
      <c r="AE23" s="259">
        <f>SUMIF(L7:L21,AE22,G7:G21)</f>
        <v>0</v>
      </c>
      <c r="AF23" s="259">
        <f>SUMIF(L7:L21,AF22,G7:G21)</f>
        <v>0</v>
      </c>
      <c r="AG23" s="259" t="s">
        <v>1404</v>
      </c>
    </row>
    <row r="24" spans="1:24" ht="12.75">
      <c r="A24" s="271"/>
      <c r="B24" s="272"/>
      <c r="C24" s="287"/>
      <c r="D24" s="273"/>
      <c r="E24" s="271"/>
      <c r="F24" s="271"/>
      <c r="G24" s="213"/>
      <c r="H24" s="271"/>
      <c r="I24" s="271"/>
      <c r="J24" s="271"/>
      <c r="K24" s="271"/>
      <c r="L24" s="271"/>
      <c r="M24" s="271"/>
      <c r="N24" s="271"/>
      <c r="O24" s="271"/>
      <c r="P24" s="271"/>
      <c r="Q24" s="271"/>
      <c r="R24" s="271"/>
      <c r="S24" s="271"/>
      <c r="T24" s="271"/>
      <c r="U24" s="271"/>
      <c r="V24" s="271"/>
      <c r="W24" s="271"/>
      <c r="X24" s="271"/>
    </row>
    <row r="25" spans="1:24" ht="12.75">
      <c r="A25" s="271"/>
      <c r="B25" s="272"/>
      <c r="C25" s="287"/>
      <c r="D25" s="273"/>
      <c r="E25" s="271"/>
      <c r="F25" s="271"/>
      <c r="G25" s="271"/>
      <c r="H25" s="271"/>
      <c r="I25" s="271"/>
      <c r="J25" s="271"/>
      <c r="K25" s="271"/>
      <c r="L25" s="271"/>
      <c r="M25" s="271"/>
      <c r="N25" s="271"/>
      <c r="O25" s="271"/>
      <c r="P25" s="271"/>
      <c r="Q25" s="271"/>
      <c r="R25" s="271"/>
      <c r="S25" s="271"/>
      <c r="T25" s="271"/>
      <c r="U25" s="271"/>
      <c r="V25" s="271"/>
      <c r="W25" s="271"/>
      <c r="X25" s="271"/>
    </row>
    <row r="26" spans="1:24" ht="12.75">
      <c r="A26" s="1440" t="s">
        <v>1405</v>
      </c>
      <c r="B26" s="1440"/>
      <c r="C26" s="1441"/>
      <c r="D26" s="273"/>
      <c r="E26" s="271"/>
      <c r="F26" s="271"/>
      <c r="G26" s="271"/>
      <c r="H26" s="271"/>
      <c r="I26" s="271"/>
      <c r="J26" s="271"/>
      <c r="K26" s="271"/>
      <c r="L26" s="271"/>
      <c r="M26" s="271"/>
      <c r="N26" s="271"/>
      <c r="O26" s="271"/>
      <c r="P26" s="271"/>
      <c r="Q26" s="271"/>
      <c r="R26" s="271"/>
      <c r="S26" s="271"/>
      <c r="T26" s="271"/>
      <c r="U26" s="271"/>
      <c r="V26" s="271"/>
      <c r="W26" s="271"/>
      <c r="X26" s="271"/>
    </row>
    <row r="27" spans="1:33" ht="12.75">
      <c r="A27" s="1442"/>
      <c r="B27" s="1443"/>
      <c r="C27" s="1444"/>
      <c r="D27" s="1443"/>
      <c r="E27" s="1443"/>
      <c r="F27" s="1443"/>
      <c r="G27" s="1445"/>
      <c r="H27" s="271"/>
      <c r="I27" s="271"/>
      <c r="J27" s="271"/>
      <c r="K27" s="271"/>
      <c r="L27" s="271"/>
      <c r="M27" s="271"/>
      <c r="N27" s="271"/>
      <c r="O27" s="271"/>
      <c r="P27" s="271"/>
      <c r="Q27" s="271"/>
      <c r="R27" s="271"/>
      <c r="S27" s="271"/>
      <c r="T27" s="271"/>
      <c r="U27" s="271"/>
      <c r="V27" s="271"/>
      <c r="W27" s="271"/>
      <c r="X27" s="271"/>
      <c r="AG27" s="259" t="s">
        <v>1406</v>
      </c>
    </row>
    <row r="28" spans="1:24" ht="12.75">
      <c r="A28" s="1446"/>
      <c r="B28" s="1447"/>
      <c r="C28" s="1448"/>
      <c r="D28" s="1447"/>
      <c r="E28" s="1447"/>
      <c r="F28" s="1447"/>
      <c r="G28" s="1449"/>
      <c r="H28" s="271"/>
      <c r="I28" s="271"/>
      <c r="J28" s="271"/>
      <c r="K28" s="271"/>
      <c r="L28" s="271"/>
      <c r="M28" s="271"/>
      <c r="N28" s="271"/>
      <c r="O28" s="271"/>
      <c r="P28" s="271"/>
      <c r="Q28" s="271"/>
      <c r="R28" s="271"/>
      <c r="S28" s="271"/>
      <c r="T28" s="271"/>
      <c r="U28" s="271"/>
      <c r="V28" s="271"/>
      <c r="W28" s="271"/>
      <c r="X28" s="271"/>
    </row>
    <row r="29" spans="1:24" ht="12.75">
      <c r="A29" s="1446"/>
      <c r="B29" s="1447"/>
      <c r="C29" s="1448"/>
      <c r="D29" s="1447"/>
      <c r="E29" s="1447"/>
      <c r="F29" s="1447"/>
      <c r="G29" s="1449"/>
      <c r="H29" s="271"/>
      <c r="I29" s="271"/>
      <c r="J29" s="271"/>
      <c r="K29" s="271"/>
      <c r="L29" s="271"/>
      <c r="M29" s="271"/>
      <c r="N29" s="271"/>
      <c r="O29" s="271"/>
      <c r="P29" s="271"/>
      <c r="Q29" s="271"/>
      <c r="R29" s="271"/>
      <c r="S29" s="271"/>
      <c r="T29" s="271"/>
      <c r="U29" s="271"/>
      <c r="V29" s="271"/>
      <c r="W29" s="271"/>
      <c r="X29" s="271"/>
    </row>
    <row r="30" spans="1:24" ht="12.75">
      <c r="A30" s="1446"/>
      <c r="B30" s="1447"/>
      <c r="C30" s="1448"/>
      <c r="D30" s="1447"/>
      <c r="E30" s="1447"/>
      <c r="F30" s="1447"/>
      <c r="G30" s="1449"/>
      <c r="H30" s="271"/>
      <c r="I30" s="271"/>
      <c r="J30" s="271"/>
      <c r="K30" s="271"/>
      <c r="L30" s="271"/>
      <c r="M30" s="271"/>
      <c r="N30" s="271"/>
      <c r="O30" s="271"/>
      <c r="P30" s="271"/>
      <c r="Q30" s="271"/>
      <c r="R30" s="271"/>
      <c r="S30" s="271"/>
      <c r="T30" s="271"/>
      <c r="U30" s="271"/>
      <c r="V30" s="271"/>
      <c r="W30" s="271"/>
      <c r="X30" s="271"/>
    </row>
    <row r="31" spans="1:24" ht="12.75">
      <c r="A31" s="1450"/>
      <c r="B31" s="1451"/>
      <c r="C31" s="1452"/>
      <c r="D31" s="1451"/>
      <c r="E31" s="1451"/>
      <c r="F31" s="1451"/>
      <c r="G31" s="1453"/>
      <c r="H31" s="271"/>
      <c r="I31" s="271"/>
      <c r="J31" s="271"/>
      <c r="K31" s="271"/>
      <c r="L31" s="271"/>
      <c r="M31" s="271"/>
      <c r="N31" s="271"/>
      <c r="O31" s="271"/>
      <c r="P31" s="271"/>
      <c r="Q31" s="271"/>
      <c r="R31" s="271"/>
      <c r="S31" s="271"/>
      <c r="T31" s="271"/>
      <c r="U31" s="271"/>
      <c r="V31" s="271"/>
      <c r="W31" s="271"/>
      <c r="X31" s="271"/>
    </row>
    <row r="32" spans="1:24" ht="12.75">
      <c r="A32" s="271"/>
      <c r="B32" s="272"/>
      <c r="C32" s="287"/>
      <c r="D32" s="273"/>
      <c r="E32" s="271"/>
      <c r="F32" s="271"/>
      <c r="G32" s="271"/>
      <c r="H32" s="271"/>
      <c r="I32" s="271"/>
      <c r="J32" s="271"/>
      <c r="K32" s="271"/>
      <c r="L32" s="271"/>
      <c r="M32" s="271"/>
      <c r="N32" s="271"/>
      <c r="O32" s="271"/>
      <c r="P32" s="271"/>
      <c r="Q32" s="271"/>
      <c r="R32" s="271"/>
      <c r="S32" s="271"/>
      <c r="T32" s="271"/>
      <c r="U32" s="271"/>
      <c r="V32" s="271"/>
      <c r="W32" s="271"/>
      <c r="X32" s="271"/>
    </row>
    <row r="33" spans="3:33" ht="12.75">
      <c r="C33" s="289"/>
      <c r="D33" s="265"/>
      <c r="AG33" s="259" t="s">
        <v>1407</v>
      </c>
    </row>
    <row r="34" ht="12.75">
      <c r="D34" s="265"/>
    </row>
    <row r="35" ht="12.75">
      <c r="D35" s="265"/>
    </row>
    <row r="36" ht="12.75">
      <c r="D36" s="265"/>
    </row>
    <row r="37" ht="12.75">
      <c r="D37" s="265"/>
    </row>
    <row r="38" ht="12.75">
      <c r="D38" s="265"/>
    </row>
    <row r="39" ht="12.75">
      <c r="D39" s="265"/>
    </row>
    <row r="40" ht="12.75">
      <c r="D40" s="265"/>
    </row>
    <row r="41" ht="12.75">
      <c r="D41" s="265"/>
    </row>
    <row r="42" ht="12.75">
      <c r="D42" s="265"/>
    </row>
    <row r="43" ht="12.75">
      <c r="D43" s="265"/>
    </row>
    <row r="44" ht="12.75">
      <c r="D44" s="265"/>
    </row>
    <row r="45" ht="12.75">
      <c r="D45" s="265"/>
    </row>
    <row r="46" ht="12.75">
      <c r="D46" s="265"/>
    </row>
    <row r="47" ht="12.75">
      <c r="D47" s="265"/>
    </row>
    <row r="48" ht="12.75">
      <c r="D48" s="265"/>
    </row>
    <row r="49" ht="12.75">
      <c r="D49" s="265"/>
    </row>
    <row r="50" ht="12.75">
      <c r="D50" s="265"/>
    </row>
    <row r="51" ht="12.75">
      <c r="D51" s="265"/>
    </row>
    <row r="52" ht="12.75">
      <c r="D52" s="265"/>
    </row>
    <row r="53" ht="12.75">
      <c r="D53" s="265"/>
    </row>
    <row r="54" ht="12.75">
      <c r="D54" s="265"/>
    </row>
    <row r="55" ht="12.75">
      <c r="D55" s="265"/>
    </row>
    <row r="56" ht="12.75">
      <c r="D56" s="265"/>
    </row>
    <row r="57" ht="12.75">
      <c r="D57" s="265"/>
    </row>
    <row r="58" ht="12.75">
      <c r="D58" s="265"/>
    </row>
    <row r="59" ht="12.75">
      <c r="D59" s="265"/>
    </row>
    <row r="60" ht="12.75">
      <c r="D60" s="265"/>
    </row>
    <row r="61" ht="12.75">
      <c r="D61" s="265"/>
    </row>
    <row r="62" ht="12.75">
      <c r="D62" s="265"/>
    </row>
    <row r="63" ht="12.75">
      <c r="D63" s="265"/>
    </row>
    <row r="64" ht="12.75">
      <c r="D64" s="265"/>
    </row>
    <row r="65" ht="12.75">
      <c r="D65" s="265"/>
    </row>
    <row r="66" ht="12.75">
      <c r="D66" s="265"/>
    </row>
    <row r="67" ht="12.75">
      <c r="D67" s="265"/>
    </row>
    <row r="68" ht="12.75">
      <c r="D68" s="265"/>
    </row>
    <row r="69" ht="12.75">
      <c r="D69" s="265"/>
    </row>
    <row r="70" ht="12.75">
      <c r="D70" s="265"/>
    </row>
    <row r="71" ht="12.75">
      <c r="D71" s="265"/>
    </row>
    <row r="72" ht="12.75">
      <c r="D72" s="265"/>
    </row>
    <row r="73" ht="12.75">
      <c r="D73" s="265"/>
    </row>
    <row r="74" ht="12.75">
      <c r="D74" s="265"/>
    </row>
    <row r="75" ht="12.75">
      <c r="D75" s="265"/>
    </row>
    <row r="76" ht="12.75">
      <c r="D76" s="265"/>
    </row>
    <row r="77" ht="12.75">
      <c r="D77" s="265"/>
    </row>
    <row r="78" ht="12.75">
      <c r="D78" s="265"/>
    </row>
    <row r="79" ht="12.75">
      <c r="D79" s="265"/>
    </row>
    <row r="80" ht="12.75">
      <c r="D80" s="265"/>
    </row>
    <row r="81" ht="12.75">
      <c r="D81" s="265"/>
    </row>
    <row r="82" ht="12.75">
      <c r="D82" s="265"/>
    </row>
    <row r="83" ht="12.75">
      <c r="D83" s="265"/>
    </row>
    <row r="84" ht="12.75">
      <c r="D84" s="265"/>
    </row>
    <row r="85" ht="12.75">
      <c r="D85" s="265"/>
    </row>
    <row r="86" ht="12.75">
      <c r="D86" s="265"/>
    </row>
    <row r="87" ht="12.75">
      <c r="D87" s="265"/>
    </row>
    <row r="88" ht="12.75">
      <c r="D88" s="265"/>
    </row>
    <row r="89" ht="12.75">
      <c r="D89" s="265"/>
    </row>
    <row r="90" ht="12.75">
      <c r="D90" s="265"/>
    </row>
    <row r="91" ht="12.75">
      <c r="D91" s="265"/>
    </row>
    <row r="92" ht="12.75">
      <c r="D92" s="265"/>
    </row>
    <row r="93" ht="12.75">
      <c r="D93" s="265"/>
    </row>
    <row r="94" ht="12.75">
      <c r="D94" s="265"/>
    </row>
    <row r="95" ht="12.75">
      <c r="D95" s="265"/>
    </row>
    <row r="96" ht="12.75">
      <c r="D96" s="265"/>
    </row>
    <row r="97" ht="12.75">
      <c r="D97" s="265"/>
    </row>
    <row r="98" ht="12.75">
      <c r="D98" s="265"/>
    </row>
    <row r="99" ht="12.75">
      <c r="D99" s="265"/>
    </row>
    <row r="100" ht="12.75">
      <c r="D100" s="265"/>
    </row>
    <row r="101" ht="12.75">
      <c r="D101" s="265"/>
    </row>
    <row r="102" ht="12.75">
      <c r="D102" s="265"/>
    </row>
    <row r="103" ht="12.75">
      <c r="D103" s="265"/>
    </row>
    <row r="104" ht="12.75">
      <c r="D104" s="265"/>
    </row>
    <row r="105" ht="12.75">
      <c r="D105" s="265"/>
    </row>
    <row r="106" ht="12.75">
      <c r="D106" s="265"/>
    </row>
    <row r="107" ht="12.75">
      <c r="D107" s="265"/>
    </row>
    <row r="108" ht="12.75">
      <c r="D108" s="265"/>
    </row>
    <row r="109" ht="12.75">
      <c r="D109" s="265"/>
    </row>
    <row r="110" ht="12.75">
      <c r="D110" s="265"/>
    </row>
    <row r="111" ht="12.75">
      <c r="D111" s="265"/>
    </row>
    <row r="112" ht="12.75">
      <c r="D112" s="265"/>
    </row>
    <row r="113" ht="12.75">
      <c r="D113" s="265"/>
    </row>
    <row r="114" ht="12.75">
      <c r="D114" s="265"/>
    </row>
    <row r="115" ht="12.75">
      <c r="D115" s="265"/>
    </row>
    <row r="116" ht="12.75">
      <c r="D116" s="265"/>
    </row>
    <row r="117" ht="12.75">
      <c r="D117" s="265"/>
    </row>
    <row r="118" ht="12.75">
      <c r="D118" s="265"/>
    </row>
    <row r="119" ht="12.75">
      <c r="D119" s="265"/>
    </row>
    <row r="120" ht="12.75">
      <c r="D120" s="265"/>
    </row>
    <row r="121" ht="12.75">
      <c r="D121" s="265"/>
    </row>
    <row r="122" ht="12.75">
      <c r="D122" s="265"/>
    </row>
    <row r="123" ht="12.75">
      <c r="D123" s="265"/>
    </row>
    <row r="124" ht="12.75">
      <c r="D124" s="265"/>
    </row>
    <row r="125" ht="12.75">
      <c r="D125" s="265"/>
    </row>
    <row r="126" ht="12.75">
      <c r="D126" s="265"/>
    </row>
    <row r="127" ht="12.75">
      <c r="D127" s="265"/>
    </row>
    <row r="128" ht="12.75">
      <c r="D128" s="265"/>
    </row>
    <row r="129" ht="12.75">
      <c r="D129" s="265"/>
    </row>
    <row r="130" ht="12.75">
      <c r="D130" s="265"/>
    </row>
    <row r="131" ht="12.75">
      <c r="D131" s="265"/>
    </row>
    <row r="132" ht="12.75">
      <c r="D132" s="265"/>
    </row>
    <row r="133" ht="12.75">
      <c r="D133" s="265"/>
    </row>
    <row r="134" ht="12.75">
      <c r="D134" s="265"/>
    </row>
    <row r="135" ht="12.75">
      <c r="D135" s="265"/>
    </row>
    <row r="136" ht="12.75">
      <c r="D136" s="265"/>
    </row>
    <row r="137" ht="12.75">
      <c r="D137" s="265"/>
    </row>
    <row r="138" ht="12.75">
      <c r="D138" s="265"/>
    </row>
    <row r="139" ht="12.75">
      <c r="D139" s="265"/>
    </row>
    <row r="140" ht="12.75">
      <c r="D140" s="265"/>
    </row>
    <row r="141" ht="12.75">
      <c r="D141" s="265"/>
    </row>
    <row r="142" ht="12.75">
      <c r="D142" s="265"/>
    </row>
    <row r="143" ht="12.75">
      <c r="D143" s="265"/>
    </row>
    <row r="144" ht="12.75">
      <c r="D144" s="265"/>
    </row>
    <row r="145" ht="12.75">
      <c r="D145" s="265"/>
    </row>
    <row r="146" ht="12.75">
      <c r="D146" s="265"/>
    </row>
    <row r="147" ht="12.75">
      <c r="D147" s="265"/>
    </row>
    <row r="148" ht="12.75">
      <c r="D148" s="265"/>
    </row>
    <row r="149" ht="12.75">
      <c r="D149" s="265"/>
    </row>
    <row r="150" ht="12.75">
      <c r="D150" s="265"/>
    </row>
    <row r="151" ht="12.75">
      <c r="D151" s="265"/>
    </row>
    <row r="152" ht="12.75">
      <c r="D152" s="265"/>
    </row>
    <row r="153" ht="12.75">
      <c r="D153" s="265"/>
    </row>
    <row r="154" ht="12.75">
      <c r="D154" s="265"/>
    </row>
    <row r="155" ht="12.75">
      <c r="D155" s="265"/>
    </row>
    <row r="156" ht="12.75">
      <c r="D156" s="265"/>
    </row>
    <row r="157" ht="12.75">
      <c r="D157" s="265"/>
    </row>
    <row r="158" ht="12.75">
      <c r="D158" s="265"/>
    </row>
    <row r="159" ht="12.75">
      <c r="D159" s="265"/>
    </row>
    <row r="160" ht="12.75">
      <c r="D160" s="265"/>
    </row>
    <row r="161" ht="12.75">
      <c r="D161" s="265"/>
    </row>
    <row r="162" ht="12.75">
      <c r="D162" s="265"/>
    </row>
    <row r="163" ht="12.75">
      <c r="D163" s="265"/>
    </row>
    <row r="164" ht="12.75">
      <c r="D164" s="265"/>
    </row>
    <row r="165" ht="12.75">
      <c r="D165" s="265"/>
    </row>
    <row r="166" ht="12.75">
      <c r="D166" s="265"/>
    </row>
    <row r="167" ht="12.75">
      <c r="D167" s="265"/>
    </row>
    <row r="168" ht="12.75">
      <c r="D168" s="265"/>
    </row>
    <row r="169" ht="12.75">
      <c r="D169" s="265"/>
    </row>
    <row r="170" ht="12.75">
      <c r="D170" s="265"/>
    </row>
    <row r="171" ht="12.75">
      <c r="D171" s="265"/>
    </row>
    <row r="172" ht="12.75">
      <c r="D172" s="265"/>
    </row>
    <row r="173" ht="12.75">
      <c r="D173" s="265"/>
    </row>
    <row r="174" ht="12.75">
      <c r="D174" s="265"/>
    </row>
    <row r="175" ht="12.75">
      <c r="D175" s="265"/>
    </row>
    <row r="176" ht="12.75">
      <c r="D176" s="265"/>
    </row>
    <row r="177" ht="12.75">
      <c r="D177" s="265"/>
    </row>
    <row r="178" ht="12.75">
      <c r="D178" s="265"/>
    </row>
    <row r="179" ht="12.75">
      <c r="D179" s="265"/>
    </row>
    <row r="180" ht="12.75">
      <c r="D180" s="265"/>
    </row>
    <row r="181" ht="12.75">
      <c r="D181" s="265"/>
    </row>
    <row r="182" ht="12.75">
      <c r="D182" s="265"/>
    </row>
    <row r="183" ht="12.75">
      <c r="D183" s="265"/>
    </row>
    <row r="184" ht="12.75">
      <c r="D184" s="265"/>
    </row>
    <row r="185" ht="12.75">
      <c r="D185" s="265"/>
    </row>
    <row r="186" ht="12.75">
      <c r="D186" s="265"/>
    </row>
    <row r="187" ht="12.75">
      <c r="D187" s="265"/>
    </row>
    <row r="188" ht="12.75">
      <c r="D188" s="265"/>
    </row>
    <row r="189" ht="12.75">
      <c r="D189" s="265"/>
    </row>
    <row r="190" ht="12.75">
      <c r="D190" s="265"/>
    </row>
    <row r="191" ht="12.75">
      <c r="D191" s="265"/>
    </row>
    <row r="192" ht="12.75">
      <c r="D192" s="265"/>
    </row>
    <row r="193" ht="12.75">
      <c r="D193" s="265"/>
    </row>
    <row r="194" ht="12.75">
      <c r="D194" s="265"/>
    </row>
    <row r="195" ht="12.75">
      <c r="D195" s="265"/>
    </row>
    <row r="196" ht="12.75">
      <c r="D196" s="265"/>
    </row>
    <row r="197" ht="12.75">
      <c r="D197" s="265"/>
    </row>
    <row r="198" ht="12.75">
      <c r="D198" s="265"/>
    </row>
    <row r="199" ht="12.75">
      <c r="D199" s="265"/>
    </row>
    <row r="200" ht="12.75">
      <c r="D200" s="265"/>
    </row>
    <row r="201" ht="12.75">
      <c r="D201" s="265"/>
    </row>
    <row r="202" ht="12.75">
      <c r="D202" s="265"/>
    </row>
    <row r="203" ht="12.75">
      <c r="D203" s="265"/>
    </row>
    <row r="204" ht="12.75">
      <c r="D204" s="265"/>
    </row>
    <row r="205" ht="12.75">
      <c r="D205" s="265"/>
    </row>
    <row r="206" ht="12.75">
      <c r="D206" s="265"/>
    </row>
    <row r="207" ht="12.75">
      <c r="D207" s="265"/>
    </row>
    <row r="208" ht="12.75">
      <c r="D208" s="265"/>
    </row>
    <row r="209" ht="12.75">
      <c r="D209" s="265"/>
    </row>
    <row r="210" ht="12.75">
      <c r="D210" s="265"/>
    </row>
    <row r="211" ht="12.75">
      <c r="D211" s="265"/>
    </row>
    <row r="212" ht="12.75">
      <c r="D212" s="265"/>
    </row>
    <row r="213" ht="12.75">
      <c r="D213" s="265"/>
    </row>
    <row r="214" ht="12.75">
      <c r="D214" s="265"/>
    </row>
    <row r="215" ht="12.75">
      <c r="D215" s="265"/>
    </row>
    <row r="216" ht="12.75">
      <c r="D216" s="265"/>
    </row>
    <row r="217" ht="12.75">
      <c r="D217" s="265"/>
    </row>
    <row r="218" ht="12.75">
      <c r="D218" s="265"/>
    </row>
    <row r="219" ht="12.75">
      <c r="D219" s="265"/>
    </row>
    <row r="220" ht="12.75">
      <c r="D220" s="265"/>
    </row>
    <row r="221" ht="12.75">
      <c r="D221" s="265"/>
    </row>
    <row r="222" ht="12.75">
      <c r="D222" s="265"/>
    </row>
    <row r="223" ht="12.75">
      <c r="D223" s="265"/>
    </row>
    <row r="224" ht="12.75">
      <c r="D224" s="265"/>
    </row>
    <row r="225" ht="12.75">
      <c r="D225" s="265"/>
    </row>
    <row r="226" ht="12.75">
      <c r="D226" s="265"/>
    </row>
    <row r="227" ht="12.75">
      <c r="D227" s="265"/>
    </row>
    <row r="228" ht="12.75">
      <c r="D228" s="265"/>
    </row>
    <row r="229" ht="12.75">
      <c r="D229" s="265"/>
    </row>
    <row r="230" ht="12.75">
      <c r="D230" s="265"/>
    </row>
    <row r="231" ht="12.75">
      <c r="D231" s="265"/>
    </row>
    <row r="232" ht="12.75">
      <c r="D232" s="265"/>
    </row>
    <row r="233" ht="12.75">
      <c r="D233" s="265"/>
    </row>
    <row r="234" ht="12.75">
      <c r="D234" s="265"/>
    </row>
    <row r="235" ht="12.75">
      <c r="D235" s="265"/>
    </row>
    <row r="236" ht="12.75">
      <c r="D236" s="265"/>
    </row>
    <row r="237" ht="12.75">
      <c r="D237" s="265"/>
    </row>
    <row r="238" ht="12.75">
      <c r="D238" s="265"/>
    </row>
    <row r="239" ht="12.75">
      <c r="D239" s="265"/>
    </row>
    <row r="240" ht="12.75">
      <c r="D240" s="265"/>
    </row>
    <row r="241" ht="12.75">
      <c r="D241" s="265"/>
    </row>
    <row r="242" ht="12.75">
      <c r="D242" s="265"/>
    </row>
    <row r="243" ht="12.75">
      <c r="D243" s="265"/>
    </row>
    <row r="244" ht="12.75">
      <c r="D244" s="265"/>
    </row>
    <row r="245" ht="12.75">
      <c r="D245" s="265"/>
    </row>
    <row r="246" ht="12.75">
      <c r="D246" s="265"/>
    </row>
    <row r="247" ht="12.75">
      <c r="D247" s="265"/>
    </row>
    <row r="248" ht="12.75">
      <c r="D248" s="265"/>
    </row>
    <row r="249" ht="12.75">
      <c r="D249" s="265"/>
    </row>
    <row r="250" ht="12.75">
      <c r="D250" s="265"/>
    </row>
    <row r="251" ht="12.75">
      <c r="D251" s="265"/>
    </row>
    <row r="252" ht="12.75">
      <c r="D252" s="265"/>
    </row>
    <row r="253" ht="12.75">
      <c r="D253" s="265"/>
    </row>
    <row r="254" ht="12.75">
      <c r="D254" s="265"/>
    </row>
    <row r="255" ht="12.75">
      <c r="D255" s="265"/>
    </row>
    <row r="256" ht="12.75">
      <c r="D256" s="265"/>
    </row>
    <row r="257" ht="12.75">
      <c r="D257" s="265"/>
    </row>
    <row r="258" ht="12.75">
      <c r="D258" s="265"/>
    </row>
    <row r="259" ht="12.75">
      <c r="D259" s="265"/>
    </row>
    <row r="260" ht="12.75">
      <c r="D260" s="265"/>
    </row>
    <row r="261" ht="12.75">
      <c r="D261" s="265"/>
    </row>
    <row r="262" ht="12.75">
      <c r="D262" s="265"/>
    </row>
    <row r="263" ht="12.75">
      <c r="D263" s="265"/>
    </row>
    <row r="264" ht="12.75">
      <c r="D264" s="265"/>
    </row>
    <row r="265" ht="12.75">
      <c r="D265" s="265"/>
    </row>
    <row r="266" ht="12.75">
      <c r="D266" s="265"/>
    </row>
    <row r="267" ht="12.75">
      <c r="D267" s="265"/>
    </row>
    <row r="268" ht="12.75">
      <c r="D268" s="265"/>
    </row>
    <row r="269" ht="12.75">
      <c r="D269" s="265"/>
    </row>
    <row r="270" ht="12.75">
      <c r="D270" s="265"/>
    </row>
    <row r="271" ht="12.75">
      <c r="D271" s="265"/>
    </row>
    <row r="272" ht="12.75">
      <c r="D272" s="265"/>
    </row>
    <row r="273" ht="12.75">
      <c r="D273" s="265"/>
    </row>
    <row r="274" ht="12.75">
      <c r="D274" s="265"/>
    </row>
    <row r="275" ht="12.75">
      <c r="D275" s="265"/>
    </row>
    <row r="276" ht="12.75">
      <c r="D276" s="265"/>
    </row>
    <row r="277" ht="12.75">
      <c r="D277" s="265"/>
    </row>
    <row r="278" ht="12.75">
      <c r="D278" s="265"/>
    </row>
    <row r="279" ht="12.75">
      <c r="D279" s="265"/>
    </row>
    <row r="280" ht="12.75">
      <c r="D280" s="265"/>
    </row>
    <row r="281" ht="12.75">
      <c r="D281" s="265"/>
    </row>
    <row r="282" ht="12.75">
      <c r="D282" s="265"/>
    </row>
    <row r="283" ht="12.75">
      <c r="D283" s="265"/>
    </row>
    <row r="284" ht="12.75">
      <c r="D284" s="265"/>
    </row>
    <row r="285" ht="12.75">
      <c r="D285" s="265"/>
    </row>
    <row r="286" ht="12.75">
      <c r="D286" s="265"/>
    </row>
    <row r="287" ht="12.75">
      <c r="D287" s="265"/>
    </row>
    <row r="288" ht="12.75">
      <c r="D288" s="265"/>
    </row>
    <row r="289" ht="12.75">
      <c r="D289" s="265"/>
    </row>
    <row r="290" ht="12.75">
      <c r="D290" s="265"/>
    </row>
    <row r="291" ht="12.75">
      <c r="D291" s="265"/>
    </row>
    <row r="292" ht="12.75">
      <c r="D292" s="265"/>
    </row>
    <row r="293" ht="12.75">
      <c r="D293" s="265"/>
    </row>
    <row r="294" ht="12.75">
      <c r="D294" s="265"/>
    </row>
    <row r="295" ht="12.75">
      <c r="D295" s="265"/>
    </row>
    <row r="296" ht="12.75">
      <c r="D296" s="265"/>
    </row>
    <row r="297" ht="12.75">
      <c r="D297" s="265"/>
    </row>
    <row r="298" ht="12.75">
      <c r="D298" s="265"/>
    </row>
    <row r="299" ht="12.75">
      <c r="D299" s="265"/>
    </row>
    <row r="300" ht="12.75">
      <c r="D300" s="265"/>
    </row>
    <row r="301" ht="12.75">
      <c r="D301" s="265"/>
    </row>
    <row r="302" ht="12.75">
      <c r="D302" s="265"/>
    </row>
    <row r="303" ht="12.75">
      <c r="D303" s="265"/>
    </row>
    <row r="304" ht="12.75">
      <c r="D304" s="265"/>
    </row>
    <row r="305" ht="12.75">
      <c r="D305" s="265"/>
    </row>
    <row r="306" ht="12.75">
      <c r="D306" s="265"/>
    </row>
    <row r="307" ht="12.75">
      <c r="D307" s="265"/>
    </row>
    <row r="308" ht="12.75">
      <c r="D308" s="265"/>
    </row>
    <row r="309" ht="12.75">
      <c r="D309" s="265"/>
    </row>
    <row r="310" ht="12.75">
      <c r="D310" s="265"/>
    </row>
    <row r="311" ht="12.75">
      <c r="D311" s="265"/>
    </row>
    <row r="312" ht="12.75">
      <c r="D312" s="265"/>
    </row>
    <row r="313" ht="12.75">
      <c r="D313" s="265"/>
    </row>
    <row r="314" ht="12.75">
      <c r="D314" s="265"/>
    </row>
    <row r="315" ht="12.75">
      <c r="D315" s="265"/>
    </row>
    <row r="316" ht="12.75">
      <c r="D316" s="265"/>
    </row>
    <row r="317" ht="12.75">
      <c r="D317" s="265"/>
    </row>
    <row r="318" ht="12.75">
      <c r="D318" s="265"/>
    </row>
    <row r="319" ht="12.75">
      <c r="D319" s="265"/>
    </row>
    <row r="320" ht="12.75">
      <c r="D320" s="265"/>
    </row>
    <row r="321" ht="12.75">
      <c r="D321" s="265"/>
    </row>
    <row r="322" ht="12.75">
      <c r="D322" s="265"/>
    </row>
    <row r="323" ht="12.75">
      <c r="D323" s="265"/>
    </row>
    <row r="324" ht="12.75">
      <c r="D324" s="265"/>
    </row>
    <row r="325" ht="12.75">
      <c r="D325" s="265"/>
    </row>
    <row r="326" ht="12.75">
      <c r="D326" s="265"/>
    </row>
    <row r="327" ht="12.75">
      <c r="D327" s="265"/>
    </row>
    <row r="328" ht="12.75">
      <c r="D328" s="265"/>
    </row>
    <row r="329" ht="12.75">
      <c r="D329" s="265"/>
    </row>
    <row r="330" ht="12.75">
      <c r="D330" s="265"/>
    </row>
    <row r="331" ht="12.75">
      <c r="D331" s="265"/>
    </row>
    <row r="332" ht="12.75">
      <c r="D332" s="265"/>
    </row>
    <row r="333" ht="12.75">
      <c r="D333" s="265"/>
    </row>
    <row r="334" ht="12.75">
      <c r="D334" s="265"/>
    </row>
    <row r="335" ht="12.75">
      <c r="D335" s="265"/>
    </row>
    <row r="336" ht="12.75">
      <c r="D336" s="265"/>
    </row>
    <row r="337" ht="12.75">
      <c r="D337" s="265"/>
    </row>
    <row r="338" ht="12.75">
      <c r="D338" s="265"/>
    </row>
    <row r="339" ht="12.75">
      <c r="D339" s="265"/>
    </row>
    <row r="340" ht="12.75">
      <c r="D340" s="265"/>
    </row>
    <row r="341" ht="12.75">
      <c r="D341" s="265"/>
    </row>
    <row r="342" ht="12.75">
      <c r="D342" s="265"/>
    </row>
    <row r="343" ht="12.75">
      <c r="D343" s="265"/>
    </row>
    <row r="344" ht="12.75">
      <c r="D344" s="265"/>
    </row>
    <row r="345" ht="12.75">
      <c r="D345" s="265"/>
    </row>
    <row r="346" ht="12.75">
      <c r="D346" s="265"/>
    </row>
    <row r="347" ht="12.75">
      <c r="D347" s="265"/>
    </row>
    <row r="348" ht="12.75">
      <c r="D348" s="265"/>
    </row>
    <row r="349" ht="12.75">
      <c r="D349" s="265"/>
    </row>
    <row r="350" ht="12.75">
      <c r="D350" s="265"/>
    </row>
    <row r="351" ht="12.75">
      <c r="D351" s="265"/>
    </row>
    <row r="352" ht="12.75">
      <c r="D352" s="265"/>
    </row>
    <row r="353" ht="12.75">
      <c r="D353" s="265"/>
    </row>
    <row r="354" ht="12.75">
      <c r="D354" s="265"/>
    </row>
    <row r="355" ht="12.75">
      <c r="D355" s="265"/>
    </row>
    <row r="356" ht="12.75">
      <c r="D356" s="265"/>
    </row>
    <row r="357" ht="12.75">
      <c r="D357" s="265"/>
    </row>
    <row r="358" ht="12.75">
      <c r="D358" s="265"/>
    </row>
    <row r="359" ht="12.75">
      <c r="D359" s="265"/>
    </row>
    <row r="360" ht="12.75">
      <c r="D360" s="265"/>
    </row>
    <row r="361" ht="12.75">
      <c r="D361" s="265"/>
    </row>
    <row r="362" ht="12.75">
      <c r="D362" s="265"/>
    </row>
    <row r="363" ht="12.75">
      <c r="D363" s="265"/>
    </row>
    <row r="364" ht="12.75">
      <c r="D364" s="265"/>
    </row>
    <row r="365" ht="12.75">
      <c r="D365" s="265"/>
    </row>
    <row r="366" ht="12.75">
      <c r="D366" s="265"/>
    </row>
    <row r="367" ht="12.75">
      <c r="D367" s="265"/>
    </row>
    <row r="368" ht="12.75">
      <c r="D368" s="265"/>
    </row>
    <row r="369" ht="12.75">
      <c r="D369" s="265"/>
    </row>
    <row r="370" ht="12.75">
      <c r="D370" s="265"/>
    </row>
    <row r="371" ht="12.75">
      <c r="D371" s="265"/>
    </row>
    <row r="372" ht="12.75">
      <c r="D372" s="265"/>
    </row>
    <row r="373" ht="12.75">
      <c r="D373" s="265"/>
    </row>
    <row r="374" ht="12.75">
      <c r="D374" s="265"/>
    </row>
    <row r="375" ht="12.75">
      <c r="D375" s="265"/>
    </row>
    <row r="376" ht="12.75">
      <c r="D376" s="265"/>
    </row>
    <row r="377" ht="12.75">
      <c r="D377" s="265"/>
    </row>
    <row r="378" ht="12.75">
      <c r="D378" s="265"/>
    </row>
    <row r="379" ht="12.75">
      <c r="D379" s="265"/>
    </row>
    <row r="380" ht="12.75">
      <c r="D380" s="265"/>
    </row>
    <row r="381" ht="12.75">
      <c r="D381" s="265"/>
    </row>
    <row r="382" ht="12.75">
      <c r="D382" s="265"/>
    </row>
    <row r="383" ht="12.75">
      <c r="D383" s="265"/>
    </row>
    <row r="384" ht="12.75">
      <c r="D384" s="265"/>
    </row>
    <row r="385" ht="12.75">
      <c r="D385" s="265"/>
    </row>
    <row r="386" ht="12.75">
      <c r="D386" s="265"/>
    </row>
    <row r="387" ht="12.75">
      <c r="D387" s="265"/>
    </row>
    <row r="388" ht="12.75">
      <c r="D388" s="265"/>
    </row>
    <row r="389" ht="12.75">
      <c r="D389" s="265"/>
    </row>
    <row r="390" ht="12.75">
      <c r="D390" s="265"/>
    </row>
    <row r="391" ht="12.75">
      <c r="D391" s="265"/>
    </row>
    <row r="392" ht="12.75">
      <c r="D392" s="265"/>
    </row>
    <row r="393" ht="12.75">
      <c r="D393" s="265"/>
    </row>
    <row r="394" ht="12.75">
      <c r="D394" s="265"/>
    </row>
    <row r="395" ht="12.75">
      <c r="D395" s="265"/>
    </row>
    <row r="396" ht="12.75">
      <c r="D396" s="265"/>
    </row>
    <row r="397" ht="12.75">
      <c r="D397" s="265"/>
    </row>
    <row r="398" ht="12.75">
      <c r="D398" s="265"/>
    </row>
    <row r="399" ht="12.75">
      <c r="D399" s="265"/>
    </row>
    <row r="400" ht="12.75">
      <c r="D400" s="265"/>
    </row>
    <row r="401" ht="12.75">
      <c r="D401" s="265"/>
    </row>
    <row r="402" ht="12.75">
      <c r="D402" s="265"/>
    </row>
    <row r="403" ht="12.75">
      <c r="D403" s="265"/>
    </row>
    <row r="404" ht="12.75">
      <c r="D404" s="265"/>
    </row>
    <row r="405" ht="12.75">
      <c r="D405" s="265"/>
    </row>
    <row r="406" ht="12.75">
      <c r="D406" s="265"/>
    </row>
    <row r="407" ht="12.75">
      <c r="D407" s="265"/>
    </row>
    <row r="408" ht="12.75">
      <c r="D408" s="265"/>
    </row>
    <row r="409" ht="12.75">
      <c r="D409" s="265"/>
    </row>
    <row r="410" ht="12.75">
      <c r="D410" s="265"/>
    </row>
    <row r="411" ht="12.75">
      <c r="D411" s="265"/>
    </row>
    <row r="412" ht="12.75">
      <c r="D412" s="265"/>
    </row>
    <row r="413" ht="12.75">
      <c r="D413" s="265"/>
    </row>
    <row r="414" ht="12.75">
      <c r="D414" s="265"/>
    </row>
    <row r="415" ht="12.75">
      <c r="D415" s="265"/>
    </row>
    <row r="416" ht="12.75">
      <c r="D416" s="265"/>
    </row>
    <row r="417" ht="12.75">
      <c r="D417" s="265"/>
    </row>
    <row r="418" ht="12.75">
      <c r="D418" s="265"/>
    </row>
    <row r="419" ht="12.75">
      <c r="D419" s="265"/>
    </row>
    <row r="420" ht="12.75">
      <c r="D420" s="265"/>
    </row>
    <row r="421" ht="12.75">
      <c r="D421" s="265"/>
    </row>
    <row r="422" ht="12.75">
      <c r="D422" s="265"/>
    </row>
    <row r="423" ht="12.75">
      <c r="D423" s="265"/>
    </row>
    <row r="424" ht="12.75">
      <c r="D424" s="265"/>
    </row>
    <row r="425" ht="12.75">
      <c r="D425" s="265"/>
    </row>
    <row r="426" ht="12.75">
      <c r="D426" s="265"/>
    </row>
    <row r="427" ht="12.75">
      <c r="D427" s="265"/>
    </row>
    <row r="428" ht="12.75">
      <c r="D428" s="265"/>
    </row>
    <row r="429" ht="12.75">
      <c r="D429" s="265"/>
    </row>
    <row r="430" ht="12.75">
      <c r="D430" s="265"/>
    </row>
    <row r="431" ht="12.75">
      <c r="D431" s="265"/>
    </row>
    <row r="432" ht="12.75">
      <c r="D432" s="265"/>
    </row>
    <row r="433" ht="12.75">
      <c r="D433" s="265"/>
    </row>
    <row r="434" ht="12.75">
      <c r="D434" s="265"/>
    </row>
    <row r="435" ht="12.75">
      <c r="D435" s="265"/>
    </row>
    <row r="436" ht="12.75">
      <c r="D436" s="265"/>
    </row>
    <row r="437" ht="12.75">
      <c r="D437" s="265"/>
    </row>
    <row r="438" ht="12.75">
      <c r="D438" s="265"/>
    </row>
    <row r="439" ht="12.75">
      <c r="D439" s="265"/>
    </row>
    <row r="440" ht="12.75">
      <c r="D440" s="265"/>
    </row>
    <row r="441" ht="12.75">
      <c r="D441" s="265"/>
    </row>
    <row r="442" ht="12.75">
      <c r="D442" s="265"/>
    </row>
    <row r="443" ht="12.75">
      <c r="D443" s="265"/>
    </row>
    <row r="444" ht="12.75">
      <c r="D444" s="265"/>
    </row>
    <row r="445" ht="12.75">
      <c r="D445" s="265"/>
    </row>
    <row r="446" ht="12.75">
      <c r="D446" s="265"/>
    </row>
    <row r="447" ht="12.75">
      <c r="D447" s="265"/>
    </row>
    <row r="448" ht="12.75">
      <c r="D448" s="265"/>
    </row>
    <row r="449" ht="12.75">
      <c r="D449" s="265"/>
    </row>
    <row r="450" ht="12.75">
      <c r="D450" s="265"/>
    </row>
    <row r="451" ht="12.75">
      <c r="D451" s="265"/>
    </row>
    <row r="452" ht="12.75">
      <c r="D452" s="265"/>
    </row>
    <row r="453" ht="12.75">
      <c r="D453" s="265"/>
    </row>
    <row r="454" ht="12.75">
      <c r="D454" s="265"/>
    </row>
    <row r="455" ht="12.75">
      <c r="D455" s="265"/>
    </row>
    <row r="456" ht="12.75">
      <c r="D456" s="265"/>
    </row>
    <row r="457" ht="12.75">
      <c r="D457" s="265"/>
    </row>
    <row r="458" ht="12.75">
      <c r="D458" s="265"/>
    </row>
    <row r="459" ht="12.75">
      <c r="D459" s="265"/>
    </row>
    <row r="460" ht="12.75">
      <c r="D460" s="265"/>
    </row>
    <row r="461" ht="12.75">
      <c r="D461" s="265"/>
    </row>
    <row r="462" ht="12.75">
      <c r="D462" s="265"/>
    </row>
    <row r="463" ht="12.75">
      <c r="D463" s="265"/>
    </row>
    <row r="464" ht="12.75">
      <c r="D464" s="265"/>
    </row>
    <row r="465" ht="12.75">
      <c r="D465" s="265"/>
    </row>
    <row r="466" ht="12.75">
      <c r="D466" s="265"/>
    </row>
    <row r="467" ht="12.75">
      <c r="D467" s="265"/>
    </row>
    <row r="468" ht="12.75">
      <c r="D468" s="265"/>
    </row>
    <row r="469" ht="12.75">
      <c r="D469" s="265"/>
    </row>
    <row r="470" ht="12.75">
      <c r="D470" s="265"/>
    </row>
    <row r="471" ht="12.75">
      <c r="D471" s="265"/>
    </row>
    <row r="472" ht="12.75">
      <c r="D472" s="265"/>
    </row>
    <row r="473" ht="12.75">
      <c r="D473" s="265"/>
    </row>
    <row r="474" ht="12.75">
      <c r="D474" s="265"/>
    </row>
    <row r="475" ht="12.75">
      <c r="D475" s="265"/>
    </row>
    <row r="476" ht="12.75">
      <c r="D476" s="265"/>
    </row>
    <row r="477" ht="12.75">
      <c r="D477" s="265"/>
    </row>
    <row r="478" ht="12.75">
      <c r="D478" s="265"/>
    </row>
    <row r="479" ht="12.75">
      <c r="D479" s="265"/>
    </row>
    <row r="480" ht="12.75">
      <c r="D480" s="265"/>
    </row>
    <row r="481" ht="12.75">
      <c r="D481" s="265"/>
    </row>
    <row r="482" ht="12.75">
      <c r="D482" s="265"/>
    </row>
    <row r="483" ht="12.75">
      <c r="D483" s="265"/>
    </row>
    <row r="484" ht="12.75">
      <c r="D484" s="265"/>
    </row>
    <row r="485" ht="12.75">
      <c r="D485" s="265"/>
    </row>
    <row r="486" ht="12.75">
      <c r="D486" s="265"/>
    </row>
    <row r="487" ht="12.75">
      <c r="D487" s="265"/>
    </row>
    <row r="488" ht="12.75">
      <c r="D488" s="265"/>
    </row>
    <row r="489" ht="12.75">
      <c r="D489" s="265"/>
    </row>
    <row r="490" ht="12.75">
      <c r="D490" s="265"/>
    </row>
    <row r="491" ht="12.75">
      <c r="D491" s="265"/>
    </row>
    <row r="492" ht="12.75">
      <c r="D492" s="265"/>
    </row>
    <row r="493" ht="12.75">
      <c r="D493" s="265"/>
    </row>
    <row r="494" ht="12.75">
      <c r="D494" s="265"/>
    </row>
    <row r="495" ht="12.75">
      <c r="D495" s="265"/>
    </row>
    <row r="496" ht="12.75">
      <c r="D496" s="265"/>
    </row>
    <row r="497" ht="12.75">
      <c r="D497" s="265"/>
    </row>
    <row r="498" ht="12.75">
      <c r="D498" s="265"/>
    </row>
    <row r="499" ht="12.75">
      <c r="D499" s="265"/>
    </row>
    <row r="500" ht="12.75">
      <c r="D500" s="265"/>
    </row>
    <row r="501" ht="12.75">
      <c r="D501" s="265"/>
    </row>
    <row r="502" ht="12.75">
      <c r="D502" s="265"/>
    </row>
    <row r="503" ht="12.75">
      <c r="D503" s="265"/>
    </row>
    <row r="504" ht="12.75">
      <c r="D504" s="265"/>
    </row>
    <row r="505" ht="12.75">
      <c r="D505" s="265"/>
    </row>
    <row r="506" ht="12.75">
      <c r="D506" s="265"/>
    </row>
    <row r="507" ht="12.75">
      <c r="D507" s="265"/>
    </row>
    <row r="508" ht="12.75">
      <c r="D508" s="265"/>
    </row>
    <row r="509" ht="12.75">
      <c r="D509" s="265"/>
    </row>
    <row r="510" ht="12.75">
      <c r="D510" s="265"/>
    </row>
    <row r="511" ht="12.75">
      <c r="D511" s="265"/>
    </row>
    <row r="512" ht="12.75">
      <c r="D512" s="265"/>
    </row>
    <row r="513" ht="12.75">
      <c r="D513" s="265"/>
    </row>
    <row r="514" ht="12.75">
      <c r="D514" s="265"/>
    </row>
    <row r="515" ht="12.75">
      <c r="D515" s="265"/>
    </row>
    <row r="516" ht="12.75">
      <c r="D516" s="265"/>
    </row>
    <row r="517" ht="12.75">
      <c r="D517" s="265"/>
    </row>
    <row r="518" ht="12.75">
      <c r="D518" s="265"/>
    </row>
    <row r="519" ht="12.75">
      <c r="D519" s="265"/>
    </row>
    <row r="520" ht="12.75">
      <c r="D520" s="265"/>
    </row>
    <row r="521" ht="12.75">
      <c r="D521" s="265"/>
    </row>
    <row r="522" ht="12.75">
      <c r="D522" s="265"/>
    </row>
    <row r="523" ht="12.75">
      <c r="D523" s="265"/>
    </row>
    <row r="524" ht="12.75">
      <c r="D524" s="265"/>
    </row>
    <row r="525" ht="12.75">
      <c r="D525" s="265"/>
    </row>
    <row r="526" ht="12.75">
      <c r="D526" s="265"/>
    </row>
    <row r="527" ht="12.75">
      <c r="D527" s="265"/>
    </row>
    <row r="528" ht="12.75">
      <c r="D528" s="265"/>
    </row>
    <row r="529" ht="12.75">
      <c r="D529" s="265"/>
    </row>
    <row r="530" ht="12.75">
      <c r="D530" s="265"/>
    </row>
    <row r="531" ht="12.75">
      <c r="D531" s="265"/>
    </row>
    <row r="532" ht="12.75">
      <c r="D532" s="265"/>
    </row>
    <row r="533" ht="12.75">
      <c r="D533" s="265"/>
    </row>
    <row r="534" ht="12.75">
      <c r="D534" s="265"/>
    </row>
    <row r="535" ht="12.75">
      <c r="D535" s="265"/>
    </row>
    <row r="536" ht="12.75">
      <c r="D536" s="265"/>
    </row>
    <row r="537" ht="12.75">
      <c r="D537" s="265"/>
    </row>
    <row r="538" ht="12.75">
      <c r="D538" s="265"/>
    </row>
    <row r="539" ht="12.75">
      <c r="D539" s="265"/>
    </row>
    <row r="540" ht="12.75">
      <c r="D540" s="265"/>
    </row>
    <row r="541" ht="12.75">
      <c r="D541" s="265"/>
    </row>
    <row r="542" ht="12.75">
      <c r="D542" s="265"/>
    </row>
    <row r="543" ht="12.75">
      <c r="D543" s="265"/>
    </row>
    <row r="544" ht="12.75">
      <c r="D544" s="265"/>
    </row>
    <row r="545" ht="12.75">
      <c r="D545" s="265"/>
    </row>
    <row r="546" ht="12.75">
      <c r="D546" s="265"/>
    </row>
    <row r="547" ht="12.75">
      <c r="D547" s="265"/>
    </row>
    <row r="548" ht="12.75">
      <c r="D548" s="265"/>
    </row>
    <row r="549" ht="12.75">
      <c r="D549" s="265"/>
    </row>
    <row r="550" ht="12.75">
      <c r="D550" s="265"/>
    </row>
    <row r="551" ht="12.75">
      <c r="D551" s="265"/>
    </row>
    <row r="552" ht="12.75">
      <c r="D552" s="265"/>
    </row>
    <row r="553" ht="12.75">
      <c r="D553" s="265"/>
    </row>
    <row r="554" ht="12.75">
      <c r="D554" s="265"/>
    </row>
    <row r="555" ht="12.75">
      <c r="D555" s="265"/>
    </row>
    <row r="556" ht="12.75">
      <c r="D556" s="265"/>
    </row>
    <row r="557" ht="12.75">
      <c r="D557" s="265"/>
    </row>
    <row r="558" ht="12.75">
      <c r="D558" s="265"/>
    </row>
    <row r="559" ht="12.75">
      <c r="D559" s="265"/>
    </row>
    <row r="560" ht="12.75">
      <c r="D560" s="265"/>
    </row>
    <row r="561" ht="12.75">
      <c r="D561" s="265"/>
    </row>
    <row r="562" ht="12.75">
      <c r="D562" s="265"/>
    </row>
    <row r="563" ht="12.75">
      <c r="D563" s="265"/>
    </row>
    <row r="564" ht="12.75">
      <c r="D564" s="265"/>
    </row>
    <row r="565" ht="12.75">
      <c r="D565" s="265"/>
    </row>
    <row r="566" ht="12.75">
      <c r="D566" s="265"/>
    </row>
    <row r="567" ht="12.75">
      <c r="D567" s="265"/>
    </row>
    <row r="568" ht="12.75">
      <c r="D568" s="265"/>
    </row>
    <row r="569" ht="12.75">
      <c r="D569" s="265"/>
    </row>
    <row r="570" ht="12.75">
      <c r="D570" s="265"/>
    </row>
    <row r="571" ht="12.75">
      <c r="D571" s="265"/>
    </row>
    <row r="572" ht="12.75">
      <c r="D572" s="265"/>
    </row>
    <row r="573" ht="12.75">
      <c r="D573" s="265"/>
    </row>
    <row r="574" ht="12.75">
      <c r="D574" s="265"/>
    </row>
    <row r="575" ht="12.75">
      <c r="D575" s="265"/>
    </row>
    <row r="576" ht="12.75">
      <c r="D576" s="265"/>
    </row>
    <row r="577" ht="12.75">
      <c r="D577" s="265"/>
    </row>
    <row r="578" ht="12.75">
      <c r="D578" s="265"/>
    </row>
    <row r="579" ht="12.75">
      <c r="D579" s="265"/>
    </row>
    <row r="580" ht="12.75">
      <c r="D580" s="265"/>
    </row>
    <row r="581" ht="12.75">
      <c r="D581" s="265"/>
    </row>
    <row r="582" ht="12.75">
      <c r="D582" s="265"/>
    </row>
    <row r="583" ht="12.75">
      <c r="D583" s="265"/>
    </row>
    <row r="584" ht="12.75">
      <c r="D584" s="265"/>
    </row>
    <row r="585" ht="12.75">
      <c r="D585" s="265"/>
    </row>
    <row r="586" ht="12.75">
      <c r="D586" s="265"/>
    </row>
    <row r="587" ht="12.75">
      <c r="D587" s="265"/>
    </row>
    <row r="588" ht="12.75">
      <c r="D588" s="265"/>
    </row>
    <row r="589" ht="12.75">
      <c r="D589" s="265"/>
    </row>
    <row r="590" ht="12.75">
      <c r="D590" s="265"/>
    </row>
    <row r="591" ht="12.75">
      <c r="D591" s="265"/>
    </row>
    <row r="592" ht="12.75">
      <c r="D592" s="265"/>
    </row>
    <row r="593" ht="12.75">
      <c r="D593" s="265"/>
    </row>
    <row r="594" ht="12.75">
      <c r="D594" s="265"/>
    </row>
    <row r="595" ht="12.75">
      <c r="D595" s="265"/>
    </row>
    <row r="596" ht="12.75">
      <c r="D596" s="265"/>
    </row>
    <row r="597" ht="12.75">
      <c r="D597" s="265"/>
    </row>
    <row r="598" ht="12.75">
      <c r="D598" s="265"/>
    </row>
    <row r="599" ht="12.75">
      <c r="D599" s="265"/>
    </row>
    <row r="600" ht="12.75">
      <c r="D600" s="265"/>
    </row>
    <row r="601" ht="12.75">
      <c r="D601" s="265"/>
    </row>
    <row r="602" ht="12.75">
      <c r="D602" s="265"/>
    </row>
    <row r="603" ht="12.75">
      <c r="D603" s="265"/>
    </row>
    <row r="604" ht="12.75">
      <c r="D604" s="265"/>
    </row>
    <row r="605" ht="12.75">
      <c r="D605" s="265"/>
    </row>
    <row r="606" ht="12.75">
      <c r="D606" s="265"/>
    </row>
    <row r="607" ht="12.75">
      <c r="D607" s="265"/>
    </row>
    <row r="608" ht="12.75">
      <c r="D608" s="265"/>
    </row>
    <row r="609" ht="12.75">
      <c r="D609" s="265"/>
    </row>
    <row r="610" ht="12.75">
      <c r="D610" s="265"/>
    </row>
    <row r="611" ht="12.75">
      <c r="D611" s="265"/>
    </row>
    <row r="612" ht="12.75">
      <c r="D612" s="265"/>
    </row>
    <row r="613" ht="12.75">
      <c r="D613" s="265"/>
    </row>
    <row r="614" ht="12.75">
      <c r="D614" s="265"/>
    </row>
    <row r="615" ht="12.75">
      <c r="D615" s="265"/>
    </row>
    <row r="616" ht="12.75">
      <c r="D616" s="265"/>
    </row>
    <row r="617" ht="12.75">
      <c r="D617" s="265"/>
    </row>
    <row r="618" ht="12.75">
      <c r="D618" s="265"/>
    </row>
    <row r="619" ht="12.75">
      <c r="D619" s="265"/>
    </row>
    <row r="620" ht="12.75">
      <c r="D620" s="265"/>
    </row>
    <row r="621" ht="12.75">
      <c r="D621" s="265"/>
    </row>
    <row r="622" ht="12.75">
      <c r="D622" s="265"/>
    </row>
    <row r="623" ht="12.75">
      <c r="D623" s="265"/>
    </row>
    <row r="624" ht="12.75">
      <c r="D624" s="265"/>
    </row>
    <row r="625" ht="12.75">
      <c r="D625" s="265"/>
    </row>
    <row r="626" ht="12.75">
      <c r="D626" s="265"/>
    </row>
    <row r="627" ht="12.75">
      <c r="D627" s="265"/>
    </row>
    <row r="628" ht="12.75">
      <c r="D628" s="265"/>
    </row>
    <row r="629" ht="12.75">
      <c r="D629" s="265"/>
    </row>
    <row r="630" ht="12.75">
      <c r="D630" s="265"/>
    </row>
    <row r="631" ht="12.75">
      <c r="D631" s="265"/>
    </row>
    <row r="632" ht="12.75">
      <c r="D632" s="265"/>
    </row>
    <row r="633" ht="12.75">
      <c r="D633" s="265"/>
    </row>
    <row r="634" ht="12.75">
      <c r="D634" s="265"/>
    </row>
    <row r="635" ht="12.75">
      <c r="D635" s="265"/>
    </row>
    <row r="636" ht="12.75">
      <c r="D636" s="265"/>
    </row>
    <row r="637" ht="12.75">
      <c r="D637" s="265"/>
    </row>
    <row r="638" ht="12.75">
      <c r="D638" s="265"/>
    </row>
    <row r="639" ht="12.75">
      <c r="D639" s="265"/>
    </row>
    <row r="640" ht="12.75">
      <c r="D640" s="265"/>
    </row>
    <row r="641" ht="12.75">
      <c r="D641" s="265"/>
    </row>
    <row r="642" ht="12.75">
      <c r="D642" s="265"/>
    </row>
    <row r="643" ht="12.75">
      <c r="D643" s="265"/>
    </row>
    <row r="644" ht="12.75">
      <c r="D644" s="265"/>
    </row>
    <row r="645" ht="12.75">
      <c r="D645" s="265"/>
    </row>
    <row r="646" ht="12.75">
      <c r="D646" s="265"/>
    </row>
    <row r="647" ht="12.75">
      <c r="D647" s="265"/>
    </row>
    <row r="648" ht="12.75">
      <c r="D648" s="265"/>
    </row>
    <row r="649" ht="12.75">
      <c r="D649" s="265"/>
    </row>
    <row r="650" ht="12.75">
      <c r="D650" s="265"/>
    </row>
    <row r="651" ht="12.75">
      <c r="D651" s="265"/>
    </row>
    <row r="652" ht="12.75">
      <c r="D652" s="265"/>
    </row>
    <row r="653" ht="12.75">
      <c r="D653" s="265"/>
    </row>
    <row r="654" ht="12.75">
      <c r="D654" s="265"/>
    </row>
    <row r="655" ht="12.75">
      <c r="D655" s="265"/>
    </row>
    <row r="656" ht="12.75">
      <c r="D656" s="265"/>
    </row>
    <row r="657" ht="12.75">
      <c r="D657" s="265"/>
    </row>
    <row r="658" ht="12.75">
      <c r="D658" s="265"/>
    </row>
    <row r="659" ht="12.75">
      <c r="D659" s="265"/>
    </row>
    <row r="660" ht="12.75">
      <c r="D660" s="265"/>
    </row>
    <row r="661" ht="12.75">
      <c r="D661" s="265"/>
    </row>
    <row r="662" ht="12.75">
      <c r="D662" s="265"/>
    </row>
    <row r="663" ht="12.75">
      <c r="D663" s="265"/>
    </row>
    <row r="664" ht="12.75">
      <c r="D664" s="265"/>
    </row>
    <row r="665" ht="12.75">
      <c r="D665" s="265"/>
    </row>
    <row r="666" ht="12.75">
      <c r="D666" s="265"/>
    </row>
    <row r="667" ht="12.75">
      <c r="D667" s="265"/>
    </row>
    <row r="668" ht="12.75">
      <c r="D668" s="265"/>
    </row>
    <row r="669" ht="12.75">
      <c r="D669" s="265"/>
    </row>
    <row r="670" ht="12.75">
      <c r="D670" s="265"/>
    </row>
    <row r="671" ht="12.75">
      <c r="D671" s="265"/>
    </row>
    <row r="672" ht="12.75">
      <c r="D672" s="265"/>
    </row>
    <row r="673" ht="12.75">
      <c r="D673" s="265"/>
    </row>
    <row r="674" ht="12.75">
      <c r="D674" s="265"/>
    </row>
    <row r="675" ht="12.75">
      <c r="D675" s="265"/>
    </row>
    <row r="676" ht="12.75">
      <c r="D676" s="265"/>
    </row>
    <row r="677" ht="12.75">
      <c r="D677" s="265"/>
    </row>
    <row r="678" ht="12.75">
      <c r="D678" s="265"/>
    </row>
    <row r="679" ht="12.75">
      <c r="D679" s="265"/>
    </row>
    <row r="680" ht="12.75">
      <c r="D680" s="265"/>
    </row>
    <row r="681" ht="12.75">
      <c r="D681" s="265"/>
    </row>
    <row r="682" ht="12.75">
      <c r="D682" s="265"/>
    </row>
    <row r="683" ht="12.75">
      <c r="D683" s="265"/>
    </row>
    <row r="684" ht="12.75">
      <c r="D684" s="265"/>
    </row>
    <row r="685" ht="12.75">
      <c r="D685" s="265"/>
    </row>
    <row r="686" ht="12.75">
      <c r="D686" s="265"/>
    </row>
    <row r="687" ht="12.75">
      <c r="D687" s="265"/>
    </row>
    <row r="688" ht="12.75">
      <c r="D688" s="265"/>
    </row>
    <row r="689" ht="12.75">
      <c r="D689" s="265"/>
    </row>
    <row r="690" ht="12.75">
      <c r="D690" s="265"/>
    </row>
    <row r="691" ht="12.75">
      <c r="D691" s="265"/>
    </row>
    <row r="692" ht="12.75">
      <c r="D692" s="265"/>
    </row>
    <row r="693" ht="12.75">
      <c r="D693" s="265"/>
    </row>
    <row r="694" ht="12.75">
      <c r="D694" s="265"/>
    </row>
    <row r="695" ht="12.75">
      <c r="D695" s="265"/>
    </row>
    <row r="696" ht="12.75">
      <c r="D696" s="265"/>
    </row>
    <row r="697" ht="12.75">
      <c r="D697" s="265"/>
    </row>
    <row r="698" ht="12.75">
      <c r="D698" s="265"/>
    </row>
    <row r="699" ht="12.75">
      <c r="D699" s="265"/>
    </row>
    <row r="700" ht="12.75">
      <c r="D700" s="265"/>
    </row>
    <row r="701" ht="12.75">
      <c r="D701" s="265"/>
    </row>
    <row r="702" ht="12.75">
      <c r="D702" s="265"/>
    </row>
    <row r="703" ht="12.75">
      <c r="D703" s="265"/>
    </row>
    <row r="704" ht="12.75">
      <c r="D704" s="265"/>
    </row>
    <row r="705" ht="12.75">
      <c r="D705" s="265"/>
    </row>
    <row r="706" ht="12.75">
      <c r="D706" s="265"/>
    </row>
    <row r="707" ht="12.75">
      <c r="D707" s="265"/>
    </row>
    <row r="708" ht="12.75">
      <c r="D708" s="265"/>
    </row>
    <row r="709" ht="12.75">
      <c r="D709" s="265"/>
    </row>
    <row r="710" ht="12.75">
      <c r="D710" s="265"/>
    </row>
    <row r="711" ht="12.75">
      <c r="D711" s="265"/>
    </row>
    <row r="712" ht="12.75">
      <c r="D712" s="265"/>
    </row>
    <row r="713" ht="12.75">
      <c r="D713" s="265"/>
    </row>
    <row r="714" ht="12.75">
      <c r="D714" s="265"/>
    </row>
    <row r="715" ht="12.75">
      <c r="D715" s="265"/>
    </row>
    <row r="716" ht="12.75">
      <c r="D716" s="265"/>
    </row>
    <row r="717" ht="12.75">
      <c r="D717" s="265"/>
    </row>
    <row r="718" ht="12.75">
      <c r="D718" s="265"/>
    </row>
    <row r="719" ht="12.75">
      <c r="D719" s="265"/>
    </row>
    <row r="720" ht="12.75">
      <c r="D720" s="265"/>
    </row>
    <row r="721" ht="12.75">
      <c r="D721" s="265"/>
    </row>
    <row r="722" ht="12.75">
      <c r="D722" s="265"/>
    </row>
    <row r="723" ht="12.75">
      <c r="D723" s="265"/>
    </row>
    <row r="724" ht="12.75">
      <c r="D724" s="265"/>
    </row>
    <row r="725" ht="12.75">
      <c r="D725" s="265"/>
    </row>
    <row r="726" ht="12.75">
      <c r="D726" s="265"/>
    </row>
    <row r="727" ht="12.75">
      <c r="D727" s="265"/>
    </row>
    <row r="728" ht="12.75">
      <c r="D728" s="265"/>
    </row>
    <row r="729" ht="12.75">
      <c r="D729" s="265"/>
    </row>
    <row r="730" ht="12.75">
      <c r="D730" s="265"/>
    </row>
    <row r="731" ht="12.75">
      <c r="D731" s="265"/>
    </row>
    <row r="732" ht="12.75">
      <c r="D732" s="265"/>
    </row>
    <row r="733" ht="12.75">
      <c r="D733" s="265"/>
    </row>
    <row r="734" ht="12.75">
      <c r="D734" s="265"/>
    </row>
    <row r="735" ht="12.75">
      <c r="D735" s="265"/>
    </row>
    <row r="736" ht="12.75">
      <c r="D736" s="265"/>
    </row>
    <row r="737" ht="12.75">
      <c r="D737" s="265"/>
    </row>
    <row r="738" ht="12.75">
      <c r="D738" s="265"/>
    </row>
    <row r="739" ht="12.75">
      <c r="D739" s="265"/>
    </row>
    <row r="740" ht="12.75">
      <c r="D740" s="265"/>
    </row>
    <row r="741" ht="12.75">
      <c r="D741" s="265"/>
    </row>
    <row r="742" ht="12.75">
      <c r="D742" s="265"/>
    </row>
    <row r="743" ht="12.75">
      <c r="D743" s="265"/>
    </row>
    <row r="744" ht="12.75">
      <c r="D744" s="265"/>
    </row>
    <row r="745" ht="12.75">
      <c r="D745" s="265"/>
    </row>
    <row r="746" ht="12.75">
      <c r="D746" s="265"/>
    </row>
    <row r="747" ht="12.75">
      <c r="D747" s="265"/>
    </row>
    <row r="748" ht="12.75">
      <c r="D748" s="265"/>
    </row>
    <row r="749" ht="12.75">
      <c r="D749" s="265"/>
    </row>
    <row r="750" ht="12.75">
      <c r="D750" s="265"/>
    </row>
    <row r="751" ht="12.75">
      <c r="D751" s="265"/>
    </row>
    <row r="752" ht="12.75">
      <c r="D752" s="265"/>
    </row>
    <row r="753" ht="12.75">
      <c r="D753" s="265"/>
    </row>
    <row r="754" ht="12.75">
      <c r="D754" s="265"/>
    </row>
    <row r="755" ht="12.75">
      <c r="D755" s="265"/>
    </row>
    <row r="756" ht="12.75">
      <c r="D756" s="265"/>
    </row>
    <row r="757" ht="12.75">
      <c r="D757" s="265"/>
    </row>
    <row r="758" ht="12.75">
      <c r="D758" s="265"/>
    </row>
    <row r="759" ht="12.75">
      <c r="D759" s="265"/>
    </row>
    <row r="760" ht="12.75">
      <c r="D760" s="265"/>
    </row>
    <row r="761" ht="12.75">
      <c r="D761" s="265"/>
    </row>
    <row r="762" ht="12.75">
      <c r="D762" s="265"/>
    </row>
    <row r="763" ht="12.75">
      <c r="D763" s="265"/>
    </row>
    <row r="764" ht="12.75">
      <c r="D764" s="265"/>
    </row>
    <row r="765" ht="12.75">
      <c r="D765" s="265"/>
    </row>
    <row r="766" ht="12.75">
      <c r="D766" s="265"/>
    </row>
    <row r="767" ht="12.75">
      <c r="D767" s="265"/>
    </row>
    <row r="768" ht="12.75">
      <c r="D768" s="265"/>
    </row>
    <row r="769" ht="12.75">
      <c r="D769" s="265"/>
    </row>
    <row r="770" ht="12.75">
      <c r="D770" s="265"/>
    </row>
    <row r="771" ht="12.75">
      <c r="D771" s="265"/>
    </row>
    <row r="772" ht="12.75">
      <c r="D772" s="265"/>
    </row>
    <row r="773" ht="12.75">
      <c r="D773" s="265"/>
    </row>
    <row r="774" ht="12.75">
      <c r="D774" s="265"/>
    </row>
    <row r="775" ht="12.75">
      <c r="D775" s="265"/>
    </row>
    <row r="776" ht="12.75">
      <c r="D776" s="265"/>
    </row>
    <row r="777" ht="12.75">
      <c r="D777" s="265"/>
    </row>
    <row r="778" ht="12.75">
      <c r="D778" s="265"/>
    </row>
    <row r="779" ht="12.75">
      <c r="D779" s="265"/>
    </row>
    <row r="780" ht="12.75">
      <c r="D780" s="265"/>
    </row>
    <row r="781" ht="12.75">
      <c r="D781" s="265"/>
    </row>
    <row r="782" ht="12.75">
      <c r="D782" s="265"/>
    </row>
    <row r="783" ht="12.75">
      <c r="D783" s="265"/>
    </row>
    <row r="784" ht="12.75">
      <c r="D784" s="265"/>
    </row>
    <row r="785" ht="12.75">
      <c r="D785" s="265"/>
    </row>
    <row r="786" ht="12.75">
      <c r="D786" s="265"/>
    </row>
    <row r="787" ht="12.75">
      <c r="D787" s="265"/>
    </row>
    <row r="788" ht="12.75">
      <c r="D788" s="265"/>
    </row>
    <row r="789" ht="12.75">
      <c r="D789" s="265"/>
    </row>
    <row r="790" ht="12.75">
      <c r="D790" s="265"/>
    </row>
    <row r="791" ht="12.75">
      <c r="D791" s="265"/>
    </row>
    <row r="792" ht="12.75">
      <c r="D792" s="265"/>
    </row>
    <row r="793" ht="12.75">
      <c r="D793" s="265"/>
    </row>
    <row r="794" ht="12.75">
      <c r="D794" s="265"/>
    </row>
    <row r="795" ht="12.75">
      <c r="D795" s="265"/>
    </row>
    <row r="796" ht="12.75">
      <c r="D796" s="265"/>
    </row>
    <row r="797" ht="12.75">
      <c r="D797" s="265"/>
    </row>
    <row r="798" ht="12.75">
      <c r="D798" s="265"/>
    </row>
    <row r="799" ht="12.75">
      <c r="D799" s="265"/>
    </row>
    <row r="800" ht="12.75">
      <c r="D800" s="265"/>
    </row>
    <row r="801" ht="12.75">
      <c r="D801" s="265"/>
    </row>
    <row r="802" ht="12.75">
      <c r="D802" s="265"/>
    </row>
    <row r="803" ht="12.75">
      <c r="D803" s="265"/>
    </row>
    <row r="804" ht="12.75">
      <c r="D804" s="265"/>
    </row>
    <row r="805" ht="12.75">
      <c r="D805" s="265"/>
    </row>
    <row r="806" ht="12.75">
      <c r="D806" s="265"/>
    </row>
    <row r="807" ht="12.75">
      <c r="D807" s="265"/>
    </row>
    <row r="808" ht="12.75">
      <c r="D808" s="265"/>
    </row>
    <row r="809" ht="12.75">
      <c r="D809" s="265"/>
    </row>
    <row r="810" ht="12.75">
      <c r="D810" s="265"/>
    </row>
    <row r="811" ht="12.75">
      <c r="D811" s="265"/>
    </row>
    <row r="812" ht="12.75">
      <c r="D812" s="265"/>
    </row>
    <row r="813" ht="12.75">
      <c r="D813" s="265"/>
    </row>
    <row r="814" ht="12.75">
      <c r="D814" s="265"/>
    </row>
    <row r="815" ht="12.75">
      <c r="D815" s="265"/>
    </row>
    <row r="816" ht="12.75">
      <c r="D816" s="265"/>
    </row>
    <row r="817" ht="12.75">
      <c r="D817" s="265"/>
    </row>
    <row r="818" ht="12.75">
      <c r="D818" s="265"/>
    </row>
    <row r="819" ht="12.75">
      <c r="D819" s="265"/>
    </row>
    <row r="820" ht="12.75">
      <c r="D820" s="265"/>
    </row>
    <row r="821" ht="12.75">
      <c r="D821" s="265"/>
    </row>
    <row r="822" ht="12.75">
      <c r="D822" s="265"/>
    </row>
    <row r="823" ht="12.75">
      <c r="D823" s="265"/>
    </row>
    <row r="824" ht="12.75">
      <c r="D824" s="265"/>
    </row>
    <row r="825" ht="12.75">
      <c r="D825" s="265"/>
    </row>
    <row r="826" ht="12.75">
      <c r="D826" s="265"/>
    </row>
    <row r="827" ht="12.75">
      <c r="D827" s="265"/>
    </row>
    <row r="828" ht="12.75">
      <c r="D828" s="265"/>
    </row>
    <row r="829" ht="12.75">
      <c r="D829" s="265"/>
    </row>
    <row r="830" ht="12.75">
      <c r="D830" s="265"/>
    </row>
    <row r="831" ht="12.75">
      <c r="D831" s="265"/>
    </row>
    <row r="832" ht="12.75">
      <c r="D832" s="265"/>
    </row>
    <row r="833" ht="12.75">
      <c r="D833" s="265"/>
    </row>
    <row r="834" ht="12.75">
      <c r="D834" s="265"/>
    </row>
    <row r="835" ht="12.75">
      <c r="D835" s="265"/>
    </row>
    <row r="836" ht="12.75">
      <c r="D836" s="265"/>
    </row>
    <row r="837" ht="12.75">
      <c r="D837" s="265"/>
    </row>
    <row r="838" ht="12.75">
      <c r="D838" s="265"/>
    </row>
    <row r="839" ht="12.75">
      <c r="D839" s="265"/>
    </row>
    <row r="840" ht="12.75">
      <c r="D840" s="265"/>
    </row>
    <row r="841" ht="12.75">
      <c r="D841" s="265"/>
    </row>
    <row r="842" ht="12.75">
      <c r="D842" s="265"/>
    </row>
    <row r="843" ht="12.75">
      <c r="D843" s="265"/>
    </row>
    <row r="844" ht="12.75">
      <c r="D844" s="265"/>
    </row>
    <row r="845" ht="12.75">
      <c r="D845" s="265"/>
    </row>
    <row r="846" ht="12.75">
      <c r="D846" s="265"/>
    </row>
    <row r="847" ht="12.75">
      <c r="D847" s="265"/>
    </row>
    <row r="848" ht="12.75">
      <c r="D848" s="265"/>
    </row>
    <row r="849" ht="12.75">
      <c r="D849" s="265"/>
    </row>
    <row r="850" ht="12.75">
      <c r="D850" s="265"/>
    </row>
    <row r="851" ht="12.75">
      <c r="D851" s="265"/>
    </row>
    <row r="852" ht="12.75">
      <c r="D852" s="265"/>
    </row>
    <row r="853" ht="12.75">
      <c r="D853" s="265"/>
    </row>
    <row r="854" ht="12.75">
      <c r="D854" s="265"/>
    </row>
    <row r="855" ht="12.75">
      <c r="D855" s="265"/>
    </row>
    <row r="856" ht="12.75">
      <c r="D856" s="265"/>
    </row>
    <row r="857" ht="12.75">
      <c r="D857" s="265"/>
    </row>
    <row r="858" ht="12.75">
      <c r="D858" s="265"/>
    </row>
    <row r="859" ht="12.75">
      <c r="D859" s="265"/>
    </row>
    <row r="860" ht="12.75">
      <c r="D860" s="265"/>
    </row>
    <row r="861" ht="12.75">
      <c r="D861" s="265"/>
    </row>
    <row r="862" ht="12.75">
      <c r="D862" s="265"/>
    </row>
    <row r="863" ht="12.75">
      <c r="D863" s="265"/>
    </row>
    <row r="864" ht="12.75">
      <c r="D864" s="265"/>
    </row>
    <row r="865" ht="12.75">
      <c r="D865" s="265"/>
    </row>
    <row r="866" ht="12.75">
      <c r="D866" s="265"/>
    </row>
    <row r="867" ht="12.75">
      <c r="D867" s="265"/>
    </row>
    <row r="868" ht="12.75">
      <c r="D868" s="265"/>
    </row>
    <row r="869" ht="12.75">
      <c r="D869" s="265"/>
    </row>
    <row r="870" ht="12.75">
      <c r="D870" s="265"/>
    </row>
    <row r="871" ht="12.75">
      <c r="D871" s="265"/>
    </row>
    <row r="872" ht="12.75">
      <c r="D872" s="265"/>
    </row>
    <row r="873" ht="12.75">
      <c r="D873" s="265"/>
    </row>
    <row r="874" ht="12.75">
      <c r="D874" s="265"/>
    </row>
    <row r="875" ht="12.75">
      <c r="D875" s="265"/>
    </row>
    <row r="876" ht="12.75">
      <c r="D876" s="265"/>
    </row>
    <row r="877" ht="12.75">
      <c r="D877" s="265"/>
    </row>
    <row r="878" ht="12.75">
      <c r="D878" s="265"/>
    </row>
    <row r="879" ht="12.75">
      <c r="D879" s="265"/>
    </row>
    <row r="880" ht="12.75">
      <c r="D880" s="265"/>
    </row>
    <row r="881" ht="12.75">
      <c r="D881" s="265"/>
    </row>
    <row r="882" ht="12.75">
      <c r="D882" s="265"/>
    </row>
    <row r="883" ht="12.75">
      <c r="D883" s="265"/>
    </row>
    <row r="884" ht="12.75">
      <c r="D884" s="265"/>
    </row>
    <row r="885" ht="12.75">
      <c r="D885" s="265"/>
    </row>
    <row r="886" ht="12.75">
      <c r="D886" s="265"/>
    </row>
    <row r="887" ht="12.75">
      <c r="D887" s="265"/>
    </row>
    <row r="888" ht="12.75">
      <c r="D888" s="265"/>
    </row>
    <row r="889" ht="12.75">
      <c r="D889" s="265"/>
    </row>
    <row r="890" ht="12.75">
      <c r="D890" s="265"/>
    </row>
    <row r="891" ht="12.75">
      <c r="D891" s="265"/>
    </row>
    <row r="892" ht="12.75">
      <c r="D892" s="265"/>
    </row>
    <row r="893" ht="12.75">
      <c r="D893" s="265"/>
    </row>
    <row r="894" ht="12.75">
      <c r="D894" s="265"/>
    </row>
    <row r="895" ht="12.75">
      <c r="D895" s="265"/>
    </row>
    <row r="896" ht="12.75">
      <c r="D896" s="265"/>
    </row>
    <row r="897" ht="12.75">
      <c r="D897" s="265"/>
    </row>
    <row r="898" ht="12.75">
      <c r="D898" s="265"/>
    </row>
    <row r="899" ht="12.75">
      <c r="D899" s="265"/>
    </row>
    <row r="900" ht="12.75">
      <c r="D900" s="265"/>
    </row>
    <row r="901" ht="12.75">
      <c r="D901" s="265"/>
    </row>
    <row r="902" ht="12.75">
      <c r="D902" s="265"/>
    </row>
    <row r="903" ht="12.75">
      <c r="D903" s="265"/>
    </row>
    <row r="904" ht="12.75">
      <c r="D904" s="265"/>
    </row>
    <row r="905" ht="12.75">
      <c r="D905" s="265"/>
    </row>
    <row r="906" ht="12.75">
      <c r="D906" s="265"/>
    </row>
    <row r="907" ht="12.75">
      <c r="D907" s="265"/>
    </row>
    <row r="908" ht="12.75">
      <c r="D908" s="265"/>
    </row>
    <row r="909" ht="12.75">
      <c r="D909" s="265"/>
    </row>
    <row r="910" ht="12.75">
      <c r="D910" s="265"/>
    </row>
    <row r="911" ht="12.75">
      <c r="D911" s="265"/>
    </row>
    <row r="912" ht="12.75">
      <c r="D912" s="265"/>
    </row>
    <row r="913" ht="12.75">
      <c r="D913" s="265"/>
    </row>
    <row r="914" ht="12.75">
      <c r="D914" s="265"/>
    </row>
    <row r="915" ht="12.75">
      <c r="D915" s="265"/>
    </row>
    <row r="916" ht="12.75">
      <c r="D916" s="265"/>
    </row>
    <row r="917" ht="12.75">
      <c r="D917" s="265"/>
    </row>
    <row r="918" ht="12.75">
      <c r="D918" s="265"/>
    </row>
    <row r="919" ht="12.75">
      <c r="D919" s="265"/>
    </row>
    <row r="920" ht="12.75">
      <c r="D920" s="265"/>
    </row>
    <row r="921" ht="12.75">
      <c r="D921" s="265"/>
    </row>
    <row r="922" ht="12.75">
      <c r="D922" s="265"/>
    </row>
    <row r="923" ht="12.75">
      <c r="D923" s="265"/>
    </row>
    <row r="924" ht="12.75">
      <c r="D924" s="265"/>
    </row>
    <row r="925" ht="12.75">
      <c r="D925" s="265"/>
    </row>
    <row r="926" ht="12.75">
      <c r="D926" s="265"/>
    </row>
    <row r="927" ht="12.75">
      <c r="D927" s="265"/>
    </row>
    <row r="928" ht="12.75">
      <c r="D928" s="265"/>
    </row>
    <row r="929" ht="12.75">
      <c r="D929" s="265"/>
    </row>
    <row r="930" ht="12.75">
      <c r="D930" s="265"/>
    </row>
    <row r="931" ht="12.75">
      <c r="D931" s="265"/>
    </row>
    <row r="932" ht="12.75">
      <c r="D932" s="265"/>
    </row>
    <row r="933" ht="12.75">
      <c r="D933" s="265"/>
    </row>
    <row r="934" ht="12.75">
      <c r="D934" s="265"/>
    </row>
    <row r="935" ht="12.75">
      <c r="D935" s="265"/>
    </row>
    <row r="936" ht="12.75">
      <c r="D936" s="265"/>
    </row>
    <row r="937" ht="12.75">
      <c r="D937" s="265"/>
    </row>
    <row r="938" ht="12.75">
      <c r="D938" s="265"/>
    </row>
    <row r="939" ht="12.75">
      <c r="D939" s="265"/>
    </row>
    <row r="940" ht="12.75">
      <c r="D940" s="265"/>
    </row>
    <row r="941" ht="12.75">
      <c r="D941" s="265"/>
    </row>
    <row r="942" ht="12.75">
      <c r="D942" s="265"/>
    </row>
    <row r="943" ht="12.75">
      <c r="D943" s="265"/>
    </row>
    <row r="944" ht="12.75">
      <c r="D944" s="265"/>
    </row>
    <row r="945" ht="12.75">
      <c r="D945" s="265"/>
    </row>
    <row r="946" ht="12.75">
      <c r="D946" s="265"/>
    </row>
    <row r="947" ht="12.75">
      <c r="D947" s="265"/>
    </row>
    <row r="948" ht="12.75">
      <c r="D948" s="265"/>
    </row>
    <row r="949" ht="12.75">
      <c r="D949" s="265"/>
    </row>
    <row r="950" ht="12.75">
      <c r="D950" s="265"/>
    </row>
    <row r="951" ht="12.75">
      <c r="D951" s="265"/>
    </row>
    <row r="952" ht="12.75">
      <c r="D952" s="265"/>
    </row>
    <row r="953" ht="12.75">
      <c r="D953" s="265"/>
    </row>
    <row r="954" ht="12.75">
      <c r="D954" s="265"/>
    </row>
    <row r="955" ht="12.75">
      <c r="D955" s="265"/>
    </row>
    <row r="956" ht="12.75">
      <c r="D956" s="265"/>
    </row>
    <row r="957" ht="12.75">
      <c r="D957" s="265"/>
    </row>
    <row r="958" ht="12.75">
      <c r="D958" s="265"/>
    </row>
    <row r="959" ht="12.75">
      <c r="D959" s="265"/>
    </row>
    <row r="960" ht="12.75">
      <c r="D960" s="265"/>
    </row>
    <row r="961" ht="12.75">
      <c r="D961" s="265"/>
    </row>
    <row r="962" ht="12.75">
      <c r="D962" s="265"/>
    </row>
    <row r="963" ht="12.75">
      <c r="D963" s="265"/>
    </row>
    <row r="964" ht="12.75">
      <c r="D964" s="265"/>
    </row>
    <row r="965" ht="12.75">
      <c r="D965" s="265"/>
    </row>
    <row r="966" ht="12.75">
      <c r="D966" s="265"/>
    </row>
    <row r="967" ht="12.75">
      <c r="D967" s="265"/>
    </row>
    <row r="968" ht="12.75">
      <c r="D968" s="265"/>
    </row>
    <row r="969" ht="12.75">
      <c r="D969" s="265"/>
    </row>
    <row r="970" ht="12.75">
      <c r="D970" s="265"/>
    </row>
    <row r="971" ht="12.75">
      <c r="D971" s="265"/>
    </row>
    <row r="972" ht="12.75">
      <c r="D972" s="265"/>
    </row>
    <row r="973" ht="12.75">
      <c r="D973" s="265"/>
    </row>
    <row r="974" ht="12.75">
      <c r="D974" s="265"/>
    </row>
    <row r="975" ht="12.75">
      <c r="D975" s="265"/>
    </row>
    <row r="976" ht="12.75">
      <c r="D976" s="265"/>
    </row>
    <row r="977" ht="12.75">
      <c r="D977" s="265"/>
    </row>
    <row r="978" ht="12.75">
      <c r="D978" s="265"/>
    </row>
    <row r="979" ht="12.75">
      <c r="D979" s="265"/>
    </row>
    <row r="980" ht="12.75">
      <c r="D980" s="265"/>
    </row>
    <row r="981" ht="12.75">
      <c r="D981" s="265"/>
    </row>
    <row r="982" ht="12.75">
      <c r="D982" s="265"/>
    </row>
    <row r="983" ht="12.75">
      <c r="D983" s="265"/>
    </row>
    <row r="984" ht="12.75">
      <c r="D984" s="265"/>
    </row>
    <row r="985" ht="12.75">
      <c r="D985" s="265"/>
    </row>
    <row r="986" ht="12.75">
      <c r="D986" s="265"/>
    </row>
    <row r="987" ht="12.75">
      <c r="D987" s="265"/>
    </row>
    <row r="988" ht="12.75">
      <c r="D988" s="265"/>
    </row>
    <row r="989" ht="12.75">
      <c r="D989" s="265"/>
    </row>
    <row r="990" ht="12.75">
      <c r="D990" s="265"/>
    </row>
    <row r="991" ht="12.75">
      <c r="D991" s="265"/>
    </row>
    <row r="992" ht="12.75">
      <c r="D992" s="265"/>
    </row>
    <row r="993" ht="12.75">
      <c r="D993" s="265"/>
    </row>
    <row r="994" ht="12.75">
      <c r="D994" s="265"/>
    </row>
    <row r="995" ht="12.75">
      <c r="D995" s="265"/>
    </row>
    <row r="996" ht="12.75">
      <c r="D996" s="265"/>
    </row>
    <row r="997" ht="12.75">
      <c r="D997" s="265"/>
    </row>
    <row r="998" ht="12.75">
      <c r="D998" s="265"/>
    </row>
    <row r="999" ht="12.75">
      <c r="D999" s="265"/>
    </row>
    <row r="1000" ht="12.75">
      <c r="D1000" s="265"/>
    </row>
    <row r="1001" ht="12.75">
      <c r="D1001" s="265"/>
    </row>
    <row r="1002" ht="12.75">
      <c r="D1002" s="265"/>
    </row>
    <row r="1003" ht="12.75">
      <c r="D1003" s="265"/>
    </row>
    <row r="1004" ht="12.75">
      <c r="D1004" s="265"/>
    </row>
    <row r="1005" ht="12.75">
      <c r="D1005" s="265"/>
    </row>
    <row r="1006" ht="12.75">
      <c r="D1006" s="265"/>
    </row>
    <row r="1007" ht="12.75">
      <c r="D1007" s="265"/>
    </row>
    <row r="1008" ht="12.75">
      <c r="D1008" s="265"/>
    </row>
    <row r="1009" ht="12.75">
      <c r="D1009" s="265"/>
    </row>
    <row r="1010" ht="12.75">
      <c r="D1010" s="265"/>
    </row>
    <row r="1011" ht="12.75">
      <c r="D1011" s="265"/>
    </row>
    <row r="1012" ht="12.75">
      <c r="D1012" s="265"/>
    </row>
    <row r="1013" ht="12.75">
      <c r="D1013" s="265"/>
    </row>
    <row r="1014" ht="12.75">
      <c r="D1014" s="265"/>
    </row>
    <row r="1015" ht="12.75">
      <c r="D1015" s="265"/>
    </row>
    <row r="1016" ht="12.75">
      <c r="D1016" s="265"/>
    </row>
    <row r="1017" ht="12.75">
      <c r="D1017" s="265"/>
    </row>
    <row r="1018" ht="12.75">
      <c r="D1018" s="265"/>
    </row>
    <row r="1019" ht="12.75">
      <c r="D1019" s="265"/>
    </row>
    <row r="1020" ht="12.75">
      <c r="D1020" s="265"/>
    </row>
    <row r="1021" ht="12.75">
      <c r="D1021" s="265"/>
    </row>
    <row r="1022" ht="12.75">
      <c r="D1022" s="265"/>
    </row>
    <row r="1023" ht="12.75">
      <c r="D1023" s="265"/>
    </row>
    <row r="1024" ht="12.75">
      <c r="D1024" s="265"/>
    </row>
    <row r="1025" ht="12.75">
      <c r="D1025" s="265"/>
    </row>
    <row r="1026" ht="12.75">
      <c r="D1026" s="265"/>
    </row>
    <row r="1027" ht="12.75">
      <c r="D1027" s="265"/>
    </row>
    <row r="1028" ht="12.75">
      <c r="D1028" s="265"/>
    </row>
    <row r="1029" ht="12.75">
      <c r="D1029" s="265"/>
    </row>
    <row r="1030" ht="12.75">
      <c r="D1030" s="265"/>
    </row>
    <row r="1031" ht="12.75">
      <c r="D1031" s="265"/>
    </row>
    <row r="1032" ht="12.75">
      <c r="D1032" s="265"/>
    </row>
    <row r="1033" ht="12.75">
      <c r="D1033" s="265"/>
    </row>
    <row r="1034" ht="12.75">
      <c r="D1034" s="265"/>
    </row>
    <row r="1035" ht="12.75">
      <c r="D1035" s="265"/>
    </row>
    <row r="1036" ht="12.75">
      <c r="D1036" s="265"/>
    </row>
    <row r="1037" ht="12.75">
      <c r="D1037" s="265"/>
    </row>
    <row r="1038" ht="12.75">
      <c r="D1038" s="265"/>
    </row>
    <row r="1039" ht="12.75">
      <c r="D1039" s="265"/>
    </row>
    <row r="1040" ht="12.75">
      <c r="D1040" s="265"/>
    </row>
    <row r="1041" ht="12.75">
      <c r="D1041" s="265"/>
    </row>
    <row r="1042" ht="12.75">
      <c r="D1042" s="265"/>
    </row>
    <row r="1043" ht="12.75">
      <c r="D1043" s="265"/>
    </row>
    <row r="1044" ht="12.75">
      <c r="D1044" s="265"/>
    </row>
    <row r="1045" ht="12.75">
      <c r="D1045" s="265"/>
    </row>
    <row r="1046" ht="12.75">
      <c r="D1046" s="265"/>
    </row>
    <row r="1047" ht="12.75">
      <c r="D1047" s="265"/>
    </row>
    <row r="1048" ht="12.75">
      <c r="D1048" s="265"/>
    </row>
    <row r="1049" ht="12.75">
      <c r="D1049" s="265"/>
    </row>
    <row r="1050" ht="12.75">
      <c r="D1050" s="265"/>
    </row>
    <row r="1051" ht="12.75">
      <c r="D1051" s="265"/>
    </row>
    <row r="1052" ht="12.75">
      <c r="D1052" s="265"/>
    </row>
    <row r="1053" ht="12.75">
      <c r="D1053" s="265"/>
    </row>
    <row r="1054" ht="12.75">
      <c r="D1054" s="265"/>
    </row>
    <row r="1055" ht="12.75">
      <c r="D1055" s="265"/>
    </row>
    <row r="1056" ht="12.75">
      <c r="D1056" s="265"/>
    </row>
    <row r="1057" ht="12.75">
      <c r="D1057" s="265"/>
    </row>
    <row r="1058" ht="12.75">
      <c r="D1058" s="265"/>
    </row>
    <row r="1059" ht="12.75">
      <c r="D1059" s="265"/>
    </row>
    <row r="1060" ht="12.75">
      <c r="D1060" s="265"/>
    </row>
    <row r="1061" ht="12.75">
      <c r="D1061" s="265"/>
    </row>
    <row r="1062" ht="12.75">
      <c r="D1062" s="265"/>
    </row>
    <row r="1063" ht="12.75">
      <c r="D1063" s="265"/>
    </row>
    <row r="1064" ht="12.75">
      <c r="D1064" s="265"/>
    </row>
    <row r="1065" ht="12.75">
      <c r="D1065" s="265"/>
    </row>
    <row r="1066" ht="12.75">
      <c r="D1066" s="265"/>
    </row>
    <row r="1067" ht="12.75">
      <c r="D1067" s="265"/>
    </row>
    <row r="1068" ht="12.75">
      <c r="D1068" s="265"/>
    </row>
    <row r="1069" ht="12.75">
      <c r="D1069" s="265"/>
    </row>
    <row r="1070" ht="12.75">
      <c r="D1070" s="265"/>
    </row>
    <row r="1071" ht="12.75">
      <c r="D1071" s="265"/>
    </row>
    <row r="1072" ht="12.75">
      <c r="D1072" s="265"/>
    </row>
    <row r="1073" ht="12.75">
      <c r="D1073" s="265"/>
    </row>
    <row r="1074" ht="12.75">
      <c r="D1074" s="265"/>
    </row>
    <row r="1075" ht="12.75">
      <c r="D1075" s="265"/>
    </row>
    <row r="1076" ht="12.75">
      <c r="D1076" s="265"/>
    </row>
    <row r="1077" ht="12.75">
      <c r="D1077" s="265"/>
    </row>
    <row r="1078" ht="12.75">
      <c r="D1078" s="265"/>
    </row>
    <row r="1079" ht="12.75">
      <c r="D1079" s="265"/>
    </row>
    <row r="1080" ht="12.75">
      <c r="D1080" s="265"/>
    </row>
    <row r="1081" ht="12.75">
      <c r="D1081" s="265"/>
    </row>
    <row r="1082" ht="12.75">
      <c r="D1082" s="265"/>
    </row>
    <row r="1083" ht="12.75">
      <c r="D1083" s="265"/>
    </row>
    <row r="1084" ht="12.75">
      <c r="D1084" s="265"/>
    </row>
    <row r="1085" ht="12.75">
      <c r="D1085" s="265"/>
    </row>
    <row r="1086" ht="12.75">
      <c r="D1086" s="265"/>
    </row>
    <row r="1087" ht="12.75">
      <c r="D1087" s="265"/>
    </row>
    <row r="1088" ht="12.75">
      <c r="D1088" s="265"/>
    </row>
    <row r="1089" ht="12.75">
      <c r="D1089" s="265"/>
    </row>
    <row r="1090" ht="12.75">
      <c r="D1090" s="265"/>
    </row>
    <row r="1091" ht="12.75">
      <c r="D1091" s="265"/>
    </row>
    <row r="1092" ht="12.75">
      <c r="D1092" s="265"/>
    </row>
    <row r="1093" ht="12.75">
      <c r="D1093" s="265"/>
    </row>
    <row r="1094" ht="12.75">
      <c r="D1094" s="265"/>
    </row>
    <row r="1095" ht="12.75">
      <c r="D1095" s="265"/>
    </row>
    <row r="1096" ht="12.75">
      <c r="D1096" s="265"/>
    </row>
    <row r="1097" ht="12.75">
      <c r="D1097" s="265"/>
    </row>
    <row r="1098" ht="12.75">
      <c r="D1098" s="265"/>
    </row>
    <row r="1099" ht="12.75">
      <c r="D1099" s="265"/>
    </row>
    <row r="1100" ht="12.75">
      <c r="D1100" s="265"/>
    </row>
    <row r="1101" ht="12.75">
      <c r="D1101" s="265"/>
    </row>
    <row r="1102" ht="12.75">
      <c r="D1102" s="265"/>
    </row>
    <row r="1103" ht="12.75">
      <c r="D1103" s="265"/>
    </row>
    <row r="1104" ht="12.75">
      <c r="D1104" s="265"/>
    </row>
    <row r="1105" ht="12.75">
      <c r="D1105" s="265"/>
    </row>
    <row r="1106" ht="12.75">
      <c r="D1106" s="265"/>
    </row>
    <row r="1107" ht="12.75">
      <c r="D1107" s="265"/>
    </row>
    <row r="1108" ht="12.75">
      <c r="D1108" s="265"/>
    </row>
    <row r="1109" ht="12.75">
      <c r="D1109" s="265"/>
    </row>
    <row r="1110" ht="12.75">
      <c r="D1110" s="265"/>
    </row>
    <row r="1111" ht="12.75">
      <c r="D1111" s="265"/>
    </row>
    <row r="1112" ht="12.75">
      <c r="D1112" s="265"/>
    </row>
    <row r="1113" ht="12.75">
      <c r="D1113" s="265"/>
    </row>
    <row r="1114" ht="12.75">
      <c r="D1114" s="265"/>
    </row>
    <row r="1115" ht="12.75">
      <c r="D1115" s="265"/>
    </row>
    <row r="1116" ht="12.75">
      <c r="D1116" s="265"/>
    </row>
    <row r="1117" ht="12.75">
      <c r="D1117" s="265"/>
    </row>
    <row r="1118" ht="12.75">
      <c r="D1118" s="265"/>
    </row>
    <row r="1119" ht="12.75">
      <c r="D1119" s="265"/>
    </row>
    <row r="1120" ht="12.75">
      <c r="D1120" s="265"/>
    </row>
    <row r="1121" ht="12.75">
      <c r="D1121" s="265"/>
    </row>
    <row r="1122" ht="12.75">
      <c r="D1122" s="265"/>
    </row>
    <row r="1123" ht="12.75">
      <c r="D1123" s="265"/>
    </row>
    <row r="1124" ht="12.75">
      <c r="D1124" s="265"/>
    </row>
    <row r="1125" ht="12.75">
      <c r="D1125" s="265"/>
    </row>
    <row r="1126" ht="12.75">
      <c r="D1126" s="265"/>
    </row>
    <row r="1127" ht="12.75">
      <c r="D1127" s="265"/>
    </row>
    <row r="1128" ht="12.75">
      <c r="D1128" s="265"/>
    </row>
    <row r="1129" ht="12.75">
      <c r="D1129" s="265"/>
    </row>
    <row r="1130" ht="12.75">
      <c r="D1130" s="265"/>
    </row>
    <row r="1131" ht="12.75">
      <c r="D1131" s="265"/>
    </row>
    <row r="1132" ht="12.75">
      <c r="D1132" s="265"/>
    </row>
    <row r="1133" ht="12.75">
      <c r="D1133" s="265"/>
    </row>
    <row r="1134" ht="12.75">
      <c r="D1134" s="265"/>
    </row>
    <row r="1135" ht="12.75">
      <c r="D1135" s="265"/>
    </row>
    <row r="1136" ht="12.75">
      <c r="D1136" s="265"/>
    </row>
    <row r="1137" ht="12.75">
      <c r="D1137" s="265"/>
    </row>
    <row r="1138" ht="12.75">
      <c r="D1138" s="265"/>
    </row>
    <row r="1139" ht="12.75">
      <c r="D1139" s="265"/>
    </row>
    <row r="1140" ht="12.75">
      <c r="D1140" s="265"/>
    </row>
    <row r="1141" ht="12.75">
      <c r="D1141" s="265"/>
    </row>
    <row r="1142" ht="12.75">
      <c r="D1142" s="265"/>
    </row>
    <row r="1143" ht="12.75">
      <c r="D1143" s="265"/>
    </row>
    <row r="1144" ht="12.75">
      <c r="D1144" s="265"/>
    </row>
    <row r="1145" ht="12.75">
      <c r="D1145" s="265"/>
    </row>
    <row r="1146" ht="12.75">
      <c r="D1146" s="265"/>
    </row>
    <row r="1147" ht="12.75">
      <c r="D1147" s="265"/>
    </row>
    <row r="1148" ht="12.75">
      <c r="D1148" s="265"/>
    </row>
    <row r="1149" ht="12.75">
      <c r="D1149" s="265"/>
    </row>
    <row r="1150" ht="12.75">
      <c r="D1150" s="265"/>
    </row>
    <row r="1151" ht="12.75">
      <c r="D1151" s="265"/>
    </row>
    <row r="1152" ht="12.75">
      <c r="D1152" s="265"/>
    </row>
    <row r="1153" ht="12.75">
      <c r="D1153" s="265"/>
    </row>
    <row r="1154" ht="12.75">
      <c r="D1154" s="265"/>
    </row>
    <row r="1155" ht="12.75">
      <c r="D1155" s="265"/>
    </row>
    <row r="1156" ht="12.75">
      <c r="D1156" s="265"/>
    </row>
    <row r="1157" ht="12.75">
      <c r="D1157" s="265"/>
    </row>
    <row r="1158" ht="12.75">
      <c r="D1158" s="265"/>
    </row>
    <row r="1159" ht="12.75">
      <c r="D1159" s="265"/>
    </row>
    <row r="1160" ht="12.75">
      <c r="D1160" s="265"/>
    </row>
    <row r="1161" ht="12.75">
      <c r="D1161" s="265"/>
    </row>
    <row r="1162" ht="12.75">
      <c r="D1162" s="265"/>
    </row>
    <row r="1163" ht="12.75">
      <c r="D1163" s="265"/>
    </row>
    <row r="1164" ht="12.75">
      <c r="D1164" s="265"/>
    </row>
    <row r="1165" ht="12.75">
      <c r="D1165" s="265"/>
    </row>
    <row r="1166" ht="12.75">
      <c r="D1166" s="265"/>
    </row>
    <row r="1167" ht="12.75">
      <c r="D1167" s="265"/>
    </row>
    <row r="1168" ht="12.75">
      <c r="D1168" s="265"/>
    </row>
    <row r="1169" ht="12.75">
      <c r="D1169" s="265"/>
    </row>
    <row r="1170" ht="12.75">
      <c r="D1170" s="265"/>
    </row>
    <row r="1171" ht="12.75">
      <c r="D1171" s="265"/>
    </row>
    <row r="1172" ht="12.75">
      <c r="D1172" s="265"/>
    </row>
    <row r="1173" ht="12.75">
      <c r="D1173" s="265"/>
    </row>
    <row r="1174" ht="12.75">
      <c r="D1174" s="265"/>
    </row>
    <row r="1175" ht="12.75">
      <c r="D1175" s="265"/>
    </row>
    <row r="1176" ht="12.75">
      <c r="D1176" s="265"/>
    </row>
    <row r="1177" ht="12.75">
      <c r="D1177" s="265"/>
    </row>
    <row r="1178" ht="12.75">
      <c r="D1178" s="265"/>
    </row>
    <row r="1179" ht="12.75">
      <c r="D1179" s="265"/>
    </row>
    <row r="1180" ht="12.75">
      <c r="D1180" s="265"/>
    </row>
    <row r="1181" ht="12.75">
      <c r="D1181" s="265"/>
    </row>
    <row r="1182" ht="12.75">
      <c r="D1182" s="265"/>
    </row>
    <row r="1183" ht="12.75">
      <c r="D1183" s="265"/>
    </row>
    <row r="1184" ht="12.75">
      <c r="D1184" s="265"/>
    </row>
    <row r="1185" ht="12.75">
      <c r="D1185" s="265"/>
    </row>
    <row r="1186" ht="12.75">
      <c r="D1186" s="265"/>
    </row>
    <row r="1187" ht="12.75">
      <c r="D1187" s="265"/>
    </row>
    <row r="1188" ht="12.75">
      <c r="D1188" s="265"/>
    </row>
    <row r="1189" ht="12.75">
      <c r="D1189" s="265"/>
    </row>
    <row r="1190" ht="12.75">
      <c r="D1190" s="265"/>
    </row>
    <row r="1191" ht="12.75">
      <c r="D1191" s="265"/>
    </row>
    <row r="1192" ht="12.75">
      <c r="D1192" s="265"/>
    </row>
    <row r="1193" ht="12.75">
      <c r="D1193" s="265"/>
    </row>
    <row r="1194" ht="12.75">
      <c r="D1194" s="265"/>
    </row>
    <row r="1195" ht="12.75">
      <c r="D1195" s="265"/>
    </row>
    <row r="1196" ht="12.75">
      <c r="D1196" s="265"/>
    </row>
    <row r="1197" ht="12.75">
      <c r="D1197" s="265"/>
    </row>
    <row r="1198" ht="12.75">
      <c r="D1198" s="265"/>
    </row>
    <row r="1199" ht="12.75">
      <c r="D1199" s="265"/>
    </row>
    <row r="1200" ht="12.75">
      <c r="D1200" s="265"/>
    </row>
    <row r="1201" ht="12.75">
      <c r="D1201" s="265"/>
    </row>
    <row r="1202" ht="12.75">
      <c r="D1202" s="265"/>
    </row>
    <row r="1203" ht="12.75">
      <c r="D1203" s="265"/>
    </row>
    <row r="1204" ht="12.75">
      <c r="D1204" s="265"/>
    </row>
    <row r="1205" ht="12.75">
      <c r="D1205" s="265"/>
    </row>
    <row r="1206" ht="12.75">
      <c r="D1206" s="265"/>
    </row>
    <row r="1207" ht="12.75">
      <c r="D1207" s="265"/>
    </row>
    <row r="1208" ht="12.75">
      <c r="D1208" s="265"/>
    </row>
    <row r="1209" ht="12.75">
      <c r="D1209" s="265"/>
    </row>
    <row r="1210" ht="12.75">
      <c r="D1210" s="265"/>
    </row>
    <row r="1211" ht="12.75">
      <c r="D1211" s="265"/>
    </row>
    <row r="1212" ht="12.75">
      <c r="D1212" s="265"/>
    </row>
    <row r="1213" ht="12.75">
      <c r="D1213" s="265"/>
    </row>
    <row r="1214" ht="12.75">
      <c r="D1214" s="265"/>
    </row>
    <row r="1215" ht="12.75">
      <c r="D1215" s="265"/>
    </row>
    <row r="1216" ht="12.75">
      <c r="D1216" s="265"/>
    </row>
    <row r="1217" ht="12.75">
      <c r="D1217" s="265"/>
    </row>
    <row r="1218" ht="12.75">
      <c r="D1218" s="265"/>
    </row>
    <row r="1219" ht="12.75">
      <c r="D1219" s="265"/>
    </row>
    <row r="1220" ht="12.75">
      <c r="D1220" s="265"/>
    </row>
    <row r="1221" ht="12.75">
      <c r="D1221" s="265"/>
    </row>
    <row r="1222" ht="12.75">
      <c r="D1222" s="265"/>
    </row>
    <row r="1223" ht="12.75">
      <c r="D1223" s="265"/>
    </row>
    <row r="1224" ht="12.75">
      <c r="D1224" s="265"/>
    </row>
    <row r="1225" ht="12.75">
      <c r="D1225" s="265"/>
    </row>
    <row r="1226" ht="12.75">
      <c r="D1226" s="265"/>
    </row>
    <row r="1227" ht="12.75">
      <c r="D1227" s="265"/>
    </row>
    <row r="1228" ht="12.75">
      <c r="D1228" s="265"/>
    </row>
    <row r="1229" ht="12.75">
      <c r="D1229" s="265"/>
    </row>
    <row r="1230" ht="12.75">
      <c r="D1230" s="265"/>
    </row>
    <row r="1231" ht="12.75">
      <c r="D1231" s="265"/>
    </row>
    <row r="1232" ht="12.75">
      <c r="D1232" s="265"/>
    </row>
    <row r="1233" ht="12.75">
      <c r="D1233" s="265"/>
    </row>
    <row r="1234" ht="12.75">
      <c r="D1234" s="265"/>
    </row>
    <row r="1235" ht="12.75">
      <c r="D1235" s="265"/>
    </row>
    <row r="1236" ht="12.75">
      <c r="D1236" s="265"/>
    </row>
    <row r="1237" ht="12.75">
      <c r="D1237" s="265"/>
    </row>
    <row r="1238" ht="12.75">
      <c r="D1238" s="265"/>
    </row>
    <row r="1239" ht="12.75">
      <c r="D1239" s="265"/>
    </row>
    <row r="1240" ht="12.75">
      <c r="D1240" s="265"/>
    </row>
    <row r="1241" ht="12.75">
      <c r="D1241" s="265"/>
    </row>
    <row r="1242" ht="12.75">
      <c r="D1242" s="265"/>
    </row>
    <row r="1243" ht="12.75">
      <c r="D1243" s="265"/>
    </row>
    <row r="1244" ht="12.75">
      <c r="D1244" s="265"/>
    </row>
    <row r="1245" ht="12.75">
      <c r="D1245" s="265"/>
    </row>
    <row r="1246" ht="12.75">
      <c r="D1246" s="265"/>
    </row>
    <row r="1247" ht="12.75">
      <c r="D1247" s="265"/>
    </row>
    <row r="1248" ht="12.75">
      <c r="D1248" s="265"/>
    </row>
    <row r="1249" ht="12.75">
      <c r="D1249" s="265"/>
    </row>
    <row r="1250" ht="12.75">
      <c r="D1250" s="265"/>
    </row>
    <row r="1251" ht="12.75">
      <c r="D1251" s="265"/>
    </row>
    <row r="1252" ht="12.75">
      <c r="D1252" s="265"/>
    </row>
    <row r="1253" ht="12.75">
      <c r="D1253" s="265"/>
    </row>
    <row r="1254" ht="12.75">
      <c r="D1254" s="265"/>
    </row>
    <row r="1255" ht="12.75">
      <c r="D1255" s="265"/>
    </row>
    <row r="1256" ht="12.75">
      <c r="D1256" s="265"/>
    </row>
    <row r="1257" ht="12.75">
      <c r="D1257" s="265"/>
    </row>
    <row r="1258" ht="12.75">
      <c r="D1258" s="265"/>
    </row>
    <row r="1259" ht="12.75">
      <c r="D1259" s="265"/>
    </row>
    <row r="1260" ht="12.75">
      <c r="D1260" s="265"/>
    </row>
    <row r="1261" ht="12.75">
      <c r="D1261" s="265"/>
    </row>
    <row r="1262" ht="12.75">
      <c r="D1262" s="265"/>
    </row>
    <row r="1263" ht="12.75">
      <c r="D1263" s="265"/>
    </row>
    <row r="1264" ht="12.75">
      <c r="D1264" s="265"/>
    </row>
    <row r="1265" ht="12.75">
      <c r="D1265" s="265"/>
    </row>
    <row r="1266" ht="12.75">
      <c r="D1266" s="265"/>
    </row>
    <row r="1267" ht="12.75">
      <c r="D1267" s="265"/>
    </row>
    <row r="1268" ht="12.75">
      <c r="D1268" s="265"/>
    </row>
    <row r="1269" ht="12.75">
      <c r="D1269" s="265"/>
    </row>
    <row r="1270" ht="12.75">
      <c r="D1270" s="265"/>
    </row>
    <row r="1271" ht="12.75">
      <c r="D1271" s="265"/>
    </row>
    <row r="1272" ht="12.75">
      <c r="D1272" s="265"/>
    </row>
    <row r="1273" ht="12.75">
      <c r="D1273" s="265"/>
    </row>
    <row r="1274" ht="12.75">
      <c r="D1274" s="265"/>
    </row>
    <row r="1275" ht="12.75">
      <c r="D1275" s="265"/>
    </row>
    <row r="1276" ht="12.75">
      <c r="D1276" s="265"/>
    </row>
    <row r="1277" ht="12.75">
      <c r="D1277" s="265"/>
    </row>
    <row r="1278" ht="12.75">
      <c r="D1278" s="265"/>
    </row>
    <row r="1279" ht="12.75">
      <c r="D1279" s="265"/>
    </row>
    <row r="1280" ht="12.75">
      <c r="D1280" s="265"/>
    </row>
    <row r="1281" ht="12.75">
      <c r="D1281" s="265"/>
    </row>
    <row r="1282" ht="12.75">
      <c r="D1282" s="265"/>
    </row>
    <row r="1283" ht="12.75">
      <c r="D1283" s="265"/>
    </row>
    <row r="1284" ht="12.75">
      <c r="D1284" s="265"/>
    </row>
    <row r="1285" ht="12.75">
      <c r="D1285" s="265"/>
    </row>
    <row r="1286" ht="12.75">
      <c r="D1286" s="265"/>
    </row>
    <row r="1287" ht="12.75">
      <c r="D1287" s="265"/>
    </row>
    <row r="1288" ht="12.75">
      <c r="D1288" s="265"/>
    </row>
    <row r="1289" ht="12.75">
      <c r="D1289" s="265"/>
    </row>
    <row r="1290" ht="12.75">
      <c r="D1290" s="265"/>
    </row>
    <row r="1291" ht="12.75">
      <c r="D1291" s="265"/>
    </row>
    <row r="1292" ht="12.75">
      <c r="D1292" s="265"/>
    </row>
    <row r="1293" ht="12.75">
      <c r="D1293" s="265"/>
    </row>
    <row r="1294" ht="12.75">
      <c r="D1294" s="265"/>
    </row>
    <row r="1295" ht="12.75">
      <c r="D1295" s="265"/>
    </row>
    <row r="1296" ht="12.75">
      <c r="D1296" s="265"/>
    </row>
    <row r="1297" ht="12.75">
      <c r="D1297" s="265"/>
    </row>
    <row r="1298" ht="12.75">
      <c r="D1298" s="265"/>
    </row>
    <row r="1299" ht="12.75">
      <c r="D1299" s="265"/>
    </row>
    <row r="1300" ht="12.75">
      <c r="D1300" s="265"/>
    </row>
    <row r="1301" ht="12.75">
      <c r="D1301" s="265"/>
    </row>
    <row r="1302" ht="12.75">
      <c r="D1302" s="265"/>
    </row>
    <row r="1303" ht="12.75">
      <c r="D1303" s="265"/>
    </row>
    <row r="1304" ht="12.75">
      <c r="D1304" s="265"/>
    </row>
    <row r="1305" ht="12.75">
      <c r="D1305" s="265"/>
    </row>
    <row r="1306" ht="12.75">
      <c r="D1306" s="265"/>
    </row>
    <row r="1307" ht="12.75">
      <c r="D1307" s="265"/>
    </row>
    <row r="1308" ht="12.75">
      <c r="D1308" s="265"/>
    </row>
    <row r="1309" ht="12.75">
      <c r="D1309" s="265"/>
    </row>
    <row r="1310" ht="12.75">
      <c r="D1310" s="265"/>
    </row>
    <row r="1311" ht="12.75">
      <c r="D1311" s="265"/>
    </row>
    <row r="1312" ht="12.75">
      <c r="D1312" s="265"/>
    </row>
    <row r="1313" ht="12.75">
      <c r="D1313" s="265"/>
    </row>
    <row r="1314" ht="12.75">
      <c r="D1314" s="265"/>
    </row>
    <row r="1315" ht="12.75">
      <c r="D1315" s="265"/>
    </row>
    <row r="1316" ht="12.75">
      <c r="D1316" s="265"/>
    </row>
    <row r="1317" ht="12.75">
      <c r="D1317" s="265"/>
    </row>
    <row r="1318" ht="12.75">
      <c r="D1318" s="265"/>
    </row>
    <row r="1319" ht="12.75">
      <c r="D1319" s="265"/>
    </row>
    <row r="1320" ht="12.75">
      <c r="D1320" s="265"/>
    </row>
    <row r="1321" ht="12.75">
      <c r="D1321" s="265"/>
    </row>
    <row r="1322" ht="12.75">
      <c r="D1322" s="265"/>
    </row>
    <row r="1323" ht="12.75">
      <c r="D1323" s="265"/>
    </row>
    <row r="1324" ht="12.75">
      <c r="D1324" s="265"/>
    </row>
    <row r="1325" ht="12.75">
      <c r="D1325" s="265"/>
    </row>
    <row r="1326" ht="12.75">
      <c r="D1326" s="265"/>
    </row>
    <row r="1327" ht="12.75">
      <c r="D1327" s="265"/>
    </row>
    <row r="1328" ht="12.75">
      <c r="D1328" s="265"/>
    </row>
    <row r="1329" ht="12.75">
      <c r="D1329" s="265"/>
    </row>
    <row r="1330" ht="12.75">
      <c r="D1330" s="265"/>
    </row>
    <row r="1331" ht="12.75">
      <c r="D1331" s="265"/>
    </row>
    <row r="1332" ht="12.75">
      <c r="D1332" s="265"/>
    </row>
    <row r="1333" ht="12.75">
      <c r="D1333" s="265"/>
    </row>
    <row r="1334" ht="12.75">
      <c r="D1334" s="265"/>
    </row>
    <row r="1335" ht="12.75">
      <c r="D1335" s="265"/>
    </row>
    <row r="1336" ht="12.75">
      <c r="D1336" s="265"/>
    </row>
    <row r="1337" ht="12.75">
      <c r="D1337" s="265"/>
    </row>
    <row r="1338" ht="12.75">
      <c r="D1338" s="265"/>
    </row>
    <row r="1339" ht="12.75">
      <c r="D1339" s="265"/>
    </row>
    <row r="1340" ht="12.75">
      <c r="D1340" s="265"/>
    </row>
    <row r="1341" ht="12.75">
      <c r="D1341" s="265"/>
    </row>
    <row r="1342" ht="12.75">
      <c r="D1342" s="265"/>
    </row>
    <row r="1343" ht="12.75">
      <c r="D1343" s="265"/>
    </row>
    <row r="1344" ht="12.75">
      <c r="D1344" s="265"/>
    </row>
    <row r="1345" ht="12.75">
      <c r="D1345" s="265"/>
    </row>
    <row r="1346" ht="12.75">
      <c r="D1346" s="265"/>
    </row>
    <row r="1347" ht="12.75">
      <c r="D1347" s="265"/>
    </row>
    <row r="1348" ht="12.75">
      <c r="D1348" s="265"/>
    </row>
    <row r="1349" ht="12.75">
      <c r="D1349" s="265"/>
    </row>
    <row r="1350" ht="12.75">
      <c r="D1350" s="265"/>
    </row>
    <row r="1351" ht="12.75">
      <c r="D1351" s="265"/>
    </row>
    <row r="1352" ht="12.75">
      <c r="D1352" s="265"/>
    </row>
    <row r="1353" ht="12.75">
      <c r="D1353" s="265"/>
    </row>
    <row r="1354" ht="12.75">
      <c r="D1354" s="265"/>
    </row>
    <row r="1355" ht="12.75">
      <c r="D1355" s="265"/>
    </row>
    <row r="1356" ht="12.75">
      <c r="D1356" s="265"/>
    </row>
    <row r="1357" ht="12.75">
      <c r="D1357" s="265"/>
    </row>
    <row r="1358" ht="12.75">
      <c r="D1358" s="265"/>
    </row>
    <row r="1359" ht="12.75">
      <c r="D1359" s="265"/>
    </row>
    <row r="1360" ht="12.75">
      <c r="D1360" s="265"/>
    </row>
    <row r="1361" ht="12.75">
      <c r="D1361" s="265"/>
    </row>
    <row r="1362" ht="12.75">
      <c r="D1362" s="265"/>
    </row>
    <row r="1363" ht="12.75">
      <c r="D1363" s="265"/>
    </row>
    <row r="1364" ht="12.75">
      <c r="D1364" s="265"/>
    </row>
    <row r="1365" ht="12.75">
      <c r="D1365" s="265"/>
    </row>
    <row r="1366" ht="12.75">
      <c r="D1366" s="265"/>
    </row>
    <row r="1367" ht="12.75">
      <c r="D1367" s="265"/>
    </row>
    <row r="1368" ht="12.75">
      <c r="D1368" s="265"/>
    </row>
    <row r="1369" ht="12.75">
      <c r="D1369" s="265"/>
    </row>
    <row r="1370" ht="12.75">
      <c r="D1370" s="265"/>
    </row>
    <row r="1371" ht="12.75">
      <c r="D1371" s="265"/>
    </row>
    <row r="1372" ht="12.75">
      <c r="D1372" s="265"/>
    </row>
    <row r="1373" ht="12.75">
      <c r="D1373" s="265"/>
    </row>
    <row r="1374" ht="12.75">
      <c r="D1374" s="265"/>
    </row>
    <row r="1375" ht="12.75">
      <c r="D1375" s="265"/>
    </row>
    <row r="1376" ht="12.75">
      <c r="D1376" s="265"/>
    </row>
    <row r="1377" ht="12.75">
      <c r="D1377" s="265"/>
    </row>
    <row r="1378" ht="12.75">
      <c r="D1378" s="265"/>
    </row>
    <row r="1379" ht="12.75">
      <c r="D1379" s="265"/>
    </row>
    <row r="1380" ht="12.75">
      <c r="D1380" s="265"/>
    </row>
    <row r="1381" ht="12.75">
      <c r="D1381" s="265"/>
    </row>
    <row r="1382" ht="12.75">
      <c r="D1382" s="265"/>
    </row>
    <row r="1383" ht="12.75">
      <c r="D1383" s="265"/>
    </row>
    <row r="1384" ht="12.75">
      <c r="D1384" s="265"/>
    </row>
    <row r="1385" ht="12.75">
      <c r="D1385" s="265"/>
    </row>
    <row r="1386" ht="12.75">
      <c r="D1386" s="265"/>
    </row>
    <row r="1387" ht="12.75">
      <c r="D1387" s="265"/>
    </row>
    <row r="1388" ht="12.75">
      <c r="D1388" s="265"/>
    </row>
    <row r="1389" ht="12.75">
      <c r="D1389" s="265"/>
    </row>
    <row r="1390" ht="12.75">
      <c r="D1390" s="265"/>
    </row>
    <row r="1391" ht="12.75">
      <c r="D1391" s="265"/>
    </row>
    <row r="1392" ht="12.75">
      <c r="D1392" s="265"/>
    </row>
    <row r="1393" ht="12.75">
      <c r="D1393" s="265"/>
    </row>
    <row r="1394" ht="12.75">
      <c r="D1394" s="265"/>
    </row>
    <row r="1395" ht="12.75">
      <c r="D1395" s="265"/>
    </row>
    <row r="1396" ht="12.75">
      <c r="D1396" s="265"/>
    </row>
    <row r="1397" ht="12.75">
      <c r="D1397" s="265"/>
    </row>
    <row r="1398" ht="12.75">
      <c r="D1398" s="265"/>
    </row>
    <row r="1399" ht="12.75">
      <c r="D1399" s="265"/>
    </row>
    <row r="1400" ht="12.75">
      <c r="D1400" s="265"/>
    </row>
    <row r="1401" ht="12.75">
      <c r="D1401" s="265"/>
    </row>
    <row r="1402" ht="12.75">
      <c r="D1402" s="265"/>
    </row>
    <row r="1403" ht="12.75">
      <c r="D1403" s="265"/>
    </row>
    <row r="1404" ht="12.75">
      <c r="D1404" s="265"/>
    </row>
    <row r="1405" ht="12.75">
      <c r="D1405" s="265"/>
    </row>
    <row r="1406" ht="12.75">
      <c r="D1406" s="265"/>
    </row>
    <row r="1407" ht="12.75">
      <c r="D1407" s="265"/>
    </row>
    <row r="1408" ht="12.75">
      <c r="D1408" s="265"/>
    </row>
    <row r="1409" ht="12.75">
      <c r="D1409" s="265"/>
    </row>
    <row r="1410" ht="12.75">
      <c r="D1410" s="265"/>
    </row>
    <row r="1411" ht="12.75">
      <c r="D1411" s="265"/>
    </row>
    <row r="1412" ht="12.75">
      <c r="D1412" s="265"/>
    </row>
    <row r="1413" ht="12.75">
      <c r="D1413" s="265"/>
    </row>
    <row r="1414" ht="12.75">
      <c r="D1414" s="265"/>
    </row>
    <row r="1415" ht="12.75">
      <c r="D1415" s="265"/>
    </row>
    <row r="1416" ht="12.75">
      <c r="D1416" s="265"/>
    </row>
    <row r="1417" ht="12.75">
      <c r="D1417" s="265"/>
    </row>
    <row r="1418" ht="12.75">
      <c r="D1418" s="265"/>
    </row>
    <row r="1419" ht="12.75">
      <c r="D1419" s="265"/>
    </row>
    <row r="1420" ht="12.75">
      <c r="D1420" s="265"/>
    </row>
    <row r="1421" ht="12.75">
      <c r="D1421" s="265"/>
    </row>
    <row r="1422" ht="12.75">
      <c r="D1422" s="265"/>
    </row>
    <row r="1423" ht="12.75">
      <c r="D1423" s="265"/>
    </row>
    <row r="1424" ht="12.75">
      <c r="D1424" s="265"/>
    </row>
    <row r="1425" ht="12.75">
      <c r="D1425" s="265"/>
    </row>
    <row r="1426" ht="12.75">
      <c r="D1426" s="265"/>
    </row>
    <row r="1427" ht="12.75">
      <c r="D1427" s="265"/>
    </row>
    <row r="1428" ht="12.75">
      <c r="D1428" s="265"/>
    </row>
    <row r="1429" ht="12.75">
      <c r="D1429" s="265"/>
    </row>
    <row r="1430" ht="12.75">
      <c r="D1430" s="265"/>
    </row>
    <row r="1431" ht="12.75">
      <c r="D1431" s="265"/>
    </row>
    <row r="1432" ht="12.75">
      <c r="D1432" s="265"/>
    </row>
    <row r="1433" ht="12.75">
      <c r="D1433" s="265"/>
    </row>
    <row r="1434" ht="12.75">
      <c r="D1434" s="265"/>
    </row>
    <row r="1435" ht="12.75">
      <c r="D1435" s="265"/>
    </row>
    <row r="1436" ht="12.75">
      <c r="D1436" s="265"/>
    </row>
    <row r="1437" ht="12.75">
      <c r="D1437" s="265"/>
    </row>
    <row r="1438" ht="12.75">
      <c r="D1438" s="265"/>
    </row>
    <row r="1439" ht="12.75">
      <c r="D1439" s="265"/>
    </row>
    <row r="1440" ht="12.75">
      <c r="D1440" s="265"/>
    </row>
    <row r="1441" ht="12.75">
      <c r="D1441" s="265"/>
    </row>
    <row r="1442" ht="12.75">
      <c r="D1442" s="265"/>
    </row>
    <row r="1443" ht="12.75">
      <c r="D1443" s="265"/>
    </row>
    <row r="1444" ht="12.75">
      <c r="D1444" s="265"/>
    </row>
    <row r="1445" ht="12.75">
      <c r="D1445" s="265"/>
    </row>
    <row r="1446" ht="12.75">
      <c r="D1446" s="265"/>
    </row>
    <row r="1447" ht="12.75">
      <c r="D1447" s="265"/>
    </row>
    <row r="1448" ht="12.75">
      <c r="D1448" s="265"/>
    </row>
    <row r="1449" ht="12.75">
      <c r="D1449" s="265"/>
    </row>
    <row r="1450" ht="12.75">
      <c r="D1450" s="265"/>
    </row>
    <row r="1451" ht="12.75">
      <c r="D1451" s="265"/>
    </row>
    <row r="1452" ht="12.75">
      <c r="D1452" s="265"/>
    </row>
    <row r="1453" ht="12.75">
      <c r="D1453" s="265"/>
    </row>
    <row r="1454" ht="12.75">
      <c r="D1454" s="265"/>
    </row>
    <row r="1455" ht="12.75">
      <c r="D1455" s="265"/>
    </row>
    <row r="1456" ht="12.75">
      <c r="D1456" s="265"/>
    </row>
    <row r="1457" ht="12.75">
      <c r="D1457" s="265"/>
    </row>
    <row r="1458" ht="12.75">
      <c r="D1458" s="265"/>
    </row>
    <row r="1459" ht="12.75">
      <c r="D1459" s="265"/>
    </row>
    <row r="1460" ht="12.75">
      <c r="D1460" s="265"/>
    </row>
    <row r="1461" ht="12.75">
      <c r="D1461" s="265"/>
    </row>
    <row r="1462" ht="12.75">
      <c r="D1462" s="265"/>
    </row>
    <row r="1463" ht="12.75">
      <c r="D1463" s="265"/>
    </row>
    <row r="1464" ht="12.75">
      <c r="D1464" s="265"/>
    </row>
    <row r="1465" ht="12.75">
      <c r="D1465" s="265"/>
    </row>
    <row r="1466" ht="12.75">
      <c r="D1466" s="265"/>
    </row>
    <row r="1467" ht="12.75">
      <c r="D1467" s="265"/>
    </row>
    <row r="1468" ht="12.75">
      <c r="D1468" s="265"/>
    </row>
    <row r="1469" ht="12.75">
      <c r="D1469" s="265"/>
    </row>
    <row r="1470" ht="12.75">
      <c r="D1470" s="265"/>
    </row>
    <row r="1471" ht="12.75">
      <c r="D1471" s="265"/>
    </row>
    <row r="1472" ht="12.75">
      <c r="D1472" s="265"/>
    </row>
    <row r="1473" ht="12.75">
      <c r="D1473" s="265"/>
    </row>
    <row r="1474" ht="12.75">
      <c r="D1474" s="265"/>
    </row>
    <row r="1475" ht="12.75">
      <c r="D1475" s="265"/>
    </row>
    <row r="1476" ht="12.75">
      <c r="D1476" s="265"/>
    </row>
    <row r="1477" ht="12.75">
      <c r="D1477" s="265"/>
    </row>
    <row r="1478" ht="12.75">
      <c r="D1478" s="265"/>
    </row>
    <row r="1479" ht="12.75">
      <c r="D1479" s="265"/>
    </row>
    <row r="1480" ht="12.75">
      <c r="D1480" s="265"/>
    </row>
    <row r="1481" ht="12.75">
      <c r="D1481" s="265"/>
    </row>
    <row r="1482" ht="12.75">
      <c r="D1482" s="265"/>
    </row>
    <row r="1483" ht="12.75">
      <c r="D1483" s="265"/>
    </row>
    <row r="1484" ht="12.75">
      <c r="D1484" s="265"/>
    </row>
    <row r="1485" ht="12.75">
      <c r="D1485" s="265"/>
    </row>
    <row r="1486" ht="12.75">
      <c r="D1486" s="265"/>
    </row>
    <row r="1487" ht="12.75">
      <c r="D1487" s="265"/>
    </row>
    <row r="1488" ht="12.75">
      <c r="D1488" s="265"/>
    </row>
    <row r="1489" ht="12.75">
      <c r="D1489" s="265"/>
    </row>
    <row r="1490" ht="12.75">
      <c r="D1490" s="265"/>
    </row>
    <row r="1491" ht="12.75">
      <c r="D1491" s="265"/>
    </row>
    <row r="1492" ht="12.75">
      <c r="D1492" s="265"/>
    </row>
    <row r="1493" ht="12.75">
      <c r="D1493" s="265"/>
    </row>
    <row r="1494" ht="12.75">
      <c r="D1494" s="265"/>
    </row>
    <row r="1495" ht="12.75">
      <c r="D1495" s="265"/>
    </row>
    <row r="1496" ht="12.75">
      <c r="D1496" s="265"/>
    </row>
    <row r="1497" ht="12.75">
      <c r="D1497" s="265"/>
    </row>
    <row r="1498" ht="12.75">
      <c r="D1498" s="265"/>
    </row>
    <row r="1499" ht="12.75">
      <c r="D1499" s="265"/>
    </row>
    <row r="1500" ht="12.75">
      <c r="D1500" s="265"/>
    </row>
    <row r="1501" ht="12.75">
      <c r="D1501" s="265"/>
    </row>
    <row r="1502" ht="12.75">
      <c r="D1502" s="265"/>
    </row>
    <row r="1503" ht="12.75">
      <c r="D1503" s="265"/>
    </row>
    <row r="1504" ht="12.75">
      <c r="D1504" s="265"/>
    </row>
    <row r="1505" ht="12.75">
      <c r="D1505" s="265"/>
    </row>
    <row r="1506" ht="12.75">
      <c r="D1506" s="265"/>
    </row>
    <row r="1507" ht="12.75">
      <c r="D1507" s="265"/>
    </row>
    <row r="1508" ht="12.75">
      <c r="D1508" s="265"/>
    </row>
    <row r="1509" ht="12.75">
      <c r="D1509" s="265"/>
    </row>
    <row r="1510" ht="12.75">
      <c r="D1510" s="265"/>
    </row>
    <row r="1511" ht="12.75">
      <c r="D1511" s="265"/>
    </row>
    <row r="1512" ht="12.75">
      <c r="D1512" s="265"/>
    </row>
    <row r="1513" ht="12.75">
      <c r="D1513" s="265"/>
    </row>
    <row r="1514" ht="12.75">
      <c r="D1514" s="265"/>
    </row>
    <row r="1515" ht="12.75">
      <c r="D1515" s="265"/>
    </row>
    <row r="1516" ht="12.75">
      <c r="D1516" s="265"/>
    </row>
    <row r="1517" ht="12.75">
      <c r="D1517" s="265"/>
    </row>
    <row r="1518" ht="12.75">
      <c r="D1518" s="265"/>
    </row>
    <row r="1519" ht="12.75">
      <c r="D1519" s="265"/>
    </row>
    <row r="1520" ht="12.75">
      <c r="D1520" s="265"/>
    </row>
    <row r="1521" ht="12.75">
      <c r="D1521" s="265"/>
    </row>
    <row r="1522" ht="12.75">
      <c r="D1522" s="265"/>
    </row>
    <row r="1523" ht="12.75">
      <c r="D1523" s="265"/>
    </row>
    <row r="1524" ht="12.75">
      <c r="D1524" s="265"/>
    </row>
    <row r="1525" ht="12.75">
      <c r="D1525" s="265"/>
    </row>
    <row r="1526" ht="12.75">
      <c r="D1526" s="265"/>
    </row>
    <row r="1527" ht="12.75">
      <c r="D1527" s="265"/>
    </row>
    <row r="1528" ht="12.75">
      <c r="D1528" s="265"/>
    </row>
    <row r="1529" ht="12.75">
      <c r="D1529" s="265"/>
    </row>
    <row r="1530" ht="12.75">
      <c r="D1530" s="265"/>
    </row>
    <row r="1531" ht="12.75">
      <c r="D1531" s="265"/>
    </row>
    <row r="1532" ht="12.75">
      <c r="D1532" s="265"/>
    </row>
    <row r="1533" ht="12.75">
      <c r="D1533" s="265"/>
    </row>
    <row r="1534" ht="12.75">
      <c r="D1534" s="265"/>
    </row>
    <row r="1535" ht="12.75">
      <c r="D1535" s="265"/>
    </row>
    <row r="1536" ht="12.75">
      <c r="D1536" s="265"/>
    </row>
    <row r="1537" ht="12.75">
      <c r="D1537" s="265"/>
    </row>
    <row r="1538" ht="12.75">
      <c r="D1538" s="265"/>
    </row>
    <row r="1539" ht="12.75">
      <c r="D1539" s="265"/>
    </row>
    <row r="1540" ht="12.75">
      <c r="D1540" s="265"/>
    </row>
    <row r="1541" ht="12.75">
      <c r="D1541" s="265"/>
    </row>
    <row r="1542" ht="12.75">
      <c r="D1542" s="265"/>
    </row>
    <row r="1543" ht="12.75">
      <c r="D1543" s="265"/>
    </row>
    <row r="1544" ht="12.75">
      <c r="D1544" s="265"/>
    </row>
    <row r="1545" ht="12.75">
      <c r="D1545" s="265"/>
    </row>
    <row r="1546" ht="12.75">
      <c r="D1546" s="265"/>
    </row>
    <row r="1547" ht="12.75">
      <c r="D1547" s="265"/>
    </row>
    <row r="1548" ht="12.75">
      <c r="D1548" s="265"/>
    </row>
    <row r="1549" ht="12.75">
      <c r="D1549" s="265"/>
    </row>
    <row r="1550" ht="12.75">
      <c r="D1550" s="265"/>
    </row>
    <row r="1551" ht="12.75">
      <c r="D1551" s="265"/>
    </row>
    <row r="1552" ht="12.75">
      <c r="D1552" s="265"/>
    </row>
    <row r="1553" ht="12.75">
      <c r="D1553" s="265"/>
    </row>
    <row r="1554" ht="12.75">
      <c r="D1554" s="265"/>
    </row>
    <row r="1555" ht="12.75">
      <c r="D1555" s="265"/>
    </row>
    <row r="1556" ht="12.75">
      <c r="D1556" s="265"/>
    </row>
    <row r="1557" ht="12.75">
      <c r="D1557" s="265"/>
    </row>
    <row r="1558" ht="12.75">
      <c r="D1558" s="265"/>
    </row>
    <row r="1559" ht="12.75">
      <c r="D1559" s="265"/>
    </row>
    <row r="1560" ht="12.75">
      <c r="D1560" s="265"/>
    </row>
    <row r="1561" ht="12.75">
      <c r="D1561" s="265"/>
    </row>
    <row r="1562" ht="12.75">
      <c r="D1562" s="265"/>
    </row>
    <row r="1563" ht="12.75">
      <c r="D1563" s="265"/>
    </row>
    <row r="1564" ht="12.75">
      <c r="D1564" s="265"/>
    </row>
    <row r="1565" ht="12.75">
      <c r="D1565" s="265"/>
    </row>
    <row r="1566" ht="12.75">
      <c r="D1566" s="265"/>
    </row>
    <row r="1567" ht="12.75">
      <c r="D1567" s="265"/>
    </row>
    <row r="1568" ht="12.75">
      <c r="D1568" s="265"/>
    </row>
    <row r="1569" ht="12.75">
      <c r="D1569" s="265"/>
    </row>
    <row r="1570" ht="12.75">
      <c r="D1570" s="265"/>
    </row>
    <row r="1571" ht="12.75">
      <c r="D1571" s="265"/>
    </row>
    <row r="1572" ht="12.75">
      <c r="D1572" s="265"/>
    </row>
    <row r="1573" ht="12.75">
      <c r="D1573" s="265"/>
    </row>
    <row r="1574" ht="12.75">
      <c r="D1574" s="265"/>
    </row>
    <row r="1575" ht="12.75">
      <c r="D1575" s="265"/>
    </row>
    <row r="1576" ht="12.75">
      <c r="D1576" s="265"/>
    </row>
    <row r="1577" ht="12.75">
      <c r="D1577" s="265"/>
    </row>
    <row r="1578" ht="12.75">
      <c r="D1578" s="265"/>
    </row>
    <row r="1579" ht="12.75">
      <c r="D1579" s="265"/>
    </row>
    <row r="1580" ht="12.75">
      <c r="D1580" s="265"/>
    </row>
    <row r="1581" ht="12.75">
      <c r="D1581" s="265"/>
    </row>
    <row r="1582" ht="12.75">
      <c r="D1582" s="265"/>
    </row>
    <row r="1583" ht="12.75">
      <c r="D1583" s="265"/>
    </row>
    <row r="1584" ht="12.75">
      <c r="D1584" s="265"/>
    </row>
    <row r="1585" ht="12.75">
      <c r="D1585" s="265"/>
    </row>
    <row r="1586" ht="12.75">
      <c r="D1586" s="265"/>
    </row>
    <row r="1587" ht="12.75">
      <c r="D1587" s="265"/>
    </row>
    <row r="1588" ht="12.75">
      <c r="D1588" s="265"/>
    </row>
    <row r="1589" ht="12.75">
      <c r="D1589" s="265"/>
    </row>
    <row r="1590" ht="12.75">
      <c r="D1590" s="265"/>
    </row>
    <row r="1591" ht="12.75">
      <c r="D1591" s="265"/>
    </row>
    <row r="1592" ht="12.75">
      <c r="D1592" s="265"/>
    </row>
    <row r="1593" ht="12.75">
      <c r="D1593" s="265"/>
    </row>
    <row r="1594" ht="12.75">
      <c r="D1594" s="265"/>
    </row>
    <row r="1595" ht="12.75">
      <c r="D1595" s="265"/>
    </row>
    <row r="1596" ht="12.75">
      <c r="D1596" s="265"/>
    </row>
    <row r="1597" ht="12.75">
      <c r="D1597" s="265"/>
    </row>
    <row r="1598" ht="12.75">
      <c r="D1598" s="265"/>
    </row>
    <row r="1599" ht="12.75">
      <c r="D1599" s="265"/>
    </row>
    <row r="1600" ht="12.75">
      <c r="D1600" s="265"/>
    </row>
    <row r="1601" ht="12.75">
      <c r="D1601" s="265"/>
    </row>
    <row r="1602" ht="12.75">
      <c r="D1602" s="265"/>
    </row>
    <row r="1603" ht="12.75">
      <c r="D1603" s="265"/>
    </row>
    <row r="1604" ht="12.75">
      <c r="D1604" s="265"/>
    </row>
    <row r="1605" ht="12.75">
      <c r="D1605" s="265"/>
    </row>
    <row r="1606" ht="12.75">
      <c r="D1606" s="265"/>
    </row>
    <row r="1607" ht="12.75">
      <c r="D1607" s="265"/>
    </row>
    <row r="1608" ht="12.75">
      <c r="D1608" s="265"/>
    </row>
    <row r="1609" ht="12.75">
      <c r="D1609" s="265"/>
    </row>
    <row r="1610" ht="12.75">
      <c r="D1610" s="265"/>
    </row>
    <row r="1611" ht="12.75">
      <c r="D1611" s="265"/>
    </row>
    <row r="1612" ht="12.75">
      <c r="D1612" s="265"/>
    </row>
    <row r="1613" ht="12.75">
      <c r="D1613" s="265"/>
    </row>
    <row r="1614" ht="12.75">
      <c r="D1614" s="265"/>
    </row>
    <row r="1615" ht="12.75">
      <c r="D1615" s="265"/>
    </row>
    <row r="1616" ht="12.75">
      <c r="D1616" s="265"/>
    </row>
    <row r="1617" ht="12.75">
      <c r="D1617" s="265"/>
    </row>
    <row r="1618" ht="12.75">
      <c r="D1618" s="265"/>
    </row>
    <row r="1619" ht="12.75">
      <c r="D1619" s="265"/>
    </row>
    <row r="1620" ht="12.75">
      <c r="D1620" s="265"/>
    </row>
    <row r="1621" ht="12.75">
      <c r="D1621" s="265"/>
    </row>
    <row r="1622" ht="12.75">
      <c r="D1622" s="265"/>
    </row>
    <row r="1623" ht="12.75">
      <c r="D1623" s="265"/>
    </row>
    <row r="1624" ht="12.75">
      <c r="D1624" s="265"/>
    </row>
    <row r="1625" ht="12.75">
      <c r="D1625" s="265"/>
    </row>
    <row r="1626" ht="12.75">
      <c r="D1626" s="265"/>
    </row>
    <row r="1627" ht="12.75">
      <c r="D1627" s="265"/>
    </row>
    <row r="1628" ht="12.75">
      <c r="D1628" s="265"/>
    </row>
    <row r="1629" ht="12.75">
      <c r="D1629" s="265"/>
    </row>
    <row r="1630" ht="12.75">
      <c r="D1630" s="265"/>
    </row>
    <row r="1631" ht="12.75">
      <c r="D1631" s="265"/>
    </row>
    <row r="1632" ht="12.75">
      <c r="D1632" s="265"/>
    </row>
    <row r="1633" ht="12.75">
      <c r="D1633" s="265"/>
    </row>
    <row r="1634" ht="12.75">
      <c r="D1634" s="265"/>
    </row>
    <row r="1635" ht="12.75">
      <c r="D1635" s="265"/>
    </row>
    <row r="1636" ht="12.75">
      <c r="D1636" s="265"/>
    </row>
    <row r="1637" ht="12.75">
      <c r="D1637" s="265"/>
    </row>
    <row r="1638" ht="12.75">
      <c r="D1638" s="265"/>
    </row>
    <row r="1639" ht="12.75">
      <c r="D1639" s="265"/>
    </row>
    <row r="1640" ht="12.75">
      <c r="D1640" s="265"/>
    </row>
    <row r="1641" ht="12.75">
      <c r="D1641" s="265"/>
    </row>
    <row r="1642" ht="12.75">
      <c r="D1642" s="265"/>
    </row>
    <row r="1643" ht="12.75">
      <c r="D1643" s="265"/>
    </row>
    <row r="1644" ht="12.75">
      <c r="D1644" s="265"/>
    </row>
    <row r="1645" ht="12.75">
      <c r="D1645" s="265"/>
    </row>
    <row r="1646" ht="12.75">
      <c r="D1646" s="265"/>
    </row>
    <row r="1647" ht="12.75">
      <c r="D1647" s="265"/>
    </row>
    <row r="1648" ht="12.75">
      <c r="D1648" s="265"/>
    </row>
    <row r="1649" ht="12.75">
      <c r="D1649" s="265"/>
    </row>
    <row r="1650" ht="12.75">
      <c r="D1650" s="265"/>
    </row>
    <row r="1651" ht="12.75">
      <c r="D1651" s="265"/>
    </row>
    <row r="1652" ht="12.75">
      <c r="D1652" s="265"/>
    </row>
    <row r="1653" ht="12.75">
      <c r="D1653" s="265"/>
    </row>
    <row r="1654" ht="12.75">
      <c r="D1654" s="265"/>
    </row>
    <row r="1655" ht="12.75">
      <c r="D1655" s="265"/>
    </row>
    <row r="1656" ht="12.75">
      <c r="D1656" s="265"/>
    </row>
    <row r="1657" ht="12.75">
      <c r="D1657" s="265"/>
    </row>
    <row r="1658" ht="12.75">
      <c r="D1658" s="265"/>
    </row>
    <row r="1659" ht="12.75">
      <c r="D1659" s="265"/>
    </row>
    <row r="1660" ht="12.75">
      <c r="D1660" s="265"/>
    </row>
    <row r="1661" ht="12.75">
      <c r="D1661" s="265"/>
    </row>
    <row r="1662" ht="12.75">
      <c r="D1662" s="265"/>
    </row>
    <row r="1663" ht="12.75">
      <c r="D1663" s="265"/>
    </row>
    <row r="1664" ht="12.75">
      <c r="D1664" s="265"/>
    </row>
    <row r="1665" ht="12.75">
      <c r="D1665" s="265"/>
    </row>
    <row r="1666" ht="12.75">
      <c r="D1666" s="265"/>
    </row>
    <row r="1667" ht="12.75">
      <c r="D1667" s="265"/>
    </row>
    <row r="1668" ht="12.75">
      <c r="D1668" s="265"/>
    </row>
    <row r="1669" ht="12.75">
      <c r="D1669" s="265"/>
    </row>
    <row r="1670" ht="12.75">
      <c r="D1670" s="265"/>
    </row>
    <row r="1671" ht="12.75">
      <c r="D1671" s="265"/>
    </row>
    <row r="1672" ht="12.75">
      <c r="D1672" s="265"/>
    </row>
    <row r="1673" ht="12.75">
      <c r="D1673" s="265"/>
    </row>
    <row r="1674" ht="12.75">
      <c r="D1674" s="265"/>
    </row>
    <row r="1675" ht="12.75">
      <c r="D1675" s="265"/>
    </row>
    <row r="1676" ht="12.75">
      <c r="D1676" s="265"/>
    </row>
    <row r="1677" ht="12.75">
      <c r="D1677" s="265"/>
    </row>
    <row r="1678" ht="12.75">
      <c r="D1678" s="265"/>
    </row>
    <row r="1679" ht="12.75">
      <c r="D1679" s="265"/>
    </row>
    <row r="1680" ht="12.75">
      <c r="D1680" s="265"/>
    </row>
    <row r="1681" ht="12.75">
      <c r="D1681" s="265"/>
    </row>
    <row r="1682" ht="12.75">
      <c r="D1682" s="265"/>
    </row>
    <row r="1683" ht="12.75">
      <c r="D1683" s="265"/>
    </row>
    <row r="1684" ht="12.75">
      <c r="D1684" s="265"/>
    </row>
    <row r="1685" ht="12.75">
      <c r="D1685" s="265"/>
    </row>
    <row r="1686" ht="12.75">
      <c r="D1686" s="265"/>
    </row>
    <row r="1687" ht="12.75">
      <c r="D1687" s="265"/>
    </row>
    <row r="1688" ht="12.75">
      <c r="D1688" s="265"/>
    </row>
    <row r="1689" ht="12.75">
      <c r="D1689" s="265"/>
    </row>
    <row r="1690" ht="12.75">
      <c r="D1690" s="265"/>
    </row>
    <row r="1691" ht="12.75">
      <c r="D1691" s="265"/>
    </row>
    <row r="1692" ht="12.75">
      <c r="D1692" s="265"/>
    </row>
    <row r="1693" ht="12.75">
      <c r="D1693" s="265"/>
    </row>
    <row r="1694" ht="12.75">
      <c r="D1694" s="265"/>
    </row>
    <row r="1695" ht="12.75">
      <c r="D1695" s="265"/>
    </row>
    <row r="1696" ht="12.75">
      <c r="D1696" s="265"/>
    </row>
    <row r="1697" ht="12.75">
      <c r="D1697" s="265"/>
    </row>
    <row r="1698" ht="12.75">
      <c r="D1698" s="265"/>
    </row>
    <row r="1699" ht="12.75">
      <c r="D1699" s="265"/>
    </row>
    <row r="1700" ht="12.75">
      <c r="D1700" s="265"/>
    </row>
    <row r="1701" ht="12.75">
      <c r="D1701" s="265"/>
    </row>
    <row r="1702" ht="12.75">
      <c r="D1702" s="265"/>
    </row>
    <row r="1703" ht="12.75">
      <c r="D1703" s="265"/>
    </row>
    <row r="1704" ht="12.75">
      <c r="D1704" s="265"/>
    </row>
    <row r="1705" ht="12.75">
      <c r="D1705" s="265"/>
    </row>
    <row r="1706" ht="12.75">
      <c r="D1706" s="265"/>
    </row>
    <row r="1707" ht="12.75">
      <c r="D1707" s="265"/>
    </row>
    <row r="1708" ht="12.75">
      <c r="D1708" s="265"/>
    </row>
    <row r="1709" ht="12.75">
      <c r="D1709" s="265"/>
    </row>
    <row r="1710" ht="12.75">
      <c r="D1710" s="265"/>
    </row>
    <row r="1711" ht="12.75">
      <c r="D1711" s="265"/>
    </row>
    <row r="1712" ht="12.75">
      <c r="D1712" s="265"/>
    </row>
    <row r="1713" ht="12.75">
      <c r="D1713" s="265"/>
    </row>
    <row r="1714" ht="12.75">
      <c r="D1714" s="265"/>
    </row>
    <row r="1715" ht="12.75">
      <c r="D1715" s="265"/>
    </row>
    <row r="1716" ht="12.75">
      <c r="D1716" s="265"/>
    </row>
    <row r="1717" ht="12.75">
      <c r="D1717" s="265"/>
    </row>
    <row r="1718" ht="12.75">
      <c r="D1718" s="265"/>
    </row>
    <row r="1719" ht="12.75">
      <c r="D1719" s="265"/>
    </row>
    <row r="1720" ht="12.75">
      <c r="D1720" s="265"/>
    </row>
    <row r="1721" ht="12.75">
      <c r="D1721" s="265"/>
    </row>
    <row r="1722" ht="12.75">
      <c r="D1722" s="265"/>
    </row>
    <row r="1723" ht="12.75">
      <c r="D1723" s="265"/>
    </row>
    <row r="1724" ht="12.75">
      <c r="D1724" s="265"/>
    </row>
    <row r="1725" ht="12.75">
      <c r="D1725" s="265"/>
    </row>
    <row r="1726" ht="12.75">
      <c r="D1726" s="265"/>
    </row>
    <row r="1727" ht="12.75">
      <c r="D1727" s="265"/>
    </row>
    <row r="1728" ht="12.75">
      <c r="D1728" s="265"/>
    </row>
    <row r="1729" ht="12.75">
      <c r="D1729" s="265"/>
    </row>
    <row r="1730" ht="12.75">
      <c r="D1730" s="265"/>
    </row>
    <row r="1731" ht="12.75">
      <c r="D1731" s="265"/>
    </row>
    <row r="1732" ht="12.75">
      <c r="D1732" s="265"/>
    </row>
    <row r="1733" ht="12.75">
      <c r="D1733" s="265"/>
    </row>
    <row r="1734" ht="12.75">
      <c r="D1734" s="265"/>
    </row>
    <row r="1735" ht="12.75">
      <c r="D1735" s="265"/>
    </row>
    <row r="1736" ht="12.75">
      <c r="D1736" s="265"/>
    </row>
    <row r="1737" ht="12.75">
      <c r="D1737" s="265"/>
    </row>
    <row r="1738" ht="12.75">
      <c r="D1738" s="265"/>
    </row>
    <row r="1739" ht="12.75">
      <c r="D1739" s="265"/>
    </row>
    <row r="1740" ht="12.75">
      <c r="D1740" s="265"/>
    </row>
    <row r="1741" ht="12.75">
      <c r="D1741" s="265"/>
    </row>
    <row r="1742" ht="12.75">
      <c r="D1742" s="265"/>
    </row>
    <row r="1743" ht="12.75">
      <c r="D1743" s="265"/>
    </row>
    <row r="1744" ht="12.75">
      <c r="D1744" s="265"/>
    </row>
    <row r="1745" ht="12.75">
      <c r="D1745" s="265"/>
    </row>
    <row r="1746" ht="12.75">
      <c r="D1746" s="265"/>
    </row>
    <row r="1747" ht="12.75">
      <c r="D1747" s="265"/>
    </row>
    <row r="1748" ht="12.75">
      <c r="D1748" s="265"/>
    </row>
    <row r="1749" ht="12.75">
      <c r="D1749" s="265"/>
    </row>
    <row r="1750" ht="12.75">
      <c r="D1750" s="265"/>
    </row>
    <row r="1751" ht="12.75">
      <c r="D1751" s="265"/>
    </row>
    <row r="1752" ht="12.75">
      <c r="D1752" s="265"/>
    </row>
    <row r="1753" ht="12.75">
      <c r="D1753" s="265"/>
    </row>
    <row r="1754" ht="12.75">
      <c r="D1754" s="265"/>
    </row>
    <row r="1755" ht="12.75">
      <c r="D1755" s="265"/>
    </row>
    <row r="1756" ht="12.75">
      <c r="D1756" s="265"/>
    </row>
    <row r="1757" ht="12.75">
      <c r="D1757" s="265"/>
    </row>
    <row r="1758" ht="12.75">
      <c r="D1758" s="265"/>
    </row>
    <row r="1759" ht="12.75">
      <c r="D1759" s="265"/>
    </row>
    <row r="1760" ht="12.75">
      <c r="D1760" s="265"/>
    </row>
    <row r="1761" ht="12.75">
      <c r="D1761" s="265"/>
    </row>
    <row r="1762" ht="12.75">
      <c r="D1762" s="265"/>
    </row>
    <row r="1763" ht="12.75">
      <c r="D1763" s="265"/>
    </row>
    <row r="1764" ht="12.75">
      <c r="D1764" s="265"/>
    </row>
    <row r="1765" ht="12.75">
      <c r="D1765" s="265"/>
    </row>
    <row r="1766" ht="12.75">
      <c r="D1766" s="265"/>
    </row>
    <row r="1767" ht="12.75">
      <c r="D1767" s="265"/>
    </row>
    <row r="1768" ht="12.75">
      <c r="D1768" s="265"/>
    </row>
    <row r="1769" ht="12.75">
      <c r="D1769" s="265"/>
    </row>
    <row r="1770" ht="12.75">
      <c r="D1770" s="265"/>
    </row>
    <row r="1771" ht="12.75">
      <c r="D1771" s="265"/>
    </row>
    <row r="1772" ht="12.75">
      <c r="D1772" s="265"/>
    </row>
    <row r="1773" ht="12.75">
      <c r="D1773" s="265"/>
    </row>
    <row r="1774" ht="12.75">
      <c r="D1774" s="265"/>
    </row>
    <row r="1775" ht="12.75">
      <c r="D1775" s="265"/>
    </row>
    <row r="1776" ht="12.75">
      <c r="D1776" s="265"/>
    </row>
    <row r="1777" ht="12.75">
      <c r="D1777" s="265"/>
    </row>
    <row r="1778" ht="12.75">
      <c r="D1778" s="265"/>
    </row>
    <row r="1779" ht="12.75">
      <c r="D1779" s="265"/>
    </row>
    <row r="1780" ht="12.75">
      <c r="D1780" s="265"/>
    </row>
    <row r="1781" ht="12.75">
      <c r="D1781" s="265"/>
    </row>
    <row r="1782" ht="12.75">
      <c r="D1782" s="265"/>
    </row>
    <row r="1783" ht="12.75">
      <c r="D1783" s="265"/>
    </row>
    <row r="1784" ht="12.75">
      <c r="D1784" s="265"/>
    </row>
    <row r="1785" ht="12.75">
      <c r="D1785" s="265"/>
    </row>
    <row r="1786" ht="12.75">
      <c r="D1786" s="265"/>
    </row>
    <row r="1787" ht="12.75">
      <c r="D1787" s="265"/>
    </row>
    <row r="1788" ht="12.75">
      <c r="D1788" s="265"/>
    </row>
    <row r="1789" ht="12.75">
      <c r="D1789" s="265"/>
    </row>
    <row r="1790" ht="12.75">
      <c r="D1790" s="265"/>
    </row>
    <row r="1791" ht="12.75">
      <c r="D1791" s="265"/>
    </row>
    <row r="1792" ht="12.75">
      <c r="D1792" s="265"/>
    </row>
    <row r="1793" ht="12.75">
      <c r="D1793" s="265"/>
    </row>
    <row r="1794" ht="12.75">
      <c r="D1794" s="265"/>
    </row>
    <row r="1795" ht="12.75">
      <c r="D1795" s="265"/>
    </row>
    <row r="1796" ht="12.75">
      <c r="D1796" s="265"/>
    </row>
    <row r="1797" ht="12.75">
      <c r="D1797" s="265"/>
    </row>
    <row r="1798" ht="12.75">
      <c r="D1798" s="265"/>
    </row>
    <row r="1799" ht="12.75">
      <c r="D1799" s="265"/>
    </row>
    <row r="1800" ht="12.75">
      <c r="D1800" s="265"/>
    </row>
    <row r="1801" ht="12.75">
      <c r="D1801" s="265"/>
    </row>
    <row r="1802" ht="12.75">
      <c r="D1802" s="265"/>
    </row>
    <row r="1803" ht="12.75">
      <c r="D1803" s="265"/>
    </row>
    <row r="1804" ht="12.75">
      <c r="D1804" s="265"/>
    </row>
    <row r="1805" ht="12.75">
      <c r="D1805" s="265"/>
    </row>
    <row r="1806" ht="12.75">
      <c r="D1806" s="265"/>
    </row>
    <row r="1807" ht="12.75">
      <c r="D1807" s="265"/>
    </row>
    <row r="1808" ht="12.75">
      <c r="D1808" s="265"/>
    </row>
    <row r="1809" ht="12.75">
      <c r="D1809" s="265"/>
    </row>
    <row r="1810" ht="12.75">
      <c r="D1810" s="265"/>
    </row>
    <row r="1811" ht="12.75">
      <c r="D1811" s="265"/>
    </row>
    <row r="1812" ht="12.75">
      <c r="D1812" s="265"/>
    </row>
    <row r="1813" ht="12.75">
      <c r="D1813" s="265"/>
    </row>
    <row r="1814" ht="12.75">
      <c r="D1814" s="265"/>
    </row>
    <row r="1815" ht="12.75">
      <c r="D1815" s="265"/>
    </row>
    <row r="1816" ht="12.75">
      <c r="D1816" s="265"/>
    </row>
    <row r="1817" ht="12.75">
      <c r="D1817" s="265"/>
    </row>
    <row r="1818" ht="12.75">
      <c r="D1818" s="265"/>
    </row>
    <row r="1819" ht="12.75">
      <c r="D1819" s="265"/>
    </row>
    <row r="1820" ht="12.75">
      <c r="D1820" s="265"/>
    </row>
    <row r="1821" ht="12.75">
      <c r="D1821" s="265"/>
    </row>
    <row r="1822" ht="12.75">
      <c r="D1822" s="265"/>
    </row>
    <row r="1823" ht="12.75">
      <c r="D1823" s="265"/>
    </row>
    <row r="1824" ht="12.75">
      <c r="D1824" s="265"/>
    </row>
    <row r="1825" ht="12.75">
      <c r="D1825" s="265"/>
    </row>
    <row r="1826" ht="12.75">
      <c r="D1826" s="265"/>
    </row>
    <row r="1827" ht="12.75">
      <c r="D1827" s="265"/>
    </row>
    <row r="1828" ht="12.75">
      <c r="D1828" s="265"/>
    </row>
    <row r="1829" ht="12.75">
      <c r="D1829" s="265"/>
    </row>
    <row r="1830" ht="12.75">
      <c r="D1830" s="265"/>
    </row>
    <row r="1831" ht="12.75">
      <c r="D1831" s="265"/>
    </row>
    <row r="1832" ht="12.75">
      <c r="D1832" s="265"/>
    </row>
    <row r="1833" ht="12.75">
      <c r="D1833" s="265"/>
    </row>
    <row r="1834" ht="12.75">
      <c r="D1834" s="265"/>
    </row>
    <row r="1835" ht="12.75">
      <c r="D1835" s="265"/>
    </row>
    <row r="1836" ht="12.75">
      <c r="D1836" s="265"/>
    </row>
    <row r="1837" ht="12.75">
      <c r="D1837" s="265"/>
    </row>
    <row r="1838" ht="12.75">
      <c r="D1838" s="265"/>
    </row>
    <row r="1839" ht="12.75">
      <c r="D1839" s="265"/>
    </row>
    <row r="1840" ht="12.75">
      <c r="D1840" s="265"/>
    </row>
    <row r="1841" ht="12.75">
      <c r="D1841" s="265"/>
    </row>
    <row r="1842" ht="12.75">
      <c r="D1842" s="265"/>
    </row>
    <row r="1843" ht="12.75">
      <c r="D1843" s="265"/>
    </row>
    <row r="1844" ht="12.75">
      <c r="D1844" s="265"/>
    </row>
    <row r="1845" ht="12.75">
      <c r="D1845" s="265"/>
    </row>
    <row r="1846" ht="12.75">
      <c r="D1846" s="265"/>
    </row>
    <row r="1847" ht="12.75">
      <c r="D1847" s="265"/>
    </row>
    <row r="1848" ht="12.75">
      <c r="D1848" s="265"/>
    </row>
    <row r="1849" ht="12.75">
      <c r="D1849" s="265"/>
    </row>
    <row r="1850" ht="12.75">
      <c r="D1850" s="265"/>
    </row>
    <row r="1851" ht="12.75">
      <c r="D1851" s="265"/>
    </row>
    <row r="1852" ht="12.75">
      <c r="D1852" s="265"/>
    </row>
    <row r="1853" ht="12.75">
      <c r="D1853" s="265"/>
    </row>
    <row r="1854" ht="12.75">
      <c r="D1854" s="265"/>
    </row>
    <row r="1855" ht="12.75">
      <c r="D1855" s="265"/>
    </row>
    <row r="1856" ht="12.75">
      <c r="D1856" s="265"/>
    </row>
    <row r="1857" ht="12.75">
      <c r="D1857" s="265"/>
    </row>
    <row r="1858" ht="12.75">
      <c r="D1858" s="265"/>
    </row>
    <row r="1859" ht="12.75">
      <c r="D1859" s="265"/>
    </row>
    <row r="1860" ht="12.75">
      <c r="D1860" s="265"/>
    </row>
    <row r="1861" ht="12.75">
      <c r="D1861" s="265"/>
    </row>
    <row r="1862" ht="12.75">
      <c r="D1862" s="265"/>
    </row>
    <row r="1863" ht="12.75">
      <c r="D1863" s="265"/>
    </row>
    <row r="1864" ht="12.75">
      <c r="D1864" s="265"/>
    </row>
    <row r="1865" ht="12.75">
      <c r="D1865" s="265"/>
    </row>
    <row r="1866" ht="12.75">
      <c r="D1866" s="265"/>
    </row>
    <row r="1867" ht="12.75">
      <c r="D1867" s="265"/>
    </row>
    <row r="1868" ht="12.75">
      <c r="D1868" s="265"/>
    </row>
    <row r="1869" ht="12.75">
      <c r="D1869" s="265"/>
    </row>
    <row r="1870" ht="12.75">
      <c r="D1870" s="265"/>
    </row>
    <row r="1871" ht="12.75">
      <c r="D1871" s="265"/>
    </row>
    <row r="1872" ht="12.75">
      <c r="D1872" s="265"/>
    </row>
    <row r="1873" ht="12.75">
      <c r="D1873" s="265"/>
    </row>
    <row r="1874" ht="12.75">
      <c r="D1874" s="265"/>
    </row>
    <row r="1875" ht="12.75">
      <c r="D1875" s="265"/>
    </row>
    <row r="1876" ht="12.75">
      <c r="D1876" s="265"/>
    </row>
    <row r="1877" ht="12.75">
      <c r="D1877" s="265"/>
    </row>
    <row r="1878" ht="12.75">
      <c r="D1878" s="265"/>
    </row>
    <row r="1879" ht="12.75">
      <c r="D1879" s="265"/>
    </row>
    <row r="1880" ht="12.75">
      <c r="D1880" s="265"/>
    </row>
    <row r="1881" ht="12.75">
      <c r="D1881" s="265"/>
    </row>
    <row r="1882" ht="12.75">
      <c r="D1882" s="265"/>
    </row>
    <row r="1883" ht="12.75">
      <c r="D1883" s="265"/>
    </row>
    <row r="1884" ht="12.75">
      <c r="D1884" s="265"/>
    </row>
    <row r="1885" ht="12.75">
      <c r="D1885" s="265"/>
    </row>
    <row r="1886" ht="12.75">
      <c r="D1886" s="265"/>
    </row>
    <row r="1887" ht="12.75">
      <c r="D1887" s="265"/>
    </row>
    <row r="1888" ht="12.75">
      <c r="D1888" s="265"/>
    </row>
    <row r="1889" ht="12.75">
      <c r="D1889" s="265"/>
    </row>
    <row r="1890" ht="12.75">
      <c r="D1890" s="265"/>
    </row>
    <row r="1891" ht="12.75">
      <c r="D1891" s="265"/>
    </row>
    <row r="1892" ht="12.75">
      <c r="D1892" s="265"/>
    </row>
    <row r="1893" ht="12.75">
      <c r="D1893" s="265"/>
    </row>
    <row r="1894" ht="12.75">
      <c r="D1894" s="265"/>
    </row>
    <row r="1895" ht="12.75">
      <c r="D1895" s="265"/>
    </row>
    <row r="1896" ht="12.75">
      <c r="D1896" s="265"/>
    </row>
    <row r="1897" ht="12.75">
      <c r="D1897" s="265"/>
    </row>
    <row r="1898" ht="12.75">
      <c r="D1898" s="265"/>
    </row>
    <row r="1899" ht="12.75">
      <c r="D1899" s="265"/>
    </row>
    <row r="1900" ht="12.75">
      <c r="D1900" s="265"/>
    </row>
    <row r="1901" ht="12.75">
      <c r="D1901" s="265"/>
    </row>
    <row r="1902" ht="12.75">
      <c r="D1902" s="265"/>
    </row>
    <row r="1903" ht="12.75">
      <c r="D1903" s="265"/>
    </row>
    <row r="1904" ht="12.75">
      <c r="D1904" s="265"/>
    </row>
    <row r="1905" ht="12.75">
      <c r="D1905" s="265"/>
    </row>
    <row r="1906" ht="12.75">
      <c r="D1906" s="265"/>
    </row>
    <row r="1907" ht="12.75">
      <c r="D1907" s="265"/>
    </row>
    <row r="1908" ht="12.75">
      <c r="D1908" s="265"/>
    </row>
    <row r="1909" ht="12.75">
      <c r="D1909" s="265"/>
    </row>
    <row r="1910" ht="12.75">
      <c r="D1910" s="265"/>
    </row>
    <row r="1911" ht="12.75">
      <c r="D1911" s="265"/>
    </row>
    <row r="1912" ht="12.75">
      <c r="D1912" s="265"/>
    </row>
    <row r="1913" ht="12.75">
      <c r="D1913" s="265"/>
    </row>
    <row r="1914" ht="12.75">
      <c r="D1914" s="265"/>
    </row>
    <row r="1915" ht="12.75">
      <c r="D1915" s="265"/>
    </row>
    <row r="1916" ht="12.75">
      <c r="D1916" s="265"/>
    </row>
    <row r="1917" ht="12.75">
      <c r="D1917" s="265"/>
    </row>
    <row r="1918" ht="12.75">
      <c r="D1918" s="265"/>
    </row>
    <row r="1919" ht="12.75">
      <c r="D1919" s="265"/>
    </row>
    <row r="1920" ht="12.75">
      <c r="D1920" s="265"/>
    </row>
    <row r="1921" ht="12.75">
      <c r="D1921" s="265"/>
    </row>
    <row r="1922" ht="12.75">
      <c r="D1922" s="265"/>
    </row>
    <row r="1923" ht="12.75">
      <c r="D1923" s="265"/>
    </row>
    <row r="1924" ht="12.75">
      <c r="D1924" s="265"/>
    </row>
    <row r="1925" ht="12.75">
      <c r="D1925" s="265"/>
    </row>
    <row r="1926" ht="12.75">
      <c r="D1926" s="265"/>
    </row>
    <row r="1927" ht="12.75">
      <c r="D1927" s="265"/>
    </row>
    <row r="1928" ht="12.75">
      <c r="D1928" s="265"/>
    </row>
    <row r="1929" ht="12.75">
      <c r="D1929" s="265"/>
    </row>
    <row r="1930" ht="12.75">
      <c r="D1930" s="265"/>
    </row>
    <row r="1931" ht="12.75">
      <c r="D1931" s="265"/>
    </row>
    <row r="1932" ht="12.75">
      <c r="D1932" s="265"/>
    </row>
    <row r="1933" ht="12.75">
      <c r="D1933" s="265"/>
    </row>
    <row r="1934" ht="12.75">
      <c r="D1934" s="265"/>
    </row>
    <row r="1935" ht="12.75">
      <c r="D1935" s="265"/>
    </row>
    <row r="1936" ht="12.75">
      <c r="D1936" s="265"/>
    </row>
    <row r="1937" ht="12.75">
      <c r="D1937" s="265"/>
    </row>
    <row r="1938" ht="12.75">
      <c r="D1938" s="265"/>
    </row>
    <row r="1939" ht="12.75">
      <c r="D1939" s="265"/>
    </row>
    <row r="1940" ht="12.75">
      <c r="D1940" s="265"/>
    </row>
    <row r="1941" ht="12.75">
      <c r="D1941" s="265"/>
    </row>
    <row r="1942" ht="12.75">
      <c r="D1942" s="265"/>
    </row>
    <row r="1943" ht="12.75">
      <c r="D1943" s="265"/>
    </row>
    <row r="1944" ht="12.75">
      <c r="D1944" s="265"/>
    </row>
    <row r="1945" ht="12.75">
      <c r="D1945" s="265"/>
    </row>
    <row r="1946" ht="12.75">
      <c r="D1946" s="265"/>
    </row>
    <row r="1947" ht="12.75">
      <c r="D1947" s="265"/>
    </row>
    <row r="1948" ht="12.75">
      <c r="D1948" s="265"/>
    </row>
    <row r="1949" ht="12.75">
      <c r="D1949" s="265"/>
    </row>
    <row r="1950" ht="12.75">
      <c r="D1950" s="265"/>
    </row>
    <row r="1951" ht="12.75">
      <c r="D1951" s="265"/>
    </row>
    <row r="1952" ht="12.75">
      <c r="D1952" s="265"/>
    </row>
    <row r="1953" ht="12.75">
      <c r="D1953" s="265"/>
    </row>
    <row r="1954" ht="12.75">
      <c r="D1954" s="265"/>
    </row>
    <row r="1955" ht="12.75">
      <c r="D1955" s="265"/>
    </row>
    <row r="1956" ht="12.75">
      <c r="D1956" s="265"/>
    </row>
    <row r="1957" ht="12.75">
      <c r="D1957" s="265"/>
    </row>
    <row r="1958" ht="12.75">
      <c r="D1958" s="265"/>
    </row>
    <row r="1959" ht="12.75">
      <c r="D1959" s="265"/>
    </row>
    <row r="1960" ht="12.75">
      <c r="D1960" s="265"/>
    </row>
    <row r="1961" ht="12.75">
      <c r="D1961" s="265"/>
    </row>
    <row r="1962" ht="12.75">
      <c r="D1962" s="265"/>
    </row>
    <row r="1963" ht="12.75">
      <c r="D1963" s="265"/>
    </row>
    <row r="1964" ht="12.75">
      <c r="D1964" s="265"/>
    </row>
    <row r="1965" ht="12.75">
      <c r="D1965" s="265"/>
    </row>
    <row r="1966" ht="12.75">
      <c r="D1966" s="265"/>
    </row>
    <row r="1967" ht="12.75">
      <c r="D1967" s="265"/>
    </row>
    <row r="1968" ht="12.75">
      <c r="D1968" s="265"/>
    </row>
    <row r="1969" ht="12.75">
      <c r="D1969" s="265"/>
    </row>
    <row r="1970" ht="12.75">
      <c r="D1970" s="265"/>
    </row>
    <row r="1971" ht="12.75">
      <c r="D1971" s="265"/>
    </row>
    <row r="1972" ht="12.75">
      <c r="D1972" s="265"/>
    </row>
    <row r="1973" ht="12.75">
      <c r="D1973" s="265"/>
    </row>
    <row r="1974" ht="12.75">
      <c r="D1974" s="265"/>
    </row>
    <row r="1975" ht="12.75">
      <c r="D1975" s="265"/>
    </row>
    <row r="1976" ht="12.75">
      <c r="D1976" s="265"/>
    </row>
    <row r="1977" ht="12.75">
      <c r="D1977" s="265"/>
    </row>
    <row r="1978" ht="12.75">
      <c r="D1978" s="265"/>
    </row>
    <row r="1979" ht="12.75">
      <c r="D1979" s="265"/>
    </row>
    <row r="1980" ht="12.75">
      <c r="D1980" s="265"/>
    </row>
    <row r="1981" ht="12.75">
      <c r="D1981" s="265"/>
    </row>
    <row r="1982" ht="12.75">
      <c r="D1982" s="265"/>
    </row>
    <row r="1983" ht="12.75">
      <c r="D1983" s="265"/>
    </row>
    <row r="1984" ht="12.75">
      <c r="D1984" s="265"/>
    </row>
    <row r="1985" ht="12.75">
      <c r="D1985" s="265"/>
    </row>
    <row r="1986" ht="12.75">
      <c r="D1986" s="265"/>
    </row>
    <row r="1987" ht="12.75">
      <c r="D1987" s="265"/>
    </row>
    <row r="1988" ht="12.75">
      <c r="D1988" s="265"/>
    </row>
    <row r="1989" ht="12.75">
      <c r="D1989" s="265"/>
    </row>
    <row r="1990" ht="12.75">
      <c r="D1990" s="265"/>
    </row>
    <row r="1991" ht="12.75">
      <c r="D1991" s="265"/>
    </row>
    <row r="1992" ht="12.75">
      <c r="D1992" s="265"/>
    </row>
    <row r="1993" ht="12.75">
      <c r="D1993" s="265"/>
    </row>
    <row r="1994" ht="12.75">
      <c r="D1994" s="265"/>
    </row>
    <row r="1995" ht="12.75">
      <c r="D1995" s="265"/>
    </row>
    <row r="1996" ht="12.75">
      <c r="D1996" s="265"/>
    </row>
    <row r="1997" ht="12.75">
      <c r="D1997" s="265"/>
    </row>
    <row r="1998" ht="12.75">
      <c r="D1998" s="265"/>
    </row>
    <row r="1999" ht="12.75">
      <c r="D1999" s="265"/>
    </row>
    <row r="2000" ht="12.75">
      <c r="D2000" s="265"/>
    </row>
    <row r="2001" ht="12.75">
      <c r="D2001" s="265"/>
    </row>
    <row r="2002" ht="12.75">
      <c r="D2002" s="265"/>
    </row>
    <row r="2003" ht="12.75">
      <c r="D2003" s="265"/>
    </row>
    <row r="2004" ht="12.75">
      <c r="D2004" s="265"/>
    </row>
    <row r="2005" ht="12.75">
      <c r="D2005" s="265"/>
    </row>
    <row r="2006" ht="12.75">
      <c r="D2006" s="265"/>
    </row>
    <row r="2007" ht="12.75">
      <c r="D2007" s="265"/>
    </row>
    <row r="2008" ht="12.75">
      <c r="D2008" s="265"/>
    </row>
    <row r="2009" ht="12.75">
      <c r="D2009" s="265"/>
    </row>
    <row r="2010" ht="12.75">
      <c r="D2010" s="265"/>
    </row>
    <row r="2011" ht="12.75">
      <c r="D2011" s="265"/>
    </row>
    <row r="2012" ht="12.75">
      <c r="D2012" s="265"/>
    </row>
    <row r="2013" ht="12.75">
      <c r="D2013" s="265"/>
    </row>
    <row r="2014" ht="12.75">
      <c r="D2014" s="265"/>
    </row>
    <row r="2015" ht="12.75">
      <c r="D2015" s="265"/>
    </row>
    <row r="2016" ht="12.75">
      <c r="D2016" s="265"/>
    </row>
    <row r="2017" ht="12.75">
      <c r="D2017" s="265"/>
    </row>
    <row r="2018" ht="12.75">
      <c r="D2018" s="265"/>
    </row>
    <row r="2019" ht="12.75">
      <c r="D2019" s="265"/>
    </row>
    <row r="2020" ht="12.75">
      <c r="D2020" s="265"/>
    </row>
    <row r="2021" ht="12.75">
      <c r="D2021" s="265"/>
    </row>
    <row r="2022" ht="12.75">
      <c r="D2022" s="265"/>
    </row>
    <row r="2023" ht="12.75">
      <c r="D2023" s="265"/>
    </row>
    <row r="2024" ht="12.75">
      <c r="D2024" s="265"/>
    </row>
    <row r="2025" ht="12.75">
      <c r="D2025" s="265"/>
    </row>
    <row r="2026" ht="12.75">
      <c r="D2026" s="265"/>
    </row>
    <row r="2027" ht="12.75">
      <c r="D2027" s="265"/>
    </row>
    <row r="2028" ht="12.75">
      <c r="D2028" s="265"/>
    </row>
    <row r="2029" ht="12.75">
      <c r="D2029" s="265"/>
    </row>
    <row r="2030" ht="12.75">
      <c r="D2030" s="265"/>
    </row>
    <row r="2031" ht="12.75">
      <c r="D2031" s="265"/>
    </row>
    <row r="2032" ht="12.75">
      <c r="D2032" s="265"/>
    </row>
    <row r="2033" ht="12.75">
      <c r="D2033" s="265"/>
    </row>
    <row r="2034" ht="12.75">
      <c r="D2034" s="265"/>
    </row>
    <row r="2035" ht="12.75">
      <c r="D2035" s="265"/>
    </row>
    <row r="2036" ht="12.75">
      <c r="D2036" s="265"/>
    </row>
    <row r="2037" ht="12.75">
      <c r="D2037" s="265"/>
    </row>
    <row r="2038" ht="12.75">
      <c r="D2038" s="265"/>
    </row>
    <row r="2039" ht="12.75">
      <c r="D2039" s="265"/>
    </row>
    <row r="2040" ht="12.75">
      <c r="D2040" s="265"/>
    </row>
    <row r="2041" ht="12.75">
      <c r="D2041" s="265"/>
    </row>
    <row r="2042" ht="12.75">
      <c r="D2042" s="265"/>
    </row>
    <row r="2043" ht="12.75">
      <c r="D2043" s="265"/>
    </row>
    <row r="2044" ht="12.75">
      <c r="D2044" s="265"/>
    </row>
    <row r="2045" ht="12.75">
      <c r="D2045" s="265"/>
    </row>
    <row r="2046" ht="12.75">
      <c r="D2046" s="265"/>
    </row>
    <row r="2047" ht="12.75">
      <c r="D2047" s="265"/>
    </row>
    <row r="2048" ht="12.75">
      <c r="D2048" s="265"/>
    </row>
    <row r="2049" ht="12.75">
      <c r="D2049" s="265"/>
    </row>
    <row r="2050" ht="12.75">
      <c r="D2050" s="265"/>
    </row>
    <row r="2051" ht="12.75">
      <c r="D2051" s="265"/>
    </row>
    <row r="2052" ht="12.75">
      <c r="D2052" s="265"/>
    </row>
    <row r="2053" ht="12.75">
      <c r="D2053" s="265"/>
    </row>
    <row r="2054" ht="12.75">
      <c r="D2054" s="265"/>
    </row>
    <row r="2055" ht="12.75">
      <c r="D2055" s="265"/>
    </row>
    <row r="2056" ht="12.75">
      <c r="D2056" s="265"/>
    </row>
    <row r="2057" ht="12.75">
      <c r="D2057" s="265"/>
    </row>
    <row r="2058" ht="12.75">
      <c r="D2058" s="265"/>
    </row>
    <row r="2059" ht="12.75">
      <c r="D2059" s="265"/>
    </row>
    <row r="2060" ht="12.75">
      <c r="D2060" s="265"/>
    </row>
    <row r="2061" ht="12.75">
      <c r="D2061" s="265"/>
    </row>
    <row r="2062" ht="12.75">
      <c r="D2062" s="265"/>
    </row>
    <row r="2063" ht="12.75">
      <c r="D2063" s="265"/>
    </row>
    <row r="2064" ht="12.75">
      <c r="D2064" s="265"/>
    </row>
    <row r="2065" ht="12.75">
      <c r="D2065" s="265"/>
    </row>
    <row r="2066" ht="12.75">
      <c r="D2066" s="265"/>
    </row>
    <row r="2067" ht="12.75">
      <c r="D2067" s="265"/>
    </row>
    <row r="2068" ht="12.75">
      <c r="D2068" s="265"/>
    </row>
    <row r="2069" ht="12.75">
      <c r="D2069" s="265"/>
    </row>
    <row r="2070" ht="12.75">
      <c r="D2070" s="265"/>
    </row>
    <row r="2071" ht="12.75">
      <c r="D2071" s="265"/>
    </row>
    <row r="2072" ht="12.75">
      <c r="D2072" s="265"/>
    </row>
    <row r="2073" ht="12.75">
      <c r="D2073" s="265"/>
    </row>
    <row r="2074" ht="12.75">
      <c r="D2074" s="265"/>
    </row>
    <row r="2075" ht="12.75">
      <c r="D2075" s="265"/>
    </row>
    <row r="2076" ht="12.75">
      <c r="D2076" s="265"/>
    </row>
    <row r="2077" ht="12.75">
      <c r="D2077" s="265"/>
    </row>
    <row r="2078" ht="12.75">
      <c r="D2078" s="265"/>
    </row>
    <row r="2079" ht="12.75">
      <c r="D2079" s="265"/>
    </row>
    <row r="2080" ht="12.75">
      <c r="D2080" s="265"/>
    </row>
    <row r="2081" ht="12.75">
      <c r="D2081" s="265"/>
    </row>
    <row r="2082" ht="12.75">
      <c r="D2082" s="265"/>
    </row>
    <row r="2083" ht="12.75">
      <c r="D2083" s="265"/>
    </row>
    <row r="2084" ht="12.75">
      <c r="D2084" s="265"/>
    </row>
    <row r="2085" ht="12.75">
      <c r="D2085" s="265"/>
    </row>
    <row r="2086" ht="12.75">
      <c r="D2086" s="265"/>
    </row>
    <row r="2087" ht="12.75">
      <c r="D2087" s="265"/>
    </row>
    <row r="2088" ht="12.75">
      <c r="D2088" s="265"/>
    </row>
    <row r="2089" ht="12.75">
      <c r="D2089" s="265"/>
    </row>
    <row r="2090" ht="12.75">
      <c r="D2090" s="265"/>
    </row>
    <row r="2091" ht="12.75">
      <c r="D2091" s="265"/>
    </row>
    <row r="2092" ht="12.75">
      <c r="D2092" s="265"/>
    </row>
    <row r="2093" ht="12.75">
      <c r="D2093" s="265"/>
    </row>
    <row r="2094" ht="12.75">
      <c r="D2094" s="265"/>
    </row>
    <row r="2095" ht="12.75">
      <c r="D2095" s="265"/>
    </row>
    <row r="2096" ht="12.75">
      <c r="D2096" s="265"/>
    </row>
    <row r="2097" ht="12.75">
      <c r="D2097" s="265"/>
    </row>
    <row r="2098" ht="12.75">
      <c r="D2098" s="265"/>
    </row>
    <row r="2099" ht="12.75">
      <c r="D2099" s="265"/>
    </row>
    <row r="2100" ht="12.75">
      <c r="D2100" s="265"/>
    </row>
    <row r="2101" ht="12.75">
      <c r="D2101" s="265"/>
    </row>
    <row r="2102" ht="12.75">
      <c r="D2102" s="265"/>
    </row>
    <row r="2103" ht="12.75">
      <c r="D2103" s="265"/>
    </row>
    <row r="2104" ht="12.75">
      <c r="D2104" s="265"/>
    </row>
    <row r="2105" ht="12.75">
      <c r="D2105" s="265"/>
    </row>
    <row r="2106" ht="12.75">
      <c r="D2106" s="265"/>
    </row>
    <row r="2107" ht="12.75">
      <c r="D2107" s="265"/>
    </row>
    <row r="2108" ht="12.75">
      <c r="D2108" s="265"/>
    </row>
    <row r="2109" ht="12.75">
      <c r="D2109" s="265"/>
    </row>
    <row r="2110" ht="12.75">
      <c r="D2110" s="265"/>
    </row>
    <row r="2111" ht="12.75">
      <c r="D2111" s="265"/>
    </row>
    <row r="2112" ht="12.75">
      <c r="D2112" s="265"/>
    </row>
    <row r="2113" ht="12.75">
      <c r="D2113" s="265"/>
    </row>
    <row r="2114" ht="12.75">
      <c r="D2114" s="265"/>
    </row>
    <row r="2115" ht="12.75">
      <c r="D2115" s="265"/>
    </row>
    <row r="2116" ht="12.75">
      <c r="D2116" s="265"/>
    </row>
    <row r="2117" ht="12.75">
      <c r="D2117" s="265"/>
    </row>
    <row r="2118" ht="12.75">
      <c r="D2118" s="265"/>
    </row>
    <row r="2119" ht="12.75">
      <c r="D2119" s="265"/>
    </row>
    <row r="2120" ht="12.75">
      <c r="D2120" s="265"/>
    </row>
    <row r="2121" ht="12.75">
      <c r="D2121" s="265"/>
    </row>
    <row r="2122" ht="12.75">
      <c r="D2122" s="265"/>
    </row>
    <row r="2123" ht="12.75">
      <c r="D2123" s="265"/>
    </row>
    <row r="2124" ht="12.75">
      <c r="D2124" s="265"/>
    </row>
    <row r="2125" ht="12.75">
      <c r="D2125" s="265"/>
    </row>
    <row r="2126" ht="12.75">
      <c r="D2126" s="265"/>
    </row>
    <row r="2127" ht="12.75">
      <c r="D2127" s="265"/>
    </row>
    <row r="2128" ht="12.75">
      <c r="D2128" s="265"/>
    </row>
    <row r="2129" ht="12.75">
      <c r="D2129" s="265"/>
    </row>
    <row r="2130" ht="12.75">
      <c r="D2130" s="265"/>
    </row>
    <row r="2131" ht="12.75">
      <c r="D2131" s="265"/>
    </row>
    <row r="2132" ht="12.75">
      <c r="D2132" s="265"/>
    </row>
    <row r="2133" ht="12.75">
      <c r="D2133" s="265"/>
    </row>
    <row r="2134" ht="12.75">
      <c r="D2134" s="265"/>
    </row>
    <row r="2135" ht="12.75">
      <c r="D2135" s="265"/>
    </row>
    <row r="2136" ht="12.75">
      <c r="D2136" s="265"/>
    </row>
    <row r="2137" ht="12.75">
      <c r="D2137" s="265"/>
    </row>
    <row r="2138" ht="12.75">
      <c r="D2138" s="265"/>
    </row>
    <row r="2139" ht="12.75">
      <c r="D2139" s="265"/>
    </row>
    <row r="2140" ht="12.75">
      <c r="D2140" s="265"/>
    </row>
    <row r="2141" ht="12.75">
      <c r="D2141" s="265"/>
    </row>
    <row r="2142" ht="12.75">
      <c r="D2142" s="265"/>
    </row>
    <row r="2143" ht="12.75">
      <c r="D2143" s="265"/>
    </row>
    <row r="2144" ht="12.75">
      <c r="D2144" s="265"/>
    </row>
    <row r="2145" ht="12.75">
      <c r="D2145" s="265"/>
    </row>
    <row r="2146" ht="12.75">
      <c r="D2146" s="265"/>
    </row>
    <row r="2147" ht="12.75">
      <c r="D2147" s="265"/>
    </row>
    <row r="2148" ht="12.75">
      <c r="D2148" s="265"/>
    </row>
    <row r="2149" ht="12.75">
      <c r="D2149" s="265"/>
    </row>
    <row r="2150" ht="12.75">
      <c r="D2150" s="265"/>
    </row>
    <row r="2151" ht="12.75">
      <c r="D2151" s="265"/>
    </row>
    <row r="2152" ht="12.75">
      <c r="D2152" s="265"/>
    </row>
    <row r="2153" ht="12.75">
      <c r="D2153" s="265"/>
    </row>
    <row r="2154" ht="12.75">
      <c r="D2154" s="265"/>
    </row>
    <row r="2155" ht="12.75">
      <c r="D2155" s="265"/>
    </row>
    <row r="2156" ht="12.75">
      <c r="D2156" s="265"/>
    </row>
    <row r="2157" ht="12.75">
      <c r="D2157" s="265"/>
    </row>
    <row r="2158" ht="12.75">
      <c r="D2158" s="265"/>
    </row>
    <row r="2159" ht="12.75">
      <c r="D2159" s="265"/>
    </row>
    <row r="2160" ht="12.75">
      <c r="D2160" s="265"/>
    </row>
    <row r="2161" ht="12.75">
      <c r="D2161" s="265"/>
    </row>
    <row r="2162" ht="12.75">
      <c r="D2162" s="265"/>
    </row>
    <row r="2163" ht="12.75">
      <c r="D2163" s="265"/>
    </row>
    <row r="2164" ht="12.75">
      <c r="D2164" s="265"/>
    </row>
    <row r="2165" ht="12.75">
      <c r="D2165" s="265"/>
    </row>
    <row r="2166" ht="12.75">
      <c r="D2166" s="265"/>
    </row>
    <row r="2167" ht="12.75">
      <c r="D2167" s="265"/>
    </row>
    <row r="2168" ht="12.75">
      <c r="D2168" s="265"/>
    </row>
    <row r="2169" ht="12.75">
      <c r="D2169" s="265"/>
    </row>
    <row r="2170" ht="12.75">
      <c r="D2170" s="265"/>
    </row>
    <row r="2171" ht="12.75">
      <c r="D2171" s="265"/>
    </row>
    <row r="2172" ht="12.75">
      <c r="D2172" s="265"/>
    </row>
    <row r="2173" ht="12.75">
      <c r="D2173" s="265"/>
    </row>
    <row r="2174" ht="12.75">
      <c r="D2174" s="265"/>
    </row>
    <row r="2175" ht="12.75">
      <c r="D2175" s="265"/>
    </row>
    <row r="2176" ht="12.75">
      <c r="D2176" s="265"/>
    </row>
    <row r="2177" ht="12.75">
      <c r="D2177" s="265"/>
    </row>
    <row r="2178" ht="12.75">
      <c r="D2178" s="265"/>
    </row>
    <row r="2179" ht="12.75">
      <c r="D2179" s="265"/>
    </row>
    <row r="2180" ht="12.75">
      <c r="D2180" s="265"/>
    </row>
    <row r="2181" ht="12.75">
      <c r="D2181" s="265"/>
    </row>
    <row r="2182" ht="12.75">
      <c r="D2182" s="265"/>
    </row>
    <row r="2183" ht="12.75">
      <c r="D2183" s="265"/>
    </row>
    <row r="2184" ht="12.75">
      <c r="D2184" s="265"/>
    </row>
    <row r="2185" ht="12.75">
      <c r="D2185" s="265"/>
    </row>
    <row r="2186" ht="12.75">
      <c r="D2186" s="265"/>
    </row>
    <row r="2187" ht="12.75">
      <c r="D2187" s="265"/>
    </row>
    <row r="2188" ht="12.75">
      <c r="D2188" s="265"/>
    </row>
    <row r="2189" ht="12.75">
      <c r="D2189" s="265"/>
    </row>
    <row r="2190" ht="12.75">
      <c r="D2190" s="265"/>
    </row>
    <row r="2191" ht="12.75">
      <c r="D2191" s="265"/>
    </row>
    <row r="2192" ht="12.75">
      <c r="D2192" s="265"/>
    </row>
    <row r="2193" ht="12.75">
      <c r="D2193" s="265"/>
    </row>
    <row r="2194" ht="12.75">
      <c r="D2194" s="265"/>
    </row>
    <row r="2195" ht="12.75">
      <c r="D2195" s="265"/>
    </row>
    <row r="2196" ht="12.75">
      <c r="D2196" s="265"/>
    </row>
    <row r="2197" ht="12.75">
      <c r="D2197" s="265"/>
    </row>
    <row r="2198" ht="12.75">
      <c r="D2198" s="265"/>
    </row>
    <row r="2199" ht="12.75">
      <c r="D2199" s="265"/>
    </row>
    <row r="2200" ht="12.75">
      <c r="D2200" s="265"/>
    </row>
    <row r="2201" ht="12.75">
      <c r="D2201" s="265"/>
    </row>
    <row r="2202" ht="12.75">
      <c r="D2202" s="265"/>
    </row>
    <row r="2203" ht="12.75">
      <c r="D2203" s="265"/>
    </row>
    <row r="2204" ht="12.75">
      <c r="D2204" s="265"/>
    </row>
    <row r="2205" ht="12.75">
      <c r="D2205" s="265"/>
    </row>
    <row r="2206" ht="12.75">
      <c r="D2206" s="265"/>
    </row>
    <row r="2207" ht="12.75">
      <c r="D2207" s="265"/>
    </row>
    <row r="2208" ht="12.75">
      <c r="D2208" s="265"/>
    </row>
    <row r="2209" ht="12.75">
      <c r="D2209" s="265"/>
    </row>
    <row r="2210" ht="12.75">
      <c r="D2210" s="265"/>
    </row>
    <row r="2211" ht="12.75">
      <c r="D2211" s="265"/>
    </row>
    <row r="2212" ht="12.75">
      <c r="D2212" s="265"/>
    </row>
    <row r="2213" ht="12.75">
      <c r="D2213" s="265"/>
    </row>
    <row r="2214" ht="12.75">
      <c r="D2214" s="265"/>
    </row>
    <row r="2215" ht="12.75">
      <c r="D2215" s="265"/>
    </row>
    <row r="2216" ht="12.75">
      <c r="D2216" s="265"/>
    </row>
    <row r="2217" ht="12.75">
      <c r="D2217" s="265"/>
    </row>
    <row r="2218" ht="12.75">
      <c r="D2218" s="265"/>
    </row>
    <row r="2219" ht="12.75">
      <c r="D2219" s="265"/>
    </row>
    <row r="2220" ht="12.75">
      <c r="D2220" s="265"/>
    </row>
    <row r="2221" ht="12.75">
      <c r="D2221" s="265"/>
    </row>
    <row r="2222" ht="12.75">
      <c r="D2222" s="265"/>
    </row>
    <row r="2223" ht="12.75">
      <c r="D2223" s="265"/>
    </row>
    <row r="2224" ht="12.75">
      <c r="D2224" s="265"/>
    </row>
    <row r="2225" ht="12.75">
      <c r="D2225" s="265"/>
    </row>
    <row r="2226" ht="12.75">
      <c r="D2226" s="265"/>
    </row>
    <row r="2227" ht="12.75">
      <c r="D2227" s="265"/>
    </row>
    <row r="2228" ht="12.75">
      <c r="D2228" s="265"/>
    </row>
    <row r="2229" ht="12.75">
      <c r="D2229" s="265"/>
    </row>
    <row r="2230" ht="12.75">
      <c r="D2230" s="265"/>
    </row>
    <row r="2231" ht="12.75">
      <c r="D2231" s="265"/>
    </row>
    <row r="2232" ht="12.75">
      <c r="D2232" s="265"/>
    </row>
    <row r="2233" ht="12.75">
      <c r="D2233" s="265"/>
    </row>
    <row r="2234" ht="12.75">
      <c r="D2234" s="265"/>
    </row>
    <row r="2235" ht="12.75">
      <c r="D2235" s="265"/>
    </row>
    <row r="2236" ht="12.75">
      <c r="D2236" s="265"/>
    </row>
    <row r="2237" ht="12.75">
      <c r="D2237" s="265"/>
    </row>
    <row r="2238" ht="12.75">
      <c r="D2238" s="265"/>
    </row>
    <row r="2239" ht="12.75">
      <c r="D2239" s="265"/>
    </row>
    <row r="2240" ht="12.75">
      <c r="D2240" s="265"/>
    </row>
    <row r="2241" ht="12.75">
      <c r="D2241" s="265"/>
    </row>
    <row r="2242" ht="12.75">
      <c r="D2242" s="265"/>
    </row>
    <row r="2243" ht="12.75">
      <c r="D2243" s="265"/>
    </row>
    <row r="2244" ht="12.75">
      <c r="D2244" s="265"/>
    </row>
    <row r="2245" ht="12.75">
      <c r="D2245" s="265"/>
    </row>
    <row r="2246" ht="12.75">
      <c r="D2246" s="265"/>
    </row>
    <row r="2247" ht="12.75">
      <c r="D2247" s="265"/>
    </row>
    <row r="2248" ht="12.75">
      <c r="D2248" s="265"/>
    </row>
    <row r="2249" ht="12.75">
      <c r="D2249" s="265"/>
    </row>
    <row r="2250" ht="12.75">
      <c r="D2250" s="265"/>
    </row>
    <row r="2251" ht="12.75">
      <c r="D2251" s="265"/>
    </row>
    <row r="2252" ht="12.75">
      <c r="D2252" s="265"/>
    </row>
    <row r="2253" ht="12.75">
      <c r="D2253" s="265"/>
    </row>
    <row r="2254" ht="12.75">
      <c r="D2254" s="265"/>
    </row>
    <row r="2255" ht="12.75">
      <c r="D2255" s="265"/>
    </row>
    <row r="2256" ht="12.75">
      <c r="D2256" s="265"/>
    </row>
    <row r="2257" ht="12.75">
      <c r="D2257" s="265"/>
    </row>
    <row r="2258" ht="12.75">
      <c r="D2258" s="265"/>
    </row>
    <row r="2259" ht="12.75">
      <c r="D2259" s="265"/>
    </row>
    <row r="2260" ht="12.75">
      <c r="D2260" s="265"/>
    </row>
    <row r="2261" ht="12.75">
      <c r="D2261" s="265"/>
    </row>
    <row r="2262" ht="12.75">
      <c r="D2262" s="265"/>
    </row>
    <row r="2263" ht="12.75">
      <c r="D2263" s="265"/>
    </row>
    <row r="2264" ht="12.75">
      <c r="D2264" s="265"/>
    </row>
    <row r="2265" ht="12.75">
      <c r="D2265" s="265"/>
    </row>
    <row r="2266" ht="12.75">
      <c r="D2266" s="265"/>
    </row>
    <row r="2267" ht="12.75">
      <c r="D2267" s="265"/>
    </row>
    <row r="2268" ht="12.75">
      <c r="D2268" s="265"/>
    </row>
    <row r="2269" ht="12.75">
      <c r="D2269" s="265"/>
    </row>
    <row r="2270" ht="12.75">
      <c r="D2270" s="265"/>
    </row>
    <row r="2271" ht="12.75">
      <c r="D2271" s="265"/>
    </row>
    <row r="2272" ht="12.75">
      <c r="D2272" s="265"/>
    </row>
    <row r="2273" ht="12.75">
      <c r="D2273" s="265"/>
    </row>
    <row r="2274" ht="12.75">
      <c r="D2274" s="265"/>
    </row>
    <row r="2275" ht="12.75">
      <c r="D2275" s="265"/>
    </row>
    <row r="2276" ht="12.75">
      <c r="D2276" s="265"/>
    </row>
    <row r="2277" ht="12.75">
      <c r="D2277" s="265"/>
    </row>
    <row r="2278" ht="12.75">
      <c r="D2278" s="265"/>
    </row>
    <row r="2279" ht="12.75">
      <c r="D2279" s="265"/>
    </row>
    <row r="2280" ht="12.75">
      <c r="D2280" s="265"/>
    </row>
    <row r="2281" ht="12.75">
      <c r="D2281" s="265"/>
    </row>
    <row r="2282" ht="12.75">
      <c r="D2282" s="265"/>
    </row>
    <row r="2283" ht="12.75">
      <c r="D2283" s="265"/>
    </row>
    <row r="2284" ht="12.75">
      <c r="D2284" s="265"/>
    </row>
    <row r="2285" ht="12.75">
      <c r="D2285" s="265"/>
    </row>
    <row r="2286" ht="12.75">
      <c r="D2286" s="265"/>
    </row>
    <row r="2287" ht="12.75">
      <c r="D2287" s="265"/>
    </row>
    <row r="2288" ht="12.75">
      <c r="D2288" s="265"/>
    </row>
    <row r="2289" ht="12.75">
      <c r="D2289" s="265"/>
    </row>
    <row r="2290" ht="12.75">
      <c r="D2290" s="265"/>
    </row>
    <row r="2291" ht="12.75">
      <c r="D2291" s="265"/>
    </row>
    <row r="2292" ht="12.75">
      <c r="D2292" s="265"/>
    </row>
    <row r="2293" ht="12.75">
      <c r="D2293" s="265"/>
    </row>
    <row r="2294" ht="12.75">
      <c r="D2294" s="265"/>
    </row>
    <row r="2295" ht="12.75">
      <c r="D2295" s="265"/>
    </row>
    <row r="2296" ht="12.75">
      <c r="D2296" s="265"/>
    </row>
    <row r="2297" ht="12.75">
      <c r="D2297" s="265"/>
    </row>
    <row r="2298" ht="12.75">
      <c r="D2298" s="265"/>
    </row>
    <row r="2299" ht="12.75">
      <c r="D2299" s="265"/>
    </row>
    <row r="2300" ht="12.75">
      <c r="D2300" s="265"/>
    </row>
    <row r="2301" ht="12.75">
      <c r="D2301" s="265"/>
    </row>
    <row r="2302" ht="12.75">
      <c r="D2302" s="265"/>
    </row>
    <row r="2303" ht="12.75">
      <c r="D2303" s="265"/>
    </row>
    <row r="2304" ht="12.75">
      <c r="D2304" s="265"/>
    </row>
    <row r="2305" ht="12.75">
      <c r="D2305" s="265"/>
    </row>
    <row r="2306" ht="12.75">
      <c r="D2306" s="265"/>
    </row>
    <row r="2307" ht="12.75">
      <c r="D2307" s="265"/>
    </row>
    <row r="2308" ht="12.75">
      <c r="D2308" s="265"/>
    </row>
    <row r="2309" ht="12.75">
      <c r="D2309" s="265"/>
    </row>
    <row r="2310" ht="12.75">
      <c r="D2310" s="265"/>
    </row>
    <row r="2311" ht="12.75">
      <c r="D2311" s="265"/>
    </row>
    <row r="2312" ht="12.75">
      <c r="D2312" s="265"/>
    </row>
    <row r="2313" ht="12.75">
      <c r="D2313" s="265"/>
    </row>
    <row r="2314" ht="12.75">
      <c r="D2314" s="265"/>
    </row>
    <row r="2315" ht="12.75">
      <c r="D2315" s="265"/>
    </row>
    <row r="2316" ht="12.75">
      <c r="D2316" s="265"/>
    </row>
    <row r="2317" ht="12.75">
      <c r="D2317" s="265"/>
    </row>
    <row r="2318" ht="12.75">
      <c r="D2318" s="265"/>
    </row>
    <row r="2319" ht="12.75">
      <c r="D2319" s="265"/>
    </row>
    <row r="2320" ht="12.75">
      <c r="D2320" s="265"/>
    </row>
    <row r="2321" ht="12.75">
      <c r="D2321" s="265"/>
    </row>
    <row r="2322" ht="12.75">
      <c r="D2322" s="265"/>
    </row>
    <row r="2323" ht="12.75">
      <c r="D2323" s="265"/>
    </row>
    <row r="2324" ht="12.75">
      <c r="D2324" s="265"/>
    </row>
    <row r="2325" ht="12.75">
      <c r="D2325" s="265"/>
    </row>
    <row r="2326" ht="12.75">
      <c r="D2326" s="265"/>
    </row>
    <row r="2327" ht="12.75">
      <c r="D2327" s="265"/>
    </row>
    <row r="2328" ht="12.75">
      <c r="D2328" s="265"/>
    </row>
    <row r="2329" ht="12.75">
      <c r="D2329" s="265"/>
    </row>
    <row r="2330" ht="12.75">
      <c r="D2330" s="265"/>
    </row>
    <row r="2331" ht="12.75">
      <c r="D2331" s="265"/>
    </row>
    <row r="2332" ht="12.75">
      <c r="D2332" s="265"/>
    </row>
    <row r="2333" ht="12.75">
      <c r="D2333" s="265"/>
    </row>
    <row r="2334" ht="12.75">
      <c r="D2334" s="265"/>
    </row>
    <row r="2335" ht="12.75">
      <c r="D2335" s="265"/>
    </row>
    <row r="2336" ht="12.75">
      <c r="D2336" s="265"/>
    </row>
    <row r="2337" ht="12.75">
      <c r="D2337" s="265"/>
    </row>
    <row r="2338" ht="12.75">
      <c r="D2338" s="265"/>
    </row>
    <row r="2339" ht="12.75">
      <c r="D2339" s="265"/>
    </row>
    <row r="2340" ht="12.75">
      <c r="D2340" s="265"/>
    </row>
    <row r="2341" ht="12.75">
      <c r="D2341" s="265"/>
    </row>
    <row r="2342" ht="12.75">
      <c r="D2342" s="265"/>
    </row>
    <row r="2343" ht="12.75">
      <c r="D2343" s="265"/>
    </row>
    <row r="2344" ht="12.75">
      <c r="D2344" s="265"/>
    </row>
    <row r="2345" ht="12.75">
      <c r="D2345" s="265"/>
    </row>
    <row r="2346" ht="12.75">
      <c r="D2346" s="265"/>
    </row>
    <row r="2347" ht="12.75">
      <c r="D2347" s="265"/>
    </row>
    <row r="2348" ht="12.75">
      <c r="D2348" s="265"/>
    </row>
    <row r="2349" ht="12.75">
      <c r="D2349" s="265"/>
    </row>
    <row r="2350" ht="12.75">
      <c r="D2350" s="265"/>
    </row>
    <row r="2351" ht="12.75">
      <c r="D2351" s="265"/>
    </row>
    <row r="2352" ht="12.75">
      <c r="D2352" s="265"/>
    </row>
    <row r="2353" ht="12.75">
      <c r="D2353" s="265"/>
    </row>
    <row r="2354" ht="12.75">
      <c r="D2354" s="265"/>
    </row>
    <row r="2355" ht="12.75">
      <c r="D2355" s="265"/>
    </row>
    <row r="2356" ht="12.75">
      <c r="D2356" s="265"/>
    </row>
    <row r="2357" ht="12.75">
      <c r="D2357" s="265"/>
    </row>
    <row r="2358" ht="12.75">
      <c r="D2358" s="265"/>
    </row>
    <row r="2359" ht="12.75">
      <c r="D2359" s="265"/>
    </row>
    <row r="2360" ht="12.75">
      <c r="D2360" s="265"/>
    </row>
    <row r="2361" ht="12.75">
      <c r="D2361" s="265"/>
    </row>
    <row r="2362" ht="12.75">
      <c r="D2362" s="265"/>
    </row>
    <row r="2363" ht="12.75">
      <c r="D2363" s="265"/>
    </row>
    <row r="2364" ht="12.75">
      <c r="D2364" s="265"/>
    </row>
    <row r="2365" ht="12.75">
      <c r="D2365" s="265"/>
    </row>
    <row r="2366" ht="12.75">
      <c r="D2366" s="265"/>
    </row>
    <row r="2367" ht="12.75">
      <c r="D2367" s="265"/>
    </row>
    <row r="2368" ht="12.75">
      <c r="D2368" s="265"/>
    </row>
    <row r="2369" ht="12.75">
      <c r="D2369" s="265"/>
    </row>
    <row r="2370" ht="12.75">
      <c r="D2370" s="265"/>
    </row>
    <row r="2371" ht="12.75">
      <c r="D2371" s="265"/>
    </row>
    <row r="2372" ht="12.75">
      <c r="D2372" s="265"/>
    </row>
    <row r="2373" ht="12.75">
      <c r="D2373" s="265"/>
    </row>
    <row r="2374" ht="12.75">
      <c r="D2374" s="265"/>
    </row>
    <row r="2375" ht="12.75">
      <c r="D2375" s="265"/>
    </row>
    <row r="2376" ht="12.75">
      <c r="D2376" s="265"/>
    </row>
    <row r="2377" ht="12.75">
      <c r="D2377" s="265"/>
    </row>
    <row r="2378" ht="12.75">
      <c r="D2378" s="265"/>
    </row>
    <row r="2379" ht="12.75">
      <c r="D2379" s="265"/>
    </row>
    <row r="2380" ht="12.75">
      <c r="D2380" s="265"/>
    </row>
    <row r="2381" ht="12.75">
      <c r="D2381" s="265"/>
    </row>
    <row r="2382" ht="12.75">
      <c r="D2382" s="265"/>
    </row>
    <row r="2383" ht="12.75">
      <c r="D2383" s="265"/>
    </row>
    <row r="2384" ht="12.75">
      <c r="D2384" s="265"/>
    </row>
    <row r="2385" ht="12.75">
      <c r="D2385" s="265"/>
    </row>
    <row r="2386" ht="12.75">
      <c r="D2386" s="265"/>
    </row>
    <row r="2387" ht="12.75">
      <c r="D2387" s="265"/>
    </row>
    <row r="2388" ht="12.75">
      <c r="D2388" s="265"/>
    </row>
    <row r="2389" ht="12.75">
      <c r="D2389" s="265"/>
    </row>
    <row r="2390" ht="12.75">
      <c r="D2390" s="265"/>
    </row>
    <row r="2391" ht="12.75">
      <c r="D2391" s="265"/>
    </row>
    <row r="2392" ht="12.75">
      <c r="D2392" s="265"/>
    </row>
    <row r="2393" ht="12.75">
      <c r="D2393" s="265"/>
    </row>
    <row r="2394" ht="12.75">
      <c r="D2394" s="265"/>
    </row>
    <row r="2395" ht="12.75">
      <c r="D2395" s="265"/>
    </row>
    <row r="2396" ht="12.75">
      <c r="D2396" s="265"/>
    </row>
    <row r="2397" ht="12.75">
      <c r="D2397" s="265"/>
    </row>
    <row r="2398" ht="12.75">
      <c r="D2398" s="265"/>
    </row>
    <row r="2399" ht="12.75">
      <c r="D2399" s="265"/>
    </row>
    <row r="2400" ht="12.75">
      <c r="D2400" s="265"/>
    </row>
    <row r="2401" ht="12.75">
      <c r="D2401" s="265"/>
    </row>
    <row r="2402" ht="12.75">
      <c r="D2402" s="265"/>
    </row>
    <row r="2403" ht="12.75">
      <c r="D2403" s="265"/>
    </row>
    <row r="2404" ht="12.75">
      <c r="D2404" s="265"/>
    </row>
    <row r="2405" ht="12.75">
      <c r="D2405" s="265"/>
    </row>
    <row r="2406" ht="12.75">
      <c r="D2406" s="265"/>
    </row>
    <row r="2407" ht="12.75">
      <c r="D2407" s="265"/>
    </row>
    <row r="2408" ht="12.75">
      <c r="D2408" s="265"/>
    </row>
    <row r="2409" ht="12.75">
      <c r="D2409" s="265"/>
    </row>
    <row r="2410" ht="12.75">
      <c r="D2410" s="265"/>
    </row>
    <row r="2411" ht="12.75">
      <c r="D2411" s="265"/>
    </row>
    <row r="2412" ht="12.75">
      <c r="D2412" s="265"/>
    </row>
    <row r="2413" ht="12.75">
      <c r="D2413" s="265"/>
    </row>
    <row r="2414" ht="12.75">
      <c r="D2414" s="265"/>
    </row>
    <row r="2415" ht="12.75">
      <c r="D2415" s="265"/>
    </row>
    <row r="2416" ht="12.75">
      <c r="D2416" s="265"/>
    </row>
    <row r="2417" ht="12.75">
      <c r="D2417" s="265"/>
    </row>
    <row r="2418" ht="12.75">
      <c r="D2418" s="265"/>
    </row>
    <row r="2419" ht="12.75">
      <c r="D2419" s="265"/>
    </row>
    <row r="2420" ht="12.75">
      <c r="D2420" s="265"/>
    </row>
    <row r="2421" ht="12.75">
      <c r="D2421" s="265"/>
    </row>
    <row r="2422" ht="12.75">
      <c r="D2422" s="265"/>
    </row>
    <row r="2423" ht="12.75">
      <c r="D2423" s="265"/>
    </row>
    <row r="2424" ht="12.75">
      <c r="D2424" s="265"/>
    </row>
    <row r="2425" ht="12.75">
      <c r="D2425" s="265"/>
    </row>
    <row r="2426" ht="12.75">
      <c r="D2426" s="265"/>
    </row>
    <row r="2427" ht="12.75">
      <c r="D2427" s="265"/>
    </row>
    <row r="2428" ht="12.75">
      <c r="D2428" s="265"/>
    </row>
    <row r="2429" ht="12.75">
      <c r="D2429" s="265"/>
    </row>
    <row r="2430" ht="12.75">
      <c r="D2430" s="265"/>
    </row>
    <row r="2431" ht="12.75">
      <c r="D2431" s="265"/>
    </row>
    <row r="2432" ht="12.75">
      <c r="D2432" s="265"/>
    </row>
    <row r="2433" ht="12.75">
      <c r="D2433" s="265"/>
    </row>
    <row r="2434" ht="12.75">
      <c r="D2434" s="265"/>
    </row>
    <row r="2435" ht="12.75">
      <c r="D2435" s="265"/>
    </row>
    <row r="2436" ht="12.75">
      <c r="D2436" s="265"/>
    </row>
    <row r="2437" ht="12.75">
      <c r="D2437" s="265"/>
    </row>
    <row r="2438" ht="12.75">
      <c r="D2438" s="265"/>
    </row>
    <row r="2439" ht="12.75">
      <c r="D2439" s="265"/>
    </row>
    <row r="2440" ht="12.75">
      <c r="D2440" s="265"/>
    </row>
    <row r="2441" ht="12.75">
      <c r="D2441" s="265"/>
    </row>
    <row r="2442" ht="12.75">
      <c r="D2442" s="265"/>
    </row>
    <row r="2443" ht="12.75">
      <c r="D2443" s="265"/>
    </row>
    <row r="2444" ht="12.75">
      <c r="D2444" s="265"/>
    </row>
    <row r="2445" ht="12.75">
      <c r="D2445" s="265"/>
    </row>
    <row r="2446" ht="12.75">
      <c r="D2446" s="265"/>
    </row>
    <row r="2447" ht="12.75">
      <c r="D2447" s="265"/>
    </row>
    <row r="2448" ht="12.75">
      <c r="D2448" s="265"/>
    </row>
    <row r="2449" ht="12.75">
      <c r="D2449" s="265"/>
    </row>
    <row r="2450" ht="12.75">
      <c r="D2450" s="265"/>
    </row>
    <row r="2451" ht="12.75">
      <c r="D2451" s="265"/>
    </row>
    <row r="2452" ht="12.75">
      <c r="D2452" s="265"/>
    </row>
    <row r="2453" ht="12.75">
      <c r="D2453" s="265"/>
    </row>
    <row r="2454" ht="12.75">
      <c r="D2454" s="265"/>
    </row>
    <row r="2455" ht="12.75">
      <c r="D2455" s="265"/>
    </row>
    <row r="2456" ht="12.75">
      <c r="D2456" s="265"/>
    </row>
    <row r="2457" ht="12.75">
      <c r="D2457" s="265"/>
    </row>
    <row r="2458" ht="12.75">
      <c r="D2458" s="265"/>
    </row>
    <row r="2459" ht="12.75">
      <c r="D2459" s="265"/>
    </row>
    <row r="2460" ht="12.75">
      <c r="D2460" s="265"/>
    </row>
    <row r="2461" ht="12.75">
      <c r="D2461" s="265"/>
    </row>
    <row r="2462" ht="12.75">
      <c r="D2462" s="265"/>
    </row>
    <row r="2463" ht="12.75">
      <c r="D2463" s="265"/>
    </row>
    <row r="2464" ht="12.75">
      <c r="D2464" s="265"/>
    </row>
    <row r="2465" ht="12.75">
      <c r="D2465" s="265"/>
    </row>
    <row r="2466" ht="12.75">
      <c r="D2466" s="265"/>
    </row>
    <row r="2467" ht="12.75">
      <c r="D2467" s="265"/>
    </row>
    <row r="2468" ht="12.75">
      <c r="D2468" s="265"/>
    </row>
    <row r="2469" ht="12.75">
      <c r="D2469" s="265"/>
    </row>
    <row r="2470" ht="12.75">
      <c r="D2470" s="265"/>
    </row>
    <row r="2471" ht="12.75">
      <c r="D2471" s="265"/>
    </row>
    <row r="2472" ht="12.75">
      <c r="D2472" s="265"/>
    </row>
    <row r="2473" ht="12.75">
      <c r="D2473" s="265"/>
    </row>
    <row r="2474" ht="12.75">
      <c r="D2474" s="265"/>
    </row>
    <row r="2475" ht="12.75">
      <c r="D2475" s="265"/>
    </row>
    <row r="2476" ht="12.75">
      <c r="D2476" s="265"/>
    </row>
    <row r="2477" ht="12.75">
      <c r="D2477" s="265"/>
    </row>
    <row r="2478" ht="12.75">
      <c r="D2478" s="265"/>
    </row>
    <row r="2479" ht="12.75">
      <c r="D2479" s="265"/>
    </row>
    <row r="2480" ht="12.75">
      <c r="D2480" s="265"/>
    </row>
    <row r="2481" ht="12.75">
      <c r="D2481" s="265"/>
    </row>
    <row r="2482" ht="12.75">
      <c r="D2482" s="265"/>
    </row>
    <row r="2483" ht="12.75">
      <c r="D2483" s="265"/>
    </row>
    <row r="2484" ht="12.75">
      <c r="D2484" s="265"/>
    </row>
    <row r="2485" ht="12.75">
      <c r="D2485" s="265"/>
    </row>
    <row r="2486" ht="12.75">
      <c r="D2486" s="265"/>
    </row>
    <row r="2487" ht="12.75">
      <c r="D2487" s="265"/>
    </row>
    <row r="2488" ht="12.75">
      <c r="D2488" s="265"/>
    </row>
    <row r="2489" ht="12.75">
      <c r="D2489" s="265"/>
    </row>
    <row r="2490" ht="12.75">
      <c r="D2490" s="265"/>
    </row>
    <row r="2491" ht="12.75">
      <c r="D2491" s="265"/>
    </row>
    <row r="2492" ht="12.75">
      <c r="D2492" s="265"/>
    </row>
    <row r="2493" ht="12.75">
      <c r="D2493" s="265"/>
    </row>
    <row r="2494" ht="12.75">
      <c r="D2494" s="265"/>
    </row>
    <row r="2495" ht="12.75">
      <c r="D2495" s="265"/>
    </row>
    <row r="2496" ht="12.75">
      <c r="D2496" s="265"/>
    </row>
    <row r="2497" ht="12.75">
      <c r="D2497" s="265"/>
    </row>
    <row r="2498" ht="12.75">
      <c r="D2498" s="265"/>
    </row>
    <row r="2499" ht="12.75">
      <c r="D2499" s="265"/>
    </row>
    <row r="2500" ht="12.75">
      <c r="D2500" s="265"/>
    </row>
    <row r="2501" ht="12.75">
      <c r="D2501" s="265"/>
    </row>
    <row r="2502" ht="12.75">
      <c r="D2502" s="265"/>
    </row>
    <row r="2503" ht="12.75">
      <c r="D2503" s="265"/>
    </row>
    <row r="2504" ht="12.75">
      <c r="D2504" s="265"/>
    </row>
    <row r="2505" ht="12.75">
      <c r="D2505" s="265"/>
    </row>
    <row r="2506" ht="12.75">
      <c r="D2506" s="265"/>
    </row>
    <row r="2507" ht="12.75">
      <c r="D2507" s="265"/>
    </row>
    <row r="2508" ht="12.75">
      <c r="D2508" s="265"/>
    </row>
    <row r="2509" ht="12.75">
      <c r="D2509" s="265"/>
    </row>
    <row r="2510" ht="12.75">
      <c r="D2510" s="265"/>
    </row>
    <row r="2511" ht="12.75">
      <c r="D2511" s="265"/>
    </row>
    <row r="2512" ht="12.75">
      <c r="D2512" s="265"/>
    </row>
    <row r="2513" ht="12.75">
      <c r="D2513" s="265"/>
    </row>
    <row r="2514" ht="12.75">
      <c r="D2514" s="265"/>
    </row>
    <row r="2515" ht="12.75">
      <c r="D2515" s="265"/>
    </row>
    <row r="2516" ht="12.75">
      <c r="D2516" s="265"/>
    </row>
    <row r="2517" ht="12.75">
      <c r="D2517" s="265"/>
    </row>
    <row r="2518" ht="12.75">
      <c r="D2518" s="265"/>
    </row>
    <row r="2519" ht="12.75">
      <c r="D2519" s="265"/>
    </row>
    <row r="2520" ht="12.75">
      <c r="D2520" s="265"/>
    </row>
    <row r="2521" ht="12.75">
      <c r="D2521" s="265"/>
    </row>
    <row r="2522" ht="12.75">
      <c r="D2522" s="265"/>
    </row>
    <row r="2523" ht="12.75">
      <c r="D2523" s="265"/>
    </row>
    <row r="2524" ht="12.75">
      <c r="D2524" s="265"/>
    </row>
    <row r="2525" ht="12.75">
      <c r="D2525" s="265"/>
    </row>
    <row r="2526" ht="12.75">
      <c r="D2526" s="265"/>
    </row>
    <row r="2527" ht="12.75">
      <c r="D2527" s="265"/>
    </row>
    <row r="2528" ht="12.75">
      <c r="D2528" s="265"/>
    </row>
    <row r="2529" ht="12.75">
      <c r="D2529" s="265"/>
    </row>
    <row r="2530" ht="12.75">
      <c r="D2530" s="265"/>
    </row>
    <row r="2531" ht="12.75">
      <c r="D2531" s="265"/>
    </row>
    <row r="2532" ht="12.75">
      <c r="D2532" s="265"/>
    </row>
    <row r="2533" ht="12.75">
      <c r="D2533" s="265"/>
    </row>
    <row r="2534" ht="12.75">
      <c r="D2534" s="265"/>
    </row>
    <row r="2535" ht="12.75">
      <c r="D2535" s="265"/>
    </row>
    <row r="2536" ht="12.75">
      <c r="D2536" s="265"/>
    </row>
    <row r="2537" ht="12.75">
      <c r="D2537" s="265"/>
    </row>
    <row r="2538" ht="12.75">
      <c r="D2538" s="265"/>
    </row>
    <row r="2539" ht="12.75">
      <c r="D2539" s="265"/>
    </row>
    <row r="2540" ht="12.75">
      <c r="D2540" s="265"/>
    </row>
    <row r="2541" ht="12.75">
      <c r="D2541" s="265"/>
    </row>
    <row r="2542" ht="12.75">
      <c r="D2542" s="265"/>
    </row>
    <row r="2543" ht="12.75">
      <c r="D2543" s="265"/>
    </row>
    <row r="2544" ht="12.75">
      <c r="D2544" s="265"/>
    </row>
    <row r="2545" ht="12.75">
      <c r="D2545" s="265"/>
    </row>
    <row r="2546" ht="12.75">
      <c r="D2546" s="265"/>
    </row>
    <row r="2547" ht="12.75">
      <c r="D2547" s="265"/>
    </row>
    <row r="2548" ht="12.75">
      <c r="D2548" s="265"/>
    </row>
    <row r="2549" ht="12.75">
      <c r="D2549" s="265"/>
    </row>
    <row r="2550" ht="12.75">
      <c r="D2550" s="265"/>
    </row>
    <row r="2551" ht="12.75">
      <c r="D2551" s="265"/>
    </row>
    <row r="2552" ht="12.75">
      <c r="D2552" s="265"/>
    </row>
    <row r="2553" ht="12.75">
      <c r="D2553" s="265"/>
    </row>
    <row r="2554" ht="12.75">
      <c r="D2554" s="265"/>
    </row>
    <row r="2555" ht="12.75">
      <c r="D2555" s="265"/>
    </row>
    <row r="2556" ht="12.75">
      <c r="D2556" s="265"/>
    </row>
    <row r="2557" ht="12.75">
      <c r="D2557" s="265"/>
    </row>
    <row r="2558" ht="12.75">
      <c r="D2558" s="265"/>
    </row>
    <row r="2559" ht="12.75">
      <c r="D2559" s="265"/>
    </row>
    <row r="2560" ht="12.75">
      <c r="D2560" s="265"/>
    </row>
    <row r="2561" ht="12.75">
      <c r="D2561" s="265"/>
    </row>
    <row r="2562" ht="12.75">
      <c r="D2562" s="265"/>
    </row>
    <row r="2563" ht="12.75">
      <c r="D2563" s="265"/>
    </row>
    <row r="2564" ht="12.75">
      <c r="D2564" s="265"/>
    </row>
    <row r="2565" ht="12.75">
      <c r="D2565" s="265"/>
    </row>
    <row r="2566" ht="12.75">
      <c r="D2566" s="265"/>
    </row>
    <row r="2567" ht="12.75">
      <c r="D2567" s="265"/>
    </row>
    <row r="2568" ht="12.75">
      <c r="D2568" s="265"/>
    </row>
    <row r="2569" ht="12.75">
      <c r="D2569" s="265"/>
    </row>
    <row r="2570" ht="12.75">
      <c r="D2570" s="265"/>
    </row>
    <row r="2571" ht="12.75">
      <c r="D2571" s="265"/>
    </row>
    <row r="2572" ht="12.75">
      <c r="D2572" s="265"/>
    </row>
    <row r="2573" ht="12.75">
      <c r="D2573" s="265"/>
    </row>
    <row r="2574" ht="12.75">
      <c r="D2574" s="265"/>
    </row>
    <row r="2575" ht="12.75">
      <c r="D2575" s="265"/>
    </row>
    <row r="2576" ht="12.75">
      <c r="D2576" s="265"/>
    </row>
    <row r="2577" ht="12.75">
      <c r="D2577" s="265"/>
    </row>
    <row r="2578" ht="12.75">
      <c r="D2578" s="265"/>
    </row>
    <row r="2579" ht="12.75">
      <c r="D2579" s="265"/>
    </row>
    <row r="2580" ht="12.75">
      <c r="D2580" s="265"/>
    </row>
    <row r="2581" ht="12.75">
      <c r="D2581" s="265"/>
    </row>
    <row r="2582" ht="12.75">
      <c r="D2582" s="265"/>
    </row>
    <row r="2583" ht="12.75">
      <c r="D2583" s="265"/>
    </row>
    <row r="2584" ht="12.75">
      <c r="D2584" s="265"/>
    </row>
    <row r="2585" ht="12.75">
      <c r="D2585" s="265"/>
    </row>
    <row r="2586" ht="12.75">
      <c r="D2586" s="265"/>
    </row>
    <row r="2587" ht="12.75">
      <c r="D2587" s="265"/>
    </row>
    <row r="2588" ht="12.75">
      <c r="D2588" s="265"/>
    </row>
    <row r="2589" ht="12.75">
      <c r="D2589" s="265"/>
    </row>
    <row r="2590" ht="12.75">
      <c r="D2590" s="265"/>
    </row>
    <row r="2591" ht="12.75">
      <c r="D2591" s="265"/>
    </row>
    <row r="2592" ht="12.75">
      <c r="D2592" s="265"/>
    </row>
    <row r="2593" ht="12.75">
      <c r="D2593" s="265"/>
    </row>
    <row r="2594" ht="12.75">
      <c r="D2594" s="265"/>
    </row>
    <row r="2595" ht="12.75">
      <c r="D2595" s="265"/>
    </row>
    <row r="2596" ht="12.75">
      <c r="D2596" s="265"/>
    </row>
    <row r="2597" ht="12.75">
      <c r="D2597" s="265"/>
    </row>
    <row r="2598" ht="12.75">
      <c r="D2598" s="265"/>
    </row>
    <row r="2599" ht="12.75">
      <c r="D2599" s="265"/>
    </row>
    <row r="2600" ht="12.75">
      <c r="D2600" s="265"/>
    </row>
    <row r="2601" ht="12.75">
      <c r="D2601" s="265"/>
    </row>
    <row r="2602" ht="12.75">
      <c r="D2602" s="265"/>
    </row>
    <row r="2603" ht="12.75">
      <c r="D2603" s="265"/>
    </row>
    <row r="2604" ht="12.75">
      <c r="D2604" s="265"/>
    </row>
    <row r="2605" ht="12.75">
      <c r="D2605" s="265"/>
    </row>
    <row r="2606" ht="12.75">
      <c r="D2606" s="265"/>
    </row>
    <row r="2607" ht="12.75">
      <c r="D2607" s="265"/>
    </row>
    <row r="2608" ht="12.75">
      <c r="D2608" s="265"/>
    </row>
    <row r="2609" ht="12.75">
      <c r="D2609" s="265"/>
    </row>
    <row r="2610" ht="12.75">
      <c r="D2610" s="265"/>
    </row>
    <row r="2611" ht="12.75">
      <c r="D2611" s="265"/>
    </row>
    <row r="2612" ht="12.75">
      <c r="D2612" s="265"/>
    </row>
    <row r="2613" ht="12.75">
      <c r="D2613" s="265"/>
    </row>
    <row r="2614" ht="12.75">
      <c r="D2614" s="265"/>
    </row>
    <row r="2615" ht="12.75">
      <c r="D2615" s="265"/>
    </row>
    <row r="2616" ht="12.75">
      <c r="D2616" s="265"/>
    </row>
    <row r="2617" ht="12.75">
      <c r="D2617" s="265"/>
    </row>
    <row r="2618" ht="12.75">
      <c r="D2618" s="265"/>
    </row>
    <row r="2619" ht="12.75">
      <c r="D2619" s="265"/>
    </row>
    <row r="2620" ht="12.75">
      <c r="D2620" s="265"/>
    </row>
    <row r="2621" ht="12.75">
      <c r="D2621" s="265"/>
    </row>
    <row r="2622" ht="12.75">
      <c r="D2622" s="265"/>
    </row>
    <row r="2623" ht="12.75">
      <c r="D2623" s="265"/>
    </row>
    <row r="2624" ht="12.75">
      <c r="D2624" s="265"/>
    </row>
    <row r="2625" ht="12.75">
      <c r="D2625" s="265"/>
    </row>
    <row r="2626" ht="12.75">
      <c r="D2626" s="265"/>
    </row>
    <row r="2627" ht="12.75">
      <c r="D2627" s="265"/>
    </row>
    <row r="2628" ht="12.75">
      <c r="D2628" s="265"/>
    </row>
    <row r="2629" ht="12.75">
      <c r="D2629" s="265"/>
    </row>
    <row r="2630" ht="12.75">
      <c r="D2630" s="265"/>
    </row>
    <row r="2631" ht="12.75">
      <c r="D2631" s="265"/>
    </row>
    <row r="2632" ht="12.75">
      <c r="D2632" s="265"/>
    </row>
    <row r="2633" ht="12.75">
      <c r="D2633" s="265"/>
    </row>
    <row r="2634" ht="12.75">
      <c r="D2634" s="265"/>
    </row>
    <row r="2635" ht="12.75">
      <c r="D2635" s="265"/>
    </row>
    <row r="2636" ht="12.75">
      <c r="D2636" s="265"/>
    </row>
    <row r="2637" ht="12.75">
      <c r="D2637" s="265"/>
    </row>
    <row r="2638" ht="12.75">
      <c r="D2638" s="265"/>
    </row>
    <row r="2639" ht="12.75">
      <c r="D2639" s="265"/>
    </row>
    <row r="2640" ht="12.75">
      <c r="D2640" s="265"/>
    </row>
    <row r="2641" ht="12.75">
      <c r="D2641" s="265"/>
    </row>
    <row r="2642" ht="12.75">
      <c r="D2642" s="265"/>
    </row>
    <row r="2643" ht="12.75">
      <c r="D2643" s="265"/>
    </row>
    <row r="2644" ht="12.75">
      <c r="D2644" s="265"/>
    </row>
    <row r="2645" ht="12.75">
      <c r="D2645" s="265"/>
    </row>
    <row r="2646" ht="12.75">
      <c r="D2646" s="265"/>
    </row>
    <row r="2647" ht="12.75">
      <c r="D2647" s="265"/>
    </row>
    <row r="2648" ht="12.75">
      <c r="D2648" s="265"/>
    </row>
    <row r="2649" ht="12.75">
      <c r="D2649" s="265"/>
    </row>
    <row r="2650" ht="12.75">
      <c r="D2650" s="265"/>
    </row>
    <row r="2651" ht="12.75">
      <c r="D2651" s="265"/>
    </row>
    <row r="2652" ht="12.75">
      <c r="D2652" s="265"/>
    </row>
    <row r="2653" ht="12.75">
      <c r="D2653" s="265"/>
    </row>
    <row r="2654" ht="12.75">
      <c r="D2654" s="265"/>
    </row>
    <row r="2655" ht="12.75">
      <c r="D2655" s="265"/>
    </row>
    <row r="2656" ht="12.75">
      <c r="D2656" s="265"/>
    </row>
    <row r="2657" ht="12.75">
      <c r="D2657" s="265"/>
    </row>
    <row r="2658" ht="12.75">
      <c r="D2658" s="265"/>
    </row>
    <row r="2659" ht="12.75">
      <c r="D2659" s="265"/>
    </row>
    <row r="2660" ht="12.75">
      <c r="D2660" s="265"/>
    </row>
    <row r="2661" ht="12.75">
      <c r="D2661" s="265"/>
    </row>
    <row r="2662" ht="12.75">
      <c r="D2662" s="265"/>
    </row>
    <row r="2663" ht="12.75">
      <c r="D2663" s="265"/>
    </row>
    <row r="2664" ht="12.75">
      <c r="D2664" s="265"/>
    </row>
    <row r="2665" ht="12.75">
      <c r="D2665" s="265"/>
    </row>
    <row r="2666" ht="12.75">
      <c r="D2666" s="265"/>
    </row>
    <row r="2667" ht="12.75">
      <c r="D2667" s="265"/>
    </row>
    <row r="2668" ht="12.75">
      <c r="D2668" s="265"/>
    </row>
    <row r="2669" ht="12.75">
      <c r="D2669" s="265"/>
    </row>
    <row r="2670" ht="12.75">
      <c r="D2670" s="265"/>
    </row>
    <row r="2671" ht="12.75">
      <c r="D2671" s="265"/>
    </row>
    <row r="2672" ht="12.75">
      <c r="D2672" s="265"/>
    </row>
    <row r="2673" ht="12.75">
      <c r="D2673" s="265"/>
    </row>
    <row r="2674" ht="12.75">
      <c r="D2674" s="265"/>
    </row>
    <row r="2675" ht="12.75">
      <c r="D2675" s="265"/>
    </row>
    <row r="2676" ht="12.75">
      <c r="D2676" s="265"/>
    </row>
    <row r="2677" ht="12.75">
      <c r="D2677" s="265"/>
    </row>
    <row r="2678" ht="12.75">
      <c r="D2678" s="265"/>
    </row>
    <row r="2679" ht="12.75">
      <c r="D2679" s="265"/>
    </row>
    <row r="2680" ht="12.75">
      <c r="D2680" s="265"/>
    </row>
    <row r="2681" ht="12.75">
      <c r="D2681" s="265"/>
    </row>
    <row r="2682" ht="12.75">
      <c r="D2682" s="265"/>
    </row>
    <row r="2683" ht="12.75">
      <c r="D2683" s="265"/>
    </row>
    <row r="2684" ht="12.75">
      <c r="D2684" s="265"/>
    </row>
    <row r="2685" ht="12.75">
      <c r="D2685" s="265"/>
    </row>
    <row r="2686" ht="12.75">
      <c r="D2686" s="265"/>
    </row>
    <row r="2687" ht="12.75">
      <c r="D2687" s="265"/>
    </row>
    <row r="2688" ht="12.75">
      <c r="D2688" s="265"/>
    </row>
    <row r="2689" ht="12.75">
      <c r="D2689" s="265"/>
    </row>
    <row r="2690" ht="12.75">
      <c r="D2690" s="265"/>
    </row>
    <row r="2691" ht="12.75">
      <c r="D2691" s="265"/>
    </row>
    <row r="2692" ht="12.75">
      <c r="D2692" s="265"/>
    </row>
    <row r="2693" ht="12.75">
      <c r="D2693" s="265"/>
    </row>
    <row r="2694" ht="12.75">
      <c r="D2694" s="265"/>
    </row>
    <row r="2695" ht="12.75">
      <c r="D2695" s="265"/>
    </row>
    <row r="2696" ht="12.75">
      <c r="D2696" s="265"/>
    </row>
    <row r="2697" ht="12.75">
      <c r="D2697" s="265"/>
    </row>
    <row r="2698" ht="12.75">
      <c r="D2698" s="265"/>
    </row>
    <row r="2699" ht="12.75">
      <c r="D2699" s="265"/>
    </row>
    <row r="2700" ht="12.75">
      <c r="D2700" s="265"/>
    </row>
    <row r="2701" ht="12.75">
      <c r="D2701" s="265"/>
    </row>
    <row r="2702" ht="12.75">
      <c r="D2702" s="265"/>
    </row>
    <row r="2703" ht="12.75">
      <c r="D2703" s="265"/>
    </row>
    <row r="2704" ht="12.75">
      <c r="D2704" s="265"/>
    </row>
    <row r="2705" ht="12.75">
      <c r="D2705" s="265"/>
    </row>
    <row r="2706" ht="12.75">
      <c r="D2706" s="265"/>
    </row>
    <row r="2707" ht="12.75">
      <c r="D2707" s="265"/>
    </row>
    <row r="2708" ht="12.75">
      <c r="D2708" s="265"/>
    </row>
    <row r="2709" ht="12.75">
      <c r="D2709" s="265"/>
    </row>
    <row r="2710" ht="12.75">
      <c r="D2710" s="265"/>
    </row>
    <row r="2711" ht="12.75">
      <c r="D2711" s="265"/>
    </row>
    <row r="2712" ht="12.75">
      <c r="D2712" s="265"/>
    </row>
    <row r="2713" ht="12.75">
      <c r="D2713" s="265"/>
    </row>
    <row r="2714" ht="12.75">
      <c r="D2714" s="265"/>
    </row>
    <row r="2715" ht="12.75">
      <c r="D2715" s="265"/>
    </row>
    <row r="2716" ht="12.75">
      <c r="D2716" s="265"/>
    </row>
    <row r="2717" ht="12.75">
      <c r="D2717" s="265"/>
    </row>
    <row r="2718" ht="12.75">
      <c r="D2718" s="265"/>
    </row>
    <row r="2719" ht="12.75">
      <c r="D2719" s="265"/>
    </row>
    <row r="2720" ht="12.75">
      <c r="D2720" s="265"/>
    </row>
    <row r="2721" ht="12.75">
      <c r="D2721" s="265"/>
    </row>
    <row r="2722" ht="12.75">
      <c r="D2722" s="265"/>
    </row>
    <row r="2723" ht="12.75">
      <c r="D2723" s="265"/>
    </row>
    <row r="2724" ht="12.75">
      <c r="D2724" s="265"/>
    </row>
    <row r="2725" ht="12.75">
      <c r="D2725" s="265"/>
    </row>
    <row r="2726" ht="12.75">
      <c r="D2726" s="265"/>
    </row>
    <row r="2727" ht="12.75">
      <c r="D2727" s="265"/>
    </row>
    <row r="2728" ht="12.75">
      <c r="D2728" s="265"/>
    </row>
    <row r="2729" ht="12.75">
      <c r="D2729" s="265"/>
    </row>
    <row r="2730" ht="12.75">
      <c r="D2730" s="265"/>
    </row>
    <row r="2731" ht="12.75">
      <c r="D2731" s="265"/>
    </row>
    <row r="2732" ht="12.75">
      <c r="D2732" s="265"/>
    </row>
    <row r="2733" ht="12.75">
      <c r="D2733" s="265"/>
    </row>
    <row r="2734" ht="12.75">
      <c r="D2734" s="265"/>
    </row>
    <row r="2735" ht="12.75">
      <c r="D2735" s="265"/>
    </row>
    <row r="2736" ht="12.75">
      <c r="D2736" s="265"/>
    </row>
    <row r="2737" ht="12.75">
      <c r="D2737" s="265"/>
    </row>
    <row r="2738" ht="12.75">
      <c r="D2738" s="265"/>
    </row>
    <row r="2739" ht="12.75">
      <c r="D2739" s="265"/>
    </row>
    <row r="2740" ht="12.75">
      <c r="D2740" s="265"/>
    </row>
    <row r="2741" ht="12.75">
      <c r="D2741" s="265"/>
    </row>
    <row r="2742" ht="12.75">
      <c r="D2742" s="265"/>
    </row>
    <row r="2743" ht="12.75">
      <c r="D2743" s="265"/>
    </row>
    <row r="2744" ht="12.75">
      <c r="D2744" s="265"/>
    </row>
    <row r="2745" ht="12.75">
      <c r="D2745" s="265"/>
    </row>
    <row r="2746" ht="12.75">
      <c r="D2746" s="265"/>
    </row>
    <row r="2747" ht="12.75">
      <c r="D2747" s="265"/>
    </row>
    <row r="2748" ht="12.75">
      <c r="D2748" s="265"/>
    </row>
    <row r="2749" ht="12.75">
      <c r="D2749" s="265"/>
    </row>
    <row r="2750" ht="12.75">
      <c r="D2750" s="265"/>
    </row>
    <row r="2751" ht="12.75">
      <c r="D2751" s="265"/>
    </row>
    <row r="2752" ht="12.75">
      <c r="D2752" s="265"/>
    </row>
    <row r="2753" ht="12.75">
      <c r="D2753" s="265"/>
    </row>
    <row r="2754" ht="12.75">
      <c r="D2754" s="265"/>
    </row>
    <row r="2755" ht="12.75">
      <c r="D2755" s="265"/>
    </row>
    <row r="2756" ht="12.75">
      <c r="D2756" s="265"/>
    </row>
    <row r="2757" ht="12.75">
      <c r="D2757" s="265"/>
    </row>
    <row r="2758" ht="12.75">
      <c r="D2758" s="265"/>
    </row>
    <row r="2759" ht="12.75">
      <c r="D2759" s="265"/>
    </row>
    <row r="2760" ht="12.75">
      <c r="D2760" s="265"/>
    </row>
    <row r="2761" ht="12.75">
      <c r="D2761" s="265"/>
    </row>
    <row r="2762" ht="12.75">
      <c r="D2762" s="265"/>
    </row>
    <row r="2763" ht="12.75">
      <c r="D2763" s="265"/>
    </row>
    <row r="2764" ht="12.75">
      <c r="D2764" s="265"/>
    </row>
    <row r="2765" ht="12.75">
      <c r="D2765" s="265"/>
    </row>
    <row r="2766" ht="12.75">
      <c r="D2766" s="265"/>
    </row>
    <row r="2767" ht="12.75">
      <c r="D2767" s="265"/>
    </row>
    <row r="2768" ht="12.75">
      <c r="D2768" s="265"/>
    </row>
    <row r="2769" ht="12.75">
      <c r="D2769" s="265"/>
    </row>
    <row r="2770" ht="12.75">
      <c r="D2770" s="265"/>
    </row>
    <row r="2771" ht="12.75">
      <c r="D2771" s="265"/>
    </row>
    <row r="2772" ht="12.75">
      <c r="D2772" s="265"/>
    </row>
    <row r="2773" ht="12.75">
      <c r="D2773" s="265"/>
    </row>
    <row r="2774" ht="12.75">
      <c r="D2774" s="265"/>
    </row>
    <row r="2775" ht="12.75">
      <c r="D2775" s="265"/>
    </row>
    <row r="2776" ht="12.75">
      <c r="D2776" s="265"/>
    </row>
    <row r="2777" ht="12.75">
      <c r="D2777" s="265"/>
    </row>
    <row r="2778" ht="12.75">
      <c r="D2778" s="265"/>
    </row>
    <row r="2779" ht="12.75">
      <c r="D2779" s="265"/>
    </row>
    <row r="2780" ht="12.75">
      <c r="D2780" s="265"/>
    </row>
    <row r="2781" ht="12.75">
      <c r="D2781" s="265"/>
    </row>
    <row r="2782" ht="12.75">
      <c r="D2782" s="265"/>
    </row>
    <row r="2783" ht="12.75">
      <c r="D2783" s="265"/>
    </row>
    <row r="2784" ht="12.75">
      <c r="D2784" s="265"/>
    </row>
    <row r="2785" ht="12.75">
      <c r="D2785" s="265"/>
    </row>
    <row r="2786" ht="12.75">
      <c r="D2786" s="265"/>
    </row>
    <row r="2787" ht="12.75">
      <c r="D2787" s="265"/>
    </row>
    <row r="2788" ht="12.75">
      <c r="D2788" s="265"/>
    </row>
    <row r="2789" ht="12.75">
      <c r="D2789" s="265"/>
    </row>
    <row r="2790" ht="12.75">
      <c r="D2790" s="265"/>
    </row>
    <row r="2791" ht="12.75">
      <c r="D2791" s="265"/>
    </row>
    <row r="2792" ht="12.75">
      <c r="D2792" s="265"/>
    </row>
    <row r="2793" ht="12.75">
      <c r="D2793" s="265"/>
    </row>
    <row r="2794" ht="12.75">
      <c r="D2794" s="265"/>
    </row>
    <row r="2795" ht="12.75">
      <c r="D2795" s="265"/>
    </row>
    <row r="2796" ht="12.75">
      <c r="D2796" s="265"/>
    </row>
    <row r="2797" ht="12.75">
      <c r="D2797" s="265"/>
    </row>
    <row r="2798" ht="12.75">
      <c r="D2798" s="265"/>
    </row>
    <row r="2799" ht="12.75">
      <c r="D2799" s="265"/>
    </row>
    <row r="2800" ht="12.75">
      <c r="D2800" s="265"/>
    </row>
    <row r="2801" ht="12.75">
      <c r="D2801" s="265"/>
    </row>
    <row r="2802" ht="12.75">
      <c r="D2802" s="265"/>
    </row>
    <row r="2803" ht="12.75">
      <c r="D2803" s="265"/>
    </row>
    <row r="2804" ht="12.75">
      <c r="D2804" s="265"/>
    </row>
    <row r="2805" ht="12.75">
      <c r="D2805" s="265"/>
    </row>
    <row r="2806" ht="12.75">
      <c r="D2806" s="265"/>
    </row>
    <row r="2807" ht="12.75">
      <c r="D2807" s="265"/>
    </row>
    <row r="2808" ht="12.75">
      <c r="D2808" s="265"/>
    </row>
    <row r="2809" ht="12.75">
      <c r="D2809" s="265"/>
    </row>
    <row r="2810" ht="12.75">
      <c r="D2810" s="265"/>
    </row>
    <row r="2811" ht="12.75">
      <c r="D2811" s="265"/>
    </row>
    <row r="2812" ht="12.75">
      <c r="D2812" s="265"/>
    </row>
    <row r="2813" ht="12.75">
      <c r="D2813" s="265"/>
    </row>
    <row r="2814" ht="12.75">
      <c r="D2814" s="265"/>
    </row>
    <row r="2815" ht="12.75">
      <c r="D2815" s="265"/>
    </row>
    <row r="2816" ht="12.75">
      <c r="D2816" s="265"/>
    </row>
    <row r="2817" ht="12.75">
      <c r="D2817" s="265"/>
    </row>
    <row r="2818" ht="12.75">
      <c r="D2818" s="265"/>
    </row>
    <row r="2819" ht="12.75">
      <c r="D2819" s="265"/>
    </row>
    <row r="2820" ht="12.75">
      <c r="D2820" s="265"/>
    </row>
    <row r="2821" ht="12.75">
      <c r="D2821" s="265"/>
    </row>
    <row r="2822" ht="12.75">
      <c r="D2822" s="265"/>
    </row>
    <row r="2823" ht="12.75">
      <c r="D2823" s="265"/>
    </row>
    <row r="2824" ht="12.75">
      <c r="D2824" s="265"/>
    </row>
    <row r="2825" ht="12.75">
      <c r="D2825" s="265"/>
    </row>
    <row r="2826" ht="12.75">
      <c r="D2826" s="265"/>
    </row>
    <row r="2827" ht="12.75">
      <c r="D2827" s="265"/>
    </row>
    <row r="2828" ht="12.75">
      <c r="D2828" s="265"/>
    </row>
    <row r="2829" ht="12.75">
      <c r="D2829" s="265"/>
    </row>
    <row r="2830" ht="12.75">
      <c r="D2830" s="265"/>
    </row>
    <row r="2831" ht="12.75">
      <c r="D2831" s="265"/>
    </row>
    <row r="2832" ht="12.75">
      <c r="D2832" s="265"/>
    </row>
    <row r="2833" ht="12.75">
      <c r="D2833" s="265"/>
    </row>
    <row r="2834" ht="12.75">
      <c r="D2834" s="265"/>
    </row>
    <row r="2835" ht="12.75">
      <c r="D2835" s="265"/>
    </row>
    <row r="2836" ht="12.75">
      <c r="D2836" s="265"/>
    </row>
    <row r="2837" ht="12.75">
      <c r="D2837" s="265"/>
    </row>
    <row r="2838" ht="12.75">
      <c r="D2838" s="265"/>
    </row>
    <row r="2839" ht="12.75">
      <c r="D2839" s="265"/>
    </row>
    <row r="2840" ht="12.75">
      <c r="D2840" s="265"/>
    </row>
    <row r="2841" ht="12.75">
      <c r="D2841" s="265"/>
    </row>
    <row r="2842" ht="12.75">
      <c r="D2842" s="265"/>
    </row>
    <row r="2843" ht="12.75">
      <c r="D2843" s="265"/>
    </row>
    <row r="2844" ht="12.75">
      <c r="D2844" s="265"/>
    </row>
    <row r="2845" ht="12.75">
      <c r="D2845" s="265"/>
    </row>
    <row r="2846" ht="12.75">
      <c r="D2846" s="265"/>
    </row>
    <row r="2847" ht="12.75">
      <c r="D2847" s="265"/>
    </row>
    <row r="2848" ht="12.75">
      <c r="D2848" s="265"/>
    </row>
    <row r="2849" ht="12.75">
      <c r="D2849" s="265"/>
    </row>
    <row r="2850" ht="12.75">
      <c r="D2850" s="265"/>
    </row>
    <row r="2851" ht="12.75">
      <c r="D2851" s="265"/>
    </row>
    <row r="2852" ht="12.75">
      <c r="D2852" s="265"/>
    </row>
    <row r="2853" ht="12.75">
      <c r="D2853" s="265"/>
    </row>
    <row r="2854" ht="12.75">
      <c r="D2854" s="265"/>
    </row>
    <row r="2855" ht="12.75">
      <c r="D2855" s="265"/>
    </row>
    <row r="2856" ht="12.75">
      <c r="D2856" s="265"/>
    </row>
    <row r="2857" ht="12.75">
      <c r="D2857" s="265"/>
    </row>
    <row r="2858" ht="12.75">
      <c r="D2858" s="265"/>
    </row>
    <row r="2859" ht="12.75">
      <c r="D2859" s="265"/>
    </row>
    <row r="2860" ht="12.75">
      <c r="D2860" s="265"/>
    </row>
    <row r="2861" ht="12.75">
      <c r="D2861" s="265"/>
    </row>
    <row r="2862" ht="12.75">
      <c r="D2862" s="265"/>
    </row>
    <row r="2863" ht="12.75">
      <c r="D2863" s="265"/>
    </row>
    <row r="2864" ht="12.75">
      <c r="D2864" s="265"/>
    </row>
    <row r="2865" ht="12.75">
      <c r="D2865" s="265"/>
    </row>
    <row r="2866" ht="12.75">
      <c r="D2866" s="265"/>
    </row>
    <row r="2867" ht="12.75">
      <c r="D2867" s="265"/>
    </row>
    <row r="2868" ht="12.75">
      <c r="D2868" s="265"/>
    </row>
    <row r="2869" ht="12.75">
      <c r="D2869" s="265"/>
    </row>
    <row r="2870" ht="12.75">
      <c r="D2870" s="265"/>
    </row>
    <row r="2871" ht="12.75">
      <c r="D2871" s="265"/>
    </row>
    <row r="2872" ht="12.75">
      <c r="D2872" s="265"/>
    </row>
    <row r="2873" ht="12.75">
      <c r="D2873" s="265"/>
    </row>
    <row r="2874" ht="12.75">
      <c r="D2874" s="265"/>
    </row>
    <row r="2875" ht="12.75">
      <c r="D2875" s="265"/>
    </row>
    <row r="2876" ht="12.75">
      <c r="D2876" s="265"/>
    </row>
    <row r="2877" ht="12.75">
      <c r="D2877" s="265"/>
    </row>
    <row r="2878" ht="12.75">
      <c r="D2878" s="265"/>
    </row>
    <row r="2879" ht="12.75">
      <c r="D2879" s="265"/>
    </row>
    <row r="2880" ht="12.75">
      <c r="D2880" s="265"/>
    </row>
    <row r="2881" ht="12.75">
      <c r="D2881" s="265"/>
    </row>
    <row r="2882" ht="12.75">
      <c r="D2882" s="265"/>
    </row>
    <row r="2883" ht="12.75">
      <c r="D2883" s="265"/>
    </row>
    <row r="2884" ht="12.75">
      <c r="D2884" s="265"/>
    </row>
    <row r="2885" ht="12.75">
      <c r="D2885" s="265"/>
    </row>
    <row r="2886" ht="12.75">
      <c r="D2886" s="265"/>
    </row>
    <row r="2887" ht="12.75">
      <c r="D2887" s="265"/>
    </row>
    <row r="2888" ht="12.75">
      <c r="D2888" s="265"/>
    </row>
    <row r="2889" ht="12.75">
      <c r="D2889" s="265"/>
    </row>
    <row r="2890" ht="12.75">
      <c r="D2890" s="265"/>
    </row>
    <row r="2891" ht="12.75">
      <c r="D2891" s="265"/>
    </row>
    <row r="2892" ht="12.75">
      <c r="D2892" s="265"/>
    </row>
    <row r="2893" ht="12.75">
      <c r="D2893" s="265"/>
    </row>
    <row r="2894" ht="12.75">
      <c r="D2894" s="265"/>
    </row>
    <row r="2895" ht="12.75">
      <c r="D2895" s="265"/>
    </row>
    <row r="2896" ht="12.75">
      <c r="D2896" s="265"/>
    </row>
    <row r="2897" ht="12.75">
      <c r="D2897" s="265"/>
    </row>
    <row r="2898" ht="12.75">
      <c r="D2898" s="265"/>
    </row>
    <row r="2899" ht="12.75">
      <c r="D2899" s="265"/>
    </row>
    <row r="2900" ht="12.75">
      <c r="D2900" s="265"/>
    </row>
    <row r="2901" ht="12.75">
      <c r="D2901" s="265"/>
    </row>
    <row r="2902" ht="12.75">
      <c r="D2902" s="265"/>
    </row>
    <row r="2903" ht="12.75">
      <c r="D2903" s="265"/>
    </row>
    <row r="2904" ht="12.75">
      <c r="D2904" s="265"/>
    </row>
    <row r="2905" ht="12.75">
      <c r="D2905" s="265"/>
    </row>
    <row r="2906" ht="12.75">
      <c r="D2906" s="265"/>
    </row>
    <row r="2907" ht="12.75">
      <c r="D2907" s="265"/>
    </row>
    <row r="2908" ht="12.75">
      <c r="D2908" s="265"/>
    </row>
    <row r="2909" ht="12.75">
      <c r="D2909" s="265"/>
    </row>
    <row r="2910" ht="12.75">
      <c r="D2910" s="265"/>
    </row>
    <row r="2911" ht="12.75">
      <c r="D2911" s="265"/>
    </row>
    <row r="2912" ht="12.75">
      <c r="D2912" s="265"/>
    </row>
    <row r="2913" ht="12.75">
      <c r="D2913" s="265"/>
    </row>
    <row r="2914" ht="12.75">
      <c r="D2914" s="265"/>
    </row>
    <row r="2915" ht="12.75">
      <c r="D2915" s="265"/>
    </row>
    <row r="2916" ht="12.75">
      <c r="D2916" s="265"/>
    </row>
    <row r="2917" ht="12.75">
      <c r="D2917" s="265"/>
    </row>
    <row r="2918" ht="12.75">
      <c r="D2918" s="265"/>
    </row>
    <row r="2919" ht="12.75">
      <c r="D2919" s="265"/>
    </row>
    <row r="2920" ht="12.75">
      <c r="D2920" s="265"/>
    </row>
    <row r="2921" ht="12.75">
      <c r="D2921" s="265"/>
    </row>
    <row r="2922" ht="12.75">
      <c r="D2922" s="265"/>
    </row>
    <row r="2923" ht="12.75">
      <c r="D2923" s="265"/>
    </row>
    <row r="2924" ht="12.75">
      <c r="D2924" s="265"/>
    </row>
    <row r="2925" ht="12.75">
      <c r="D2925" s="265"/>
    </row>
    <row r="2926" ht="12.75">
      <c r="D2926" s="265"/>
    </row>
    <row r="2927" ht="12.75">
      <c r="D2927" s="265"/>
    </row>
    <row r="2928" ht="12.75">
      <c r="D2928" s="265"/>
    </row>
    <row r="2929" ht="12.75">
      <c r="D2929" s="265"/>
    </row>
    <row r="2930" ht="12.75">
      <c r="D2930" s="265"/>
    </row>
    <row r="2931" ht="12.75">
      <c r="D2931" s="265"/>
    </row>
    <row r="2932" ht="12.75">
      <c r="D2932" s="265"/>
    </row>
    <row r="2933" ht="12.75">
      <c r="D2933" s="265"/>
    </row>
    <row r="2934" ht="12.75">
      <c r="D2934" s="265"/>
    </row>
    <row r="2935" ht="12.75">
      <c r="D2935" s="265"/>
    </row>
    <row r="2936" ht="12.75">
      <c r="D2936" s="265"/>
    </row>
    <row r="2937" ht="12.75">
      <c r="D2937" s="265"/>
    </row>
    <row r="2938" ht="12.75">
      <c r="D2938" s="265"/>
    </row>
    <row r="2939" ht="12.75">
      <c r="D2939" s="265"/>
    </row>
    <row r="2940" ht="12.75">
      <c r="D2940" s="265"/>
    </row>
    <row r="2941" ht="12.75">
      <c r="D2941" s="265"/>
    </row>
    <row r="2942" ht="12.75">
      <c r="D2942" s="265"/>
    </row>
    <row r="2943" ht="12.75">
      <c r="D2943" s="265"/>
    </row>
    <row r="2944" ht="12.75">
      <c r="D2944" s="265"/>
    </row>
    <row r="2945" ht="12.75">
      <c r="D2945" s="265"/>
    </row>
    <row r="2946" ht="12.75">
      <c r="D2946" s="265"/>
    </row>
    <row r="2947" ht="12.75">
      <c r="D2947" s="265"/>
    </row>
    <row r="2948" ht="12.75">
      <c r="D2948" s="265"/>
    </row>
    <row r="2949" ht="12.75">
      <c r="D2949" s="265"/>
    </row>
    <row r="2950" ht="12.75">
      <c r="D2950" s="265"/>
    </row>
    <row r="2951" ht="12.75">
      <c r="D2951" s="265"/>
    </row>
    <row r="2952" ht="12.75">
      <c r="D2952" s="265"/>
    </row>
    <row r="2953" ht="12.75">
      <c r="D2953" s="265"/>
    </row>
    <row r="2954" ht="12.75">
      <c r="D2954" s="265"/>
    </row>
    <row r="2955" ht="12.75">
      <c r="D2955" s="265"/>
    </row>
    <row r="2956" ht="12.75">
      <c r="D2956" s="265"/>
    </row>
    <row r="2957" ht="12.75">
      <c r="D2957" s="265"/>
    </row>
    <row r="2958" ht="12.75">
      <c r="D2958" s="265"/>
    </row>
    <row r="2959" ht="12.75">
      <c r="D2959" s="265"/>
    </row>
    <row r="2960" ht="12.75">
      <c r="D2960" s="265"/>
    </row>
    <row r="2961" ht="12.75">
      <c r="D2961" s="265"/>
    </row>
    <row r="2962" ht="12.75">
      <c r="D2962" s="265"/>
    </row>
    <row r="2963" ht="12.75">
      <c r="D2963" s="265"/>
    </row>
    <row r="2964" ht="12.75">
      <c r="D2964" s="265"/>
    </row>
    <row r="2965" ht="12.75">
      <c r="D2965" s="265"/>
    </row>
    <row r="2966" ht="12.75">
      <c r="D2966" s="265"/>
    </row>
    <row r="2967" ht="12.75">
      <c r="D2967" s="265"/>
    </row>
    <row r="2968" ht="12.75">
      <c r="D2968" s="265"/>
    </row>
    <row r="2969" ht="12.75">
      <c r="D2969" s="265"/>
    </row>
    <row r="2970" ht="12.75">
      <c r="D2970" s="265"/>
    </row>
    <row r="2971" ht="12.75">
      <c r="D2971" s="265"/>
    </row>
    <row r="2972" ht="12.75">
      <c r="D2972" s="265"/>
    </row>
    <row r="2973" ht="12.75">
      <c r="D2973" s="265"/>
    </row>
    <row r="2974" ht="12.75">
      <c r="D2974" s="265"/>
    </row>
    <row r="2975" ht="12.75">
      <c r="D2975" s="265"/>
    </row>
    <row r="2976" ht="12.75">
      <c r="D2976" s="265"/>
    </row>
    <row r="2977" ht="12.75">
      <c r="D2977" s="265"/>
    </row>
    <row r="2978" ht="12.75">
      <c r="D2978" s="265"/>
    </row>
    <row r="2979" ht="12.75">
      <c r="D2979" s="265"/>
    </row>
    <row r="2980" ht="12.75">
      <c r="D2980" s="265"/>
    </row>
    <row r="2981" ht="12.75">
      <c r="D2981" s="265"/>
    </row>
    <row r="2982" ht="12.75">
      <c r="D2982" s="265"/>
    </row>
    <row r="2983" ht="12.75">
      <c r="D2983" s="265"/>
    </row>
    <row r="2984" ht="12.75">
      <c r="D2984" s="265"/>
    </row>
    <row r="2985" ht="12.75">
      <c r="D2985" s="265"/>
    </row>
    <row r="2986" ht="12.75">
      <c r="D2986" s="265"/>
    </row>
    <row r="2987" ht="12.75">
      <c r="D2987" s="265"/>
    </row>
    <row r="2988" ht="12.75">
      <c r="D2988" s="265"/>
    </row>
    <row r="2989" ht="12.75">
      <c r="D2989" s="265"/>
    </row>
    <row r="2990" ht="12.75">
      <c r="D2990" s="265"/>
    </row>
    <row r="2991" ht="12.75">
      <c r="D2991" s="265"/>
    </row>
    <row r="2992" ht="12.75">
      <c r="D2992" s="265"/>
    </row>
    <row r="2993" ht="12.75">
      <c r="D2993" s="265"/>
    </row>
    <row r="2994" ht="12.75">
      <c r="D2994" s="265"/>
    </row>
    <row r="2995" ht="12.75">
      <c r="D2995" s="265"/>
    </row>
    <row r="2996" ht="12.75">
      <c r="D2996" s="265"/>
    </row>
    <row r="2997" ht="12.75">
      <c r="D2997" s="265"/>
    </row>
    <row r="2998" ht="12.75">
      <c r="D2998" s="265"/>
    </row>
    <row r="2999" ht="12.75">
      <c r="D2999" s="265"/>
    </row>
    <row r="3000" ht="12.75">
      <c r="D3000" s="265"/>
    </row>
    <row r="3001" ht="12.75">
      <c r="D3001" s="265"/>
    </row>
    <row r="3002" ht="12.75">
      <c r="D3002" s="265"/>
    </row>
    <row r="3003" ht="12.75">
      <c r="D3003" s="265"/>
    </row>
    <row r="3004" ht="12.75">
      <c r="D3004" s="265"/>
    </row>
    <row r="3005" ht="12.75">
      <c r="D3005" s="265"/>
    </row>
    <row r="3006" ht="12.75">
      <c r="D3006" s="265"/>
    </row>
    <row r="3007" ht="12.75">
      <c r="D3007" s="265"/>
    </row>
    <row r="3008" ht="12.75">
      <c r="D3008" s="265"/>
    </row>
    <row r="3009" ht="12.75">
      <c r="D3009" s="265"/>
    </row>
    <row r="3010" ht="12.75">
      <c r="D3010" s="265"/>
    </row>
    <row r="3011" ht="12.75">
      <c r="D3011" s="265"/>
    </row>
    <row r="3012" ht="12.75">
      <c r="D3012" s="265"/>
    </row>
    <row r="3013" ht="12.75">
      <c r="D3013" s="265"/>
    </row>
    <row r="3014" ht="12.75">
      <c r="D3014" s="265"/>
    </row>
    <row r="3015" ht="12.75">
      <c r="D3015" s="265"/>
    </row>
    <row r="3016" ht="12.75">
      <c r="D3016" s="265"/>
    </row>
    <row r="3017" ht="12.75">
      <c r="D3017" s="265"/>
    </row>
    <row r="3018" ht="12.75">
      <c r="D3018" s="265"/>
    </row>
    <row r="3019" ht="12.75">
      <c r="D3019" s="265"/>
    </row>
    <row r="3020" ht="12.75">
      <c r="D3020" s="265"/>
    </row>
    <row r="3021" ht="12.75">
      <c r="D3021" s="265"/>
    </row>
    <row r="3022" ht="12.75">
      <c r="D3022" s="265"/>
    </row>
    <row r="3023" ht="12.75">
      <c r="D3023" s="265"/>
    </row>
    <row r="3024" ht="12.75">
      <c r="D3024" s="265"/>
    </row>
    <row r="3025" ht="12.75">
      <c r="D3025" s="265"/>
    </row>
    <row r="3026" ht="12.75">
      <c r="D3026" s="265"/>
    </row>
    <row r="3027" ht="12.75">
      <c r="D3027" s="265"/>
    </row>
    <row r="3028" ht="12.75">
      <c r="D3028" s="265"/>
    </row>
    <row r="3029" ht="12.75">
      <c r="D3029" s="265"/>
    </row>
    <row r="3030" ht="12.75">
      <c r="D3030" s="265"/>
    </row>
    <row r="3031" ht="12.75">
      <c r="D3031" s="265"/>
    </row>
    <row r="3032" ht="12.75">
      <c r="D3032" s="265"/>
    </row>
    <row r="3033" ht="12.75">
      <c r="D3033" s="265"/>
    </row>
    <row r="3034" ht="12.75">
      <c r="D3034" s="265"/>
    </row>
    <row r="3035" ht="12.75">
      <c r="D3035" s="265"/>
    </row>
    <row r="3036" ht="12.75">
      <c r="D3036" s="265"/>
    </row>
    <row r="3037" ht="12.75">
      <c r="D3037" s="265"/>
    </row>
    <row r="3038" ht="12.75">
      <c r="D3038" s="265"/>
    </row>
    <row r="3039" ht="12.75">
      <c r="D3039" s="265"/>
    </row>
    <row r="3040" ht="12.75">
      <c r="D3040" s="265"/>
    </row>
    <row r="3041" ht="12.75">
      <c r="D3041" s="265"/>
    </row>
    <row r="3042" ht="12.75">
      <c r="D3042" s="265"/>
    </row>
    <row r="3043" ht="12.75">
      <c r="D3043" s="265"/>
    </row>
    <row r="3044" ht="12.75">
      <c r="D3044" s="265"/>
    </row>
    <row r="3045" ht="12.75">
      <c r="D3045" s="265"/>
    </row>
    <row r="3046" ht="12.75">
      <c r="D3046" s="265"/>
    </row>
    <row r="3047" ht="12.75">
      <c r="D3047" s="265"/>
    </row>
    <row r="3048" ht="12.75">
      <c r="D3048" s="265"/>
    </row>
    <row r="3049" ht="12.75">
      <c r="D3049" s="265"/>
    </row>
    <row r="3050" ht="12.75">
      <c r="D3050" s="265"/>
    </row>
    <row r="3051" ht="12.75">
      <c r="D3051" s="265"/>
    </row>
    <row r="3052" ht="12.75">
      <c r="D3052" s="265"/>
    </row>
    <row r="3053" ht="12.75">
      <c r="D3053" s="265"/>
    </row>
    <row r="3054" ht="12.75">
      <c r="D3054" s="265"/>
    </row>
    <row r="3055" ht="12.75">
      <c r="D3055" s="265"/>
    </row>
    <row r="3056" ht="12.75">
      <c r="D3056" s="265"/>
    </row>
    <row r="3057" ht="12.75">
      <c r="D3057" s="265"/>
    </row>
    <row r="3058" ht="12.75">
      <c r="D3058" s="265"/>
    </row>
    <row r="3059" ht="12.75">
      <c r="D3059" s="265"/>
    </row>
    <row r="3060" ht="12.75">
      <c r="D3060" s="265"/>
    </row>
    <row r="3061" ht="12.75">
      <c r="D3061" s="265"/>
    </row>
    <row r="3062" ht="12.75">
      <c r="D3062" s="265"/>
    </row>
    <row r="3063" ht="12.75">
      <c r="D3063" s="265"/>
    </row>
    <row r="3064" ht="12.75">
      <c r="D3064" s="265"/>
    </row>
    <row r="3065" ht="12.75">
      <c r="D3065" s="265"/>
    </row>
    <row r="3066" ht="12.75">
      <c r="D3066" s="265"/>
    </row>
    <row r="3067" ht="12.75">
      <c r="D3067" s="265"/>
    </row>
    <row r="3068" ht="12.75">
      <c r="D3068" s="265"/>
    </row>
    <row r="3069" ht="12.75">
      <c r="D3069" s="265"/>
    </row>
    <row r="3070" ht="12.75">
      <c r="D3070" s="265"/>
    </row>
    <row r="3071" ht="12.75">
      <c r="D3071" s="265"/>
    </row>
    <row r="3072" ht="12.75">
      <c r="D3072" s="265"/>
    </row>
    <row r="3073" ht="12.75">
      <c r="D3073" s="265"/>
    </row>
    <row r="3074" ht="12.75">
      <c r="D3074" s="265"/>
    </row>
    <row r="3075" ht="12.75">
      <c r="D3075" s="265"/>
    </row>
    <row r="3076" ht="12.75">
      <c r="D3076" s="265"/>
    </row>
    <row r="3077" ht="12.75">
      <c r="D3077" s="265"/>
    </row>
    <row r="3078" ht="12.75">
      <c r="D3078" s="265"/>
    </row>
    <row r="3079" ht="12.75">
      <c r="D3079" s="265"/>
    </row>
    <row r="3080" ht="12.75">
      <c r="D3080" s="265"/>
    </row>
    <row r="3081" ht="12.75">
      <c r="D3081" s="265"/>
    </row>
    <row r="3082" ht="12.75">
      <c r="D3082" s="265"/>
    </row>
    <row r="3083" ht="12.75">
      <c r="D3083" s="265"/>
    </row>
    <row r="3084" ht="12.75">
      <c r="D3084" s="265"/>
    </row>
    <row r="3085" ht="12.75">
      <c r="D3085" s="265"/>
    </row>
    <row r="3086" ht="12.75">
      <c r="D3086" s="265"/>
    </row>
    <row r="3087" ht="12.75">
      <c r="D3087" s="265"/>
    </row>
    <row r="3088" ht="12.75">
      <c r="D3088" s="265"/>
    </row>
    <row r="3089" ht="12.75">
      <c r="D3089" s="265"/>
    </row>
    <row r="3090" ht="12.75">
      <c r="D3090" s="265"/>
    </row>
    <row r="3091" ht="12.75">
      <c r="D3091" s="265"/>
    </row>
    <row r="3092" ht="12.75">
      <c r="D3092" s="265"/>
    </row>
    <row r="3093" ht="12.75">
      <c r="D3093" s="265"/>
    </row>
    <row r="3094" ht="12.75">
      <c r="D3094" s="265"/>
    </row>
    <row r="3095" ht="12.75">
      <c r="D3095" s="265"/>
    </row>
    <row r="3096" ht="12.75">
      <c r="D3096" s="265"/>
    </row>
    <row r="3097" ht="12.75">
      <c r="D3097" s="265"/>
    </row>
    <row r="3098" ht="12.75">
      <c r="D3098" s="265"/>
    </row>
    <row r="3099" ht="12.75">
      <c r="D3099" s="265"/>
    </row>
    <row r="3100" ht="12.75">
      <c r="D3100" s="265"/>
    </row>
    <row r="3101" ht="12.75">
      <c r="D3101" s="265"/>
    </row>
    <row r="3102" ht="12.75">
      <c r="D3102" s="265"/>
    </row>
    <row r="3103" ht="12.75">
      <c r="D3103" s="265"/>
    </row>
    <row r="3104" ht="12.75">
      <c r="D3104" s="265"/>
    </row>
    <row r="3105" ht="12.75">
      <c r="D3105" s="265"/>
    </row>
    <row r="3106" ht="12.75">
      <c r="D3106" s="265"/>
    </row>
    <row r="3107" ht="12.75">
      <c r="D3107" s="265"/>
    </row>
    <row r="3108" ht="12.75">
      <c r="D3108" s="265"/>
    </row>
    <row r="3109" ht="12.75">
      <c r="D3109" s="265"/>
    </row>
    <row r="3110" ht="12.75">
      <c r="D3110" s="265"/>
    </row>
    <row r="3111" ht="12.75">
      <c r="D3111" s="265"/>
    </row>
    <row r="3112" ht="12.75">
      <c r="D3112" s="265"/>
    </row>
    <row r="3113" ht="12.75">
      <c r="D3113" s="265"/>
    </row>
    <row r="3114" ht="12.75">
      <c r="D3114" s="265"/>
    </row>
    <row r="3115" ht="12.75">
      <c r="D3115" s="265"/>
    </row>
    <row r="3116" ht="12.75">
      <c r="D3116" s="265"/>
    </row>
    <row r="3117" ht="12.75">
      <c r="D3117" s="265"/>
    </row>
    <row r="3118" ht="12.75">
      <c r="D3118" s="265"/>
    </row>
    <row r="3119" ht="12.75">
      <c r="D3119" s="265"/>
    </row>
    <row r="3120" ht="12.75">
      <c r="D3120" s="265"/>
    </row>
    <row r="3121" ht="12.75">
      <c r="D3121" s="265"/>
    </row>
    <row r="3122" ht="12.75">
      <c r="D3122" s="265"/>
    </row>
    <row r="3123" ht="12.75">
      <c r="D3123" s="265"/>
    </row>
    <row r="3124" ht="12.75">
      <c r="D3124" s="265"/>
    </row>
    <row r="3125" ht="12.75">
      <c r="D3125" s="265"/>
    </row>
    <row r="3126" ht="12.75">
      <c r="D3126" s="265"/>
    </row>
    <row r="3127" ht="12.75">
      <c r="D3127" s="265"/>
    </row>
    <row r="3128" ht="12.75">
      <c r="D3128" s="265"/>
    </row>
    <row r="3129" ht="12.75">
      <c r="D3129" s="265"/>
    </row>
    <row r="3130" ht="12.75">
      <c r="D3130" s="265"/>
    </row>
    <row r="3131" ht="12.75">
      <c r="D3131" s="265"/>
    </row>
    <row r="3132" ht="12.75">
      <c r="D3132" s="265"/>
    </row>
    <row r="3133" ht="12.75">
      <c r="D3133" s="265"/>
    </row>
    <row r="3134" ht="12.75">
      <c r="D3134" s="265"/>
    </row>
    <row r="3135" ht="12.75">
      <c r="D3135" s="265"/>
    </row>
    <row r="3136" ht="12.75">
      <c r="D3136" s="265"/>
    </row>
    <row r="3137" ht="12.75">
      <c r="D3137" s="265"/>
    </row>
    <row r="3138" ht="12.75">
      <c r="D3138" s="265"/>
    </row>
    <row r="3139" ht="12.75">
      <c r="D3139" s="265"/>
    </row>
    <row r="3140" ht="12.75">
      <c r="D3140" s="265"/>
    </row>
    <row r="3141" ht="12.75">
      <c r="D3141" s="265"/>
    </row>
    <row r="3142" ht="12.75">
      <c r="D3142" s="265"/>
    </row>
    <row r="3143" ht="12.75">
      <c r="D3143" s="265"/>
    </row>
    <row r="3144" ht="12.75">
      <c r="D3144" s="265"/>
    </row>
    <row r="3145" ht="12.75">
      <c r="D3145" s="265"/>
    </row>
    <row r="3146" ht="12.75">
      <c r="D3146" s="265"/>
    </row>
    <row r="3147" ht="12.75">
      <c r="D3147" s="265"/>
    </row>
    <row r="3148" ht="12.75">
      <c r="D3148" s="265"/>
    </row>
    <row r="3149" ht="12.75">
      <c r="D3149" s="265"/>
    </row>
    <row r="3150" ht="12.75">
      <c r="D3150" s="265"/>
    </row>
    <row r="3151" ht="12.75">
      <c r="D3151" s="265"/>
    </row>
    <row r="3152" ht="12.75">
      <c r="D3152" s="265"/>
    </row>
    <row r="3153" ht="12.75">
      <c r="D3153" s="265"/>
    </row>
    <row r="3154" ht="12.75">
      <c r="D3154" s="265"/>
    </row>
    <row r="3155" ht="12.75">
      <c r="D3155" s="265"/>
    </row>
    <row r="3156" ht="12.75">
      <c r="D3156" s="265"/>
    </row>
    <row r="3157" ht="12.75">
      <c r="D3157" s="265"/>
    </row>
    <row r="3158" ht="12.75">
      <c r="D3158" s="265"/>
    </row>
    <row r="3159" ht="12.75">
      <c r="D3159" s="265"/>
    </row>
    <row r="3160" ht="12.75">
      <c r="D3160" s="265"/>
    </row>
    <row r="3161" ht="12.75">
      <c r="D3161" s="265"/>
    </row>
    <row r="3162" ht="12.75">
      <c r="D3162" s="265"/>
    </row>
    <row r="3163" ht="12.75">
      <c r="D3163" s="265"/>
    </row>
    <row r="3164" ht="12.75">
      <c r="D3164" s="265"/>
    </row>
    <row r="3165" ht="12.75">
      <c r="D3165" s="265"/>
    </row>
    <row r="3166" ht="12.75">
      <c r="D3166" s="265"/>
    </row>
    <row r="3167" ht="12.75">
      <c r="D3167" s="265"/>
    </row>
    <row r="3168" ht="12.75">
      <c r="D3168" s="265"/>
    </row>
    <row r="3169" ht="12.75">
      <c r="D3169" s="265"/>
    </row>
    <row r="3170" ht="12.75">
      <c r="D3170" s="265"/>
    </row>
    <row r="3171" ht="12.75">
      <c r="D3171" s="265"/>
    </row>
    <row r="3172" ht="12.75">
      <c r="D3172" s="265"/>
    </row>
    <row r="3173" ht="12.75">
      <c r="D3173" s="265"/>
    </row>
    <row r="3174" ht="12.75">
      <c r="D3174" s="265"/>
    </row>
    <row r="3175" ht="12.75">
      <c r="D3175" s="265"/>
    </row>
    <row r="3176" ht="12.75">
      <c r="D3176" s="265"/>
    </row>
    <row r="3177" ht="12.75">
      <c r="D3177" s="265"/>
    </row>
    <row r="3178" ht="12.75">
      <c r="D3178" s="265"/>
    </row>
    <row r="3179" ht="12.75">
      <c r="D3179" s="265"/>
    </row>
    <row r="3180" ht="12.75">
      <c r="D3180" s="265"/>
    </row>
    <row r="3181" ht="12.75">
      <c r="D3181" s="265"/>
    </row>
    <row r="3182" ht="12.75">
      <c r="D3182" s="265"/>
    </row>
    <row r="3183" ht="12.75">
      <c r="D3183" s="265"/>
    </row>
    <row r="3184" ht="12.75">
      <c r="D3184" s="265"/>
    </row>
    <row r="3185" ht="12.75">
      <c r="D3185" s="265"/>
    </row>
    <row r="3186" ht="12.75">
      <c r="D3186" s="265"/>
    </row>
    <row r="3187" ht="12.75">
      <c r="D3187" s="265"/>
    </row>
    <row r="3188" ht="12.75">
      <c r="D3188" s="265"/>
    </row>
    <row r="3189" ht="12.75">
      <c r="D3189" s="265"/>
    </row>
    <row r="3190" ht="12.75">
      <c r="D3190" s="265"/>
    </row>
    <row r="3191" ht="12.75">
      <c r="D3191" s="265"/>
    </row>
    <row r="3192" ht="12.75">
      <c r="D3192" s="265"/>
    </row>
    <row r="3193" ht="12.75">
      <c r="D3193" s="265"/>
    </row>
    <row r="3194" ht="12.75">
      <c r="D3194" s="265"/>
    </row>
    <row r="3195" ht="12.75">
      <c r="D3195" s="265"/>
    </row>
    <row r="3196" ht="12.75">
      <c r="D3196" s="265"/>
    </row>
    <row r="3197" ht="12.75">
      <c r="D3197" s="265"/>
    </row>
    <row r="3198" ht="12.75">
      <c r="D3198" s="265"/>
    </row>
    <row r="3199" ht="12.75">
      <c r="D3199" s="265"/>
    </row>
    <row r="3200" ht="12.75">
      <c r="D3200" s="265"/>
    </row>
    <row r="3201" ht="12.75">
      <c r="D3201" s="265"/>
    </row>
    <row r="3202" ht="12.75">
      <c r="D3202" s="265"/>
    </row>
    <row r="3203" ht="12.75">
      <c r="D3203" s="265"/>
    </row>
    <row r="3204" ht="12.75">
      <c r="D3204" s="265"/>
    </row>
    <row r="3205" ht="12.75">
      <c r="D3205" s="265"/>
    </row>
    <row r="3206" ht="12.75">
      <c r="D3206" s="265"/>
    </row>
    <row r="3207" ht="12.75">
      <c r="D3207" s="265"/>
    </row>
    <row r="3208" ht="12.75">
      <c r="D3208" s="265"/>
    </row>
    <row r="3209" ht="12.75">
      <c r="D3209" s="265"/>
    </row>
    <row r="3210" ht="12.75">
      <c r="D3210" s="265"/>
    </row>
    <row r="3211" ht="12.75">
      <c r="D3211" s="265"/>
    </row>
    <row r="3212" ht="12.75">
      <c r="D3212" s="265"/>
    </row>
    <row r="3213" ht="12.75">
      <c r="D3213" s="265"/>
    </row>
    <row r="3214" ht="12.75">
      <c r="D3214" s="265"/>
    </row>
    <row r="3215" ht="12.75">
      <c r="D3215" s="265"/>
    </row>
    <row r="3216" ht="12.75">
      <c r="D3216" s="265"/>
    </row>
    <row r="3217" ht="12.75">
      <c r="D3217" s="265"/>
    </row>
    <row r="3218" ht="12.75">
      <c r="D3218" s="265"/>
    </row>
    <row r="3219" ht="12.75">
      <c r="D3219" s="265"/>
    </row>
    <row r="3220" ht="12.75">
      <c r="D3220" s="265"/>
    </row>
    <row r="3221" ht="12.75">
      <c r="D3221" s="265"/>
    </row>
    <row r="3222" ht="12.75">
      <c r="D3222" s="265"/>
    </row>
    <row r="3223" ht="12.75">
      <c r="D3223" s="265"/>
    </row>
    <row r="3224" ht="12.75">
      <c r="D3224" s="265"/>
    </row>
    <row r="3225" ht="12.75">
      <c r="D3225" s="265"/>
    </row>
    <row r="3226" ht="12.75">
      <c r="D3226" s="265"/>
    </row>
    <row r="3227" ht="12.75">
      <c r="D3227" s="265"/>
    </row>
    <row r="3228" ht="12.75">
      <c r="D3228" s="265"/>
    </row>
    <row r="3229" ht="12.75">
      <c r="D3229" s="265"/>
    </row>
    <row r="3230" ht="12.75">
      <c r="D3230" s="265"/>
    </row>
    <row r="3231" ht="12.75">
      <c r="D3231" s="265"/>
    </row>
    <row r="3232" ht="12.75">
      <c r="D3232" s="265"/>
    </row>
    <row r="3233" ht="12.75">
      <c r="D3233" s="265"/>
    </row>
    <row r="3234" ht="12.75">
      <c r="D3234" s="265"/>
    </row>
    <row r="3235" ht="12.75">
      <c r="D3235" s="265"/>
    </row>
    <row r="3236" ht="12.75">
      <c r="D3236" s="265"/>
    </row>
    <row r="3237" ht="12.75">
      <c r="D3237" s="265"/>
    </row>
    <row r="3238" ht="12.75">
      <c r="D3238" s="265"/>
    </row>
    <row r="3239" ht="12.75">
      <c r="D3239" s="265"/>
    </row>
    <row r="3240" ht="12.75">
      <c r="D3240" s="265"/>
    </row>
    <row r="3241" ht="12.75">
      <c r="D3241" s="265"/>
    </row>
    <row r="3242" ht="12.75">
      <c r="D3242" s="265"/>
    </row>
    <row r="3243" ht="12.75">
      <c r="D3243" s="265"/>
    </row>
    <row r="3244" ht="12.75">
      <c r="D3244" s="265"/>
    </row>
    <row r="3245" ht="12.75">
      <c r="D3245" s="265"/>
    </row>
    <row r="3246" ht="12.75">
      <c r="D3246" s="265"/>
    </row>
    <row r="3247" ht="12.75">
      <c r="D3247" s="265"/>
    </row>
    <row r="3248" ht="12.75">
      <c r="D3248" s="265"/>
    </row>
    <row r="3249" ht="12.75">
      <c r="D3249" s="265"/>
    </row>
    <row r="3250" ht="12.75">
      <c r="D3250" s="265"/>
    </row>
    <row r="3251" ht="12.75">
      <c r="D3251" s="265"/>
    </row>
    <row r="3252" ht="12.75">
      <c r="D3252" s="265"/>
    </row>
    <row r="3253" ht="12.75">
      <c r="D3253" s="265"/>
    </row>
    <row r="3254" ht="12.75">
      <c r="D3254" s="265"/>
    </row>
    <row r="3255" ht="12.75">
      <c r="D3255" s="265"/>
    </row>
    <row r="3256" ht="12.75">
      <c r="D3256" s="265"/>
    </row>
    <row r="3257" ht="12.75">
      <c r="D3257" s="265"/>
    </row>
    <row r="3258" ht="12.75">
      <c r="D3258" s="265"/>
    </row>
    <row r="3259" ht="12.75">
      <c r="D3259" s="265"/>
    </row>
    <row r="3260" ht="12.75">
      <c r="D3260" s="265"/>
    </row>
    <row r="3261" ht="12.75">
      <c r="D3261" s="265"/>
    </row>
    <row r="3262" ht="12.75">
      <c r="D3262" s="265"/>
    </row>
    <row r="3263" ht="12.75">
      <c r="D3263" s="265"/>
    </row>
    <row r="3264" ht="12.75">
      <c r="D3264" s="265"/>
    </row>
    <row r="3265" ht="12.75">
      <c r="D3265" s="265"/>
    </row>
    <row r="3266" ht="12.75">
      <c r="D3266" s="265"/>
    </row>
    <row r="3267" ht="12.75">
      <c r="D3267" s="265"/>
    </row>
    <row r="3268" ht="12.75">
      <c r="D3268" s="265"/>
    </row>
    <row r="3269" ht="12.75">
      <c r="D3269" s="265"/>
    </row>
    <row r="3270" ht="12.75">
      <c r="D3270" s="265"/>
    </row>
    <row r="3271" ht="12.75">
      <c r="D3271" s="265"/>
    </row>
    <row r="3272" ht="12.75">
      <c r="D3272" s="265"/>
    </row>
    <row r="3273" ht="12.75">
      <c r="D3273" s="265"/>
    </row>
    <row r="3274" ht="12.75">
      <c r="D3274" s="265"/>
    </row>
    <row r="3275" ht="12.75">
      <c r="D3275" s="265"/>
    </row>
    <row r="3276" ht="12.75">
      <c r="D3276" s="265"/>
    </row>
    <row r="3277" ht="12.75">
      <c r="D3277" s="265"/>
    </row>
    <row r="3278" ht="12.75">
      <c r="D3278" s="265"/>
    </row>
    <row r="3279" ht="12.75">
      <c r="D3279" s="265"/>
    </row>
    <row r="3280" ht="12.75">
      <c r="D3280" s="265"/>
    </row>
    <row r="3281" ht="12.75">
      <c r="D3281" s="265"/>
    </row>
    <row r="3282" ht="12.75">
      <c r="D3282" s="265"/>
    </row>
    <row r="3283" ht="12.75">
      <c r="D3283" s="265"/>
    </row>
    <row r="3284" ht="12.75">
      <c r="D3284" s="265"/>
    </row>
    <row r="3285" ht="12.75">
      <c r="D3285" s="265"/>
    </row>
    <row r="3286" ht="12.75">
      <c r="D3286" s="265"/>
    </row>
    <row r="3287" ht="12.75">
      <c r="D3287" s="265"/>
    </row>
    <row r="3288" ht="12.75">
      <c r="D3288" s="265"/>
    </row>
    <row r="3289" ht="12.75">
      <c r="D3289" s="265"/>
    </row>
    <row r="3290" ht="12.75">
      <c r="D3290" s="265"/>
    </row>
    <row r="3291" ht="12.75">
      <c r="D3291" s="265"/>
    </row>
    <row r="3292" ht="12.75">
      <c r="D3292" s="265"/>
    </row>
    <row r="3293" ht="12.75">
      <c r="D3293" s="265"/>
    </row>
    <row r="3294" ht="12.75">
      <c r="D3294" s="265"/>
    </row>
    <row r="3295" ht="12.75">
      <c r="D3295" s="265"/>
    </row>
    <row r="3296" ht="12.75">
      <c r="D3296" s="265"/>
    </row>
    <row r="3297" ht="12.75">
      <c r="D3297" s="265"/>
    </row>
    <row r="3298" ht="12.75">
      <c r="D3298" s="265"/>
    </row>
    <row r="3299" ht="12.75">
      <c r="D3299" s="265"/>
    </row>
    <row r="3300" ht="12.75">
      <c r="D3300" s="265"/>
    </row>
    <row r="3301" ht="12.75">
      <c r="D3301" s="265"/>
    </row>
    <row r="3302" ht="12.75">
      <c r="D3302" s="265"/>
    </row>
    <row r="3303" ht="12.75">
      <c r="D3303" s="265"/>
    </row>
    <row r="3304" ht="12.75">
      <c r="D3304" s="265"/>
    </row>
    <row r="3305" ht="12.75">
      <c r="D3305" s="265"/>
    </row>
    <row r="3306" ht="12.75">
      <c r="D3306" s="265"/>
    </row>
    <row r="3307" ht="12.75">
      <c r="D3307" s="265"/>
    </row>
    <row r="3308" ht="12.75">
      <c r="D3308" s="265"/>
    </row>
    <row r="3309" ht="12.75">
      <c r="D3309" s="265"/>
    </row>
    <row r="3310" ht="12.75">
      <c r="D3310" s="265"/>
    </row>
    <row r="3311" ht="12.75">
      <c r="D3311" s="265"/>
    </row>
    <row r="3312" ht="12.75">
      <c r="D3312" s="265"/>
    </row>
    <row r="3313" ht="12.75">
      <c r="D3313" s="265"/>
    </row>
    <row r="3314" ht="12.75">
      <c r="D3314" s="265"/>
    </row>
    <row r="3315" ht="12.75">
      <c r="D3315" s="265"/>
    </row>
    <row r="3316" ht="12.75">
      <c r="D3316" s="265"/>
    </row>
    <row r="3317" ht="12.75">
      <c r="D3317" s="265"/>
    </row>
    <row r="3318" ht="12.75">
      <c r="D3318" s="265"/>
    </row>
    <row r="3319" ht="12.75">
      <c r="D3319" s="265"/>
    </row>
    <row r="3320" ht="12.75">
      <c r="D3320" s="265"/>
    </row>
    <row r="3321" ht="12.75">
      <c r="D3321" s="265"/>
    </row>
    <row r="3322" ht="12.75">
      <c r="D3322" s="265"/>
    </row>
    <row r="3323" ht="12.75">
      <c r="D3323" s="265"/>
    </row>
    <row r="3324" ht="12.75">
      <c r="D3324" s="265"/>
    </row>
    <row r="3325" ht="12.75">
      <c r="D3325" s="265"/>
    </row>
    <row r="3326" ht="12.75">
      <c r="D3326" s="265"/>
    </row>
    <row r="3327" ht="12.75">
      <c r="D3327" s="265"/>
    </row>
    <row r="3328" ht="12.75">
      <c r="D3328" s="265"/>
    </row>
    <row r="3329" ht="12.75">
      <c r="D3329" s="265"/>
    </row>
    <row r="3330" ht="12.75">
      <c r="D3330" s="265"/>
    </row>
    <row r="3331" ht="12.75">
      <c r="D3331" s="265"/>
    </row>
    <row r="3332" ht="12.75">
      <c r="D3332" s="265"/>
    </row>
    <row r="3333" ht="12.75">
      <c r="D3333" s="265"/>
    </row>
    <row r="3334" ht="12.75">
      <c r="D3334" s="265"/>
    </row>
    <row r="3335" ht="12.75">
      <c r="D3335" s="265"/>
    </row>
    <row r="3336" ht="12.75">
      <c r="D3336" s="265"/>
    </row>
    <row r="3337" ht="12.75">
      <c r="D3337" s="265"/>
    </row>
    <row r="3338" ht="12.75">
      <c r="D3338" s="265"/>
    </row>
    <row r="3339" ht="12.75">
      <c r="D3339" s="265"/>
    </row>
    <row r="3340" ht="12.75">
      <c r="D3340" s="265"/>
    </row>
    <row r="3341" ht="12.75">
      <c r="D3341" s="265"/>
    </row>
    <row r="3342" ht="12.75">
      <c r="D3342" s="265"/>
    </row>
    <row r="3343" ht="12.75">
      <c r="D3343" s="265"/>
    </row>
    <row r="3344" ht="12.75">
      <c r="D3344" s="265"/>
    </row>
    <row r="3345" ht="12.75">
      <c r="D3345" s="265"/>
    </row>
    <row r="3346" ht="12.75">
      <c r="D3346" s="265"/>
    </row>
    <row r="3347" ht="12.75">
      <c r="D3347" s="265"/>
    </row>
    <row r="3348" ht="12.75">
      <c r="D3348" s="265"/>
    </row>
    <row r="3349" ht="12.75">
      <c r="D3349" s="265"/>
    </row>
    <row r="3350" ht="12.75">
      <c r="D3350" s="265"/>
    </row>
    <row r="3351" ht="12.75">
      <c r="D3351" s="265"/>
    </row>
    <row r="3352" ht="12.75">
      <c r="D3352" s="265"/>
    </row>
    <row r="3353" ht="12.75">
      <c r="D3353" s="265"/>
    </row>
    <row r="3354" ht="12.75">
      <c r="D3354" s="265"/>
    </row>
    <row r="3355" ht="12.75">
      <c r="D3355" s="265"/>
    </row>
    <row r="3356" ht="12.75">
      <c r="D3356" s="265"/>
    </row>
    <row r="3357" ht="12.75">
      <c r="D3357" s="265"/>
    </row>
    <row r="3358" ht="12.75">
      <c r="D3358" s="265"/>
    </row>
    <row r="3359" ht="12.75">
      <c r="D3359" s="265"/>
    </row>
    <row r="3360" ht="12.75">
      <c r="D3360" s="265"/>
    </row>
    <row r="3361" ht="12.75">
      <c r="D3361" s="265"/>
    </row>
    <row r="3362" ht="12.75">
      <c r="D3362" s="265"/>
    </row>
    <row r="3363" ht="12.75">
      <c r="D3363" s="265"/>
    </row>
    <row r="3364" ht="12.75">
      <c r="D3364" s="265"/>
    </row>
    <row r="3365" ht="12.75">
      <c r="D3365" s="265"/>
    </row>
    <row r="3366" ht="12.75">
      <c r="D3366" s="265"/>
    </row>
    <row r="3367" ht="12.75">
      <c r="D3367" s="265"/>
    </row>
    <row r="3368" ht="12.75">
      <c r="D3368" s="265"/>
    </row>
    <row r="3369" ht="12.75">
      <c r="D3369" s="265"/>
    </row>
    <row r="3370" ht="12.75">
      <c r="D3370" s="265"/>
    </row>
    <row r="3371" ht="12.75">
      <c r="D3371" s="265"/>
    </row>
    <row r="3372" ht="12.75">
      <c r="D3372" s="265"/>
    </row>
    <row r="3373" ht="12.75">
      <c r="D3373" s="265"/>
    </row>
    <row r="3374" ht="12.75">
      <c r="D3374" s="265"/>
    </row>
    <row r="3375" ht="12.75">
      <c r="D3375" s="265"/>
    </row>
    <row r="3376" ht="12.75">
      <c r="D3376" s="265"/>
    </row>
    <row r="3377" ht="12.75">
      <c r="D3377" s="265"/>
    </row>
    <row r="3378" ht="12.75">
      <c r="D3378" s="265"/>
    </row>
    <row r="3379" ht="12.75">
      <c r="D3379" s="265"/>
    </row>
    <row r="3380" ht="12.75">
      <c r="D3380" s="265"/>
    </row>
    <row r="3381" ht="12.75">
      <c r="D3381" s="265"/>
    </row>
    <row r="3382" ht="12.75">
      <c r="D3382" s="265"/>
    </row>
    <row r="3383" ht="12.75">
      <c r="D3383" s="265"/>
    </row>
    <row r="3384" ht="12.75">
      <c r="D3384" s="265"/>
    </row>
    <row r="3385" ht="12.75">
      <c r="D3385" s="265"/>
    </row>
    <row r="3386" ht="12.75">
      <c r="D3386" s="265"/>
    </row>
    <row r="3387" ht="12.75">
      <c r="D3387" s="265"/>
    </row>
    <row r="3388" ht="12.75">
      <c r="D3388" s="265"/>
    </row>
    <row r="3389" ht="12.75">
      <c r="D3389" s="265"/>
    </row>
    <row r="3390" ht="12.75">
      <c r="D3390" s="265"/>
    </row>
    <row r="3391" ht="12.75">
      <c r="D3391" s="265"/>
    </row>
    <row r="3392" ht="12.75">
      <c r="D3392" s="265"/>
    </row>
    <row r="3393" ht="12.75">
      <c r="D3393" s="265"/>
    </row>
    <row r="3394" ht="12.75">
      <c r="D3394" s="265"/>
    </row>
    <row r="3395" ht="12.75">
      <c r="D3395" s="265"/>
    </row>
    <row r="3396" ht="12.75">
      <c r="D3396" s="265"/>
    </row>
    <row r="3397" ht="12.75">
      <c r="D3397" s="265"/>
    </row>
    <row r="3398" ht="12.75">
      <c r="D3398" s="265"/>
    </row>
    <row r="3399" ht="12.75">
      <c r="D3399" s="265"/>
    </row>
    <row r="3400" ht="12.75">
      <c r="D3400" s="265"/>
    </row>
    <row r="3401" ht="12.75">
      <c r="D3401" s="265"/>
    </row>
    <row r="3402" ht="12.75">
      <c r="D3402" s="265"/>
    </row>
    <row r="3403" ht="12.75">
      <c r="D3403" s="265"/>
    </row>
    <row r="3404" ht="12.75">
      <c r="D3404" s="265"/>
    </row>
    <row r="3405" ht="12.75">
      <c r="D3405" s="265"/>
    </row>
    <row r="3406" ht="12.75">
      <c r="D3406" s="265"/>
    </row>
    <row r="3407" ht="12.75">
      <c r="D3407" s="265"/>
    </row>
    <row r="3408" ht="12.75">
      <c r="D3408" s="265"/>
    </row>
    <row r="3409" ht="12.75">
      <c r="D3409" s="265"/>
    </row>
    <row r="3410" ht="12.75">
      <c r="D3410" s="265"/>
    </row>
    <row r="3411" ht="12.75">
      <c r="D3411" s="265"/>
    </row>
    <row r="3412" ht="12.75">
      <c r="D3412" s="265"/>
    </row>
    <row r="3413" ht="12.75">
      <c r="D3413" s="265"/>
    </row>
    <row r="3414" ht="12.75">
      <c r="D3414" s="265"/>
    </row>
    <row r="3415" ht="12.75">
      <c r="D3415" s="265"/>
    </row>
    <row r="3416" ht="12.75">
      <c r="D3416" s="265"/>
    </row>
    <row r="3417" ht="12.75">
      <c r="D3417" s="265"/>
    </row>
    <row r="3418" ht="12.75">
      <c r="D3418" s="265"/>
    </row>
    <row r="3419" ht="12.75">
      <c r="D3419" s="265"/>
    </row>
    <row r="3420" ht="12.75">
      <c r="D3420" s="265"/>
    </row>
    <row r="3421" ht="12.75">
      <c r="D3421" s="265"/>
    </row>
    <row r="3422" ht="12.75">
      <c r="D3422" s="265"/>
    </row>
    <row r="3423" ht="12.75">
      <c r="D3423" s="265"/>
    </row>
    <row r="3424" ht="12.75">
      <c r="D3424" s="265"/>
    </row>
    <row r="3425" ht="12.75">
      <c r="D3425" s="265"/>
    </row>
    <row r="3426" ht="12.75">
      <c r="D3426" s="265"/>
    </row>
    <row r="3427" ht="12.75">
      <c r="D3427" s="265"/>
    </row>
    <row r="3428" ht="12.75">
      <c r="D3428" s="265"/>
    </row>
    <row r="3429" ht="12.75">
      <c r="D3429" s="265"/>
    </row>
    <row r="3430" ht="12.75">
      <c r="D3430" s="265"/>
    </row>
    <row r="3431" ht="12.75">
      <c r="D3431" s="265"/>
    </row>
    <row r="3432" ht="12.75">
      <c r="D3432" s="265"/>
    </row>
    <row r="3433" ht="12.75">
      <c r="D3433" s="265"/>
    </row>
    <row r="3434" ht="12.75">
      <c r="D3434" s="265"/>
    </row>
    <row r="3435" ht="12.75">
      <c r="D3435" s="265"/>
    </row>
    <row r="3436" ht="12.75">
      <c r="D3436" s="265"/>
    </row>
    <row r="3437" ht="12.75">
      <c r="D3437" s="265"/>
    </row>
    <row r="3438" ht="12.75">
      <c r="D3438" s="265"/>
    </row>
    <row r="3439" ht="12.75">
      <c r="D3439" s="265"/>
    </row>
    <row r="3440" ht="12.75">
      <c r="D3440" s="265"/>
    </row>
    <row r="3441" ht="12.75">
      <c r="D3441" s="265"/>
    </row>
    <row r="3442" ht="12.75">
      <c r="D3442" s="265"/>
    </row>
    <row r="3443" ht="12.75">
      <c r="D3443" s="265"/>
    </row>
    <row r="3444" ht="12.75">
      <c r="D3444" s="265"/>
    </row>
    <row r="3445" ht="12.75">
      <c r="D3445" s="265"/>
    </row>
    <row r="3446" ht="12.75">
      <c r="D3446" s="265"/>
    </row>
    <row r="3447" ht="12.75">
      <c r="D3447" s="265"/>
    </row>
    <row r="3448" ht="12.75">
      <c r="D3448" s="265"/>
    </row>
    <row r="3449" ht="12.75">
      <c r="D3449" s="265"/>
    </row>
    <row r="3450" ht="12.75">
      <c r="D3450" s="265"/>
    </row>
    <row r="3451" ht="12.75">
      <c r="D3451" s="265"/>
    </row>
    <row r="3452" ht="12.75">
      <c r="D3452" s="265"/>
    </row>
    <row r="3453" ht="12.75">
      <c r="D3453" s="265"/>
    </row>
    <row r="3454" ht="12.75">
      <c r="D3454" s="265"/>
    </row>
    <row r="3455" ht="12.75">
      <c r="D3455" s="265"/>
    </row>
    <row r="3456" ht="12.75">
      <c r="D3456" s="265"/>
    </row>
    <row r="3457" ht="12.75">
      <c r="D3457" s="265"/>
    </row>
    <row r="3458" ht="12.75">
      <c r="D3458" s="265"/>
    </row>
    <row r="3459" ht="12.75">
      <c r="D3459" s="265"/>
    </row>
    <row r="3460" ht="12.75">
      <c r="D3460" s="265"/>
    </row>
    <row r="3461" ht="12.75">
      <c r="D3461" s="265"/>
    </row>
    <row r="3462" ht="12.75">
      <c r="D3462" s="265"/>
    </row>
    <row r="3463" ht="12.75">
      <c r="D3463" s="265"/>
    </row>
    <row r="3464" ht="12.75">
      <c r="D3464" s="265"/>
    </row>
    <row r="3465" ht="12.75">
      <c r="D3465" s="265"/>
    </row>
    <row r="3466" ht="12.75">
      <c r="D3466" s="265"/>
    </row>
    <row r="3467" ht="12.75">
      <c r="D3467" s="265"/>
    </row>
    <row r="3468" ht="12.75">
      <c r="D3468" s="265"/>
    </row>
    <row r="3469" ht="12.75">
      <c r="D3469" s="265"/>
    </row>
    <row r="3470" ht="12.75">
      <c r="D3470" s="265"/>
    </row>
    <row r="3471" ht="12.75">
      <c r="D3471" s="265"/>
    </row>
    <row r="3472" ht="12.75">
      <c r="D3472" s="265"/>
    </row>
    <row r="3473" ht="12.75">
      <c r="D3473" s="265"/>
    </row>
    <row r="3474" ht="12.75">
      <c r="D3474" s="265"/>
    </row>
    <row r="3475" ht="12.75">
      <c r="D3475" s="265"/>
    </row>
    <row r="3476" ht="12.75">
      <c r="D3476" s="265"/>
    </row>
    <row r="3477" ht="12.75">
      <c r="D3477" s="265"/>
    </row>
    <row r="3478" ht="12.75">
      <c r="D3478" s="265"/>
    </row>
    <row r="3479" ht="12.75">
      <c r="D3479" s="265"/>
    </row>
    <row r="3480" ht="12.75">
      <c r="D3480" s="265"/>
    </row>
    <row r="3481" ht="12.75">
      <c r="D3481" s="265"/>
    </row>
    <row r="3482" ht="12.75">
      <c r="D3482" s="265"/>
    </row>
    <row r="3483" ht="12.75">
      <c r="D3483" s="265"/>
    </row>
    <row r="3484" ht="12.75">
      <c r="D3484" s="265"/>
    </row>
    <row r="3485" ht="12.75">
      <c r="D3485" s="265"/>
    </row>
    <row r="3486" ht="12.75">
      <c r="D3486" s="265"/>
    </row>
    <row r="3487" ht="12.75">
      <c r="D3487" s="265"/>
    </row>
    <row r="3488" ht="12.75">
      <c r="D3488" s="265"/>
    </row>
    <row r="3489" ht="12.75">
      <c r="D3489" s="265"/>
    </row>
    <row r="3490" ht="12.75">
      <c r="D3490" s="265"/>
    </row>
    <row r="3491" ht="12.75">
      <c r="D3491" s="265"/>
    </row>
    <row r="3492" ht="12.75">
      <c r="D3492" s="265"/>
    </row>
    <row r="3493" ht="12.75">
      <c r="D3493" s="265"/>
    </row>
    <row r="3494" ht="12.75">
      <c r="D3494" s="265"/>
    </row>
    <row r="3495" ht="12.75">
      <c r="D3495" s="265"/>
    </row>
    <row r="3496" ht="12.75">
      <c r="D3496" s="265"/>
    </row>
    <row r="3497" ht="12.75">
      <c r="D3497" s="265"/>
    </row>
    <row r="3498" ht="12.75">
      <c r="D3498" s="265"/>
    </row>
    <row r="3499" ht="12.75">
      <c r="D3499" s="265"/>
    </row>
    <row r="3500" ht="12.75">
      <c r="D3500" s="265"/>
    </row>
    <row r="3501" ht="12.75">
      <c r="D3501" s="265"/>
    </row>
    <row r="3502" ht="12.75">
      <c r="D3502" s="265"/>
    </row>
    <row r="3503" ht="12.75">
      <c r="D3503" s="265"/>
    </row>
    <row r="3504" ht="12.75">
      <c r="D3504" s="265"/>
    </row>
    <row r="3505" ht="12.75">
      <c r="D3505" s="265"/>
    </row>
    <row r="3506" ht="12.75">
      <c r="D3506" s="265"/>
    </row>
    <row r="3507" ht="12.75">
      <c r="D3507" s="265"/>
    </row>
    <row r="3508" ht="12.75">
      <c r="D3508" s="265"/>
    </row>
    <row r="3509" ht="12.75">
      <c r="D3509" s="265"/>
    </row>
    <row r="3510" ht="12.75">
      <c r="D3510" s="265"/>
    </row>
    <row r="3511" ht="12.75">
      <c r="D3511" s="265"/>
    </row>
    <row r="3512" ht="12.75">
      <c r="D3512" s="265"/>
    </row>
    <row r="3513" ht="12.75">
      <c r="D3513" s="265"/>
    </row>
    <row r="3514" ht="12.75">
      <c r="D3514" s="265"/>
    </row>
    <row r="3515" ht="12.75">
      <c r="D3515" s="265"/>
    </row>
    <row r="3516" ht="12.75">
      <c r="D3516" s="265"/>
    </row>
    <row r="3517" ht="12.75">
      <c r="D3517" s="265"/>
    </row>
    <row r="3518" ht="12.75">
      <c r="D3518" s="265"/>
    </row>
    <row r="3519" ht="12.75">
      <c r="D3519" s="265"/>
    </row>
    <row r="3520" ht="12.75">
      <c r="D3520" s="265"/>
    </row>
    <row r="3521" ht="12.75">
      <c r="D3521" s="265"/>
    </row>
    <row r="3522" ht="12.75">
      <c r="D3522" s="265"/>
    </row>
    <row r="3523" ht="12.75">
      <c r="D3523" s="265"/>
    </row>
    <row r="3524" ht="12.75">
      <c r="D3524" s="265"/>
    </row>
    <row r="3525" ht="12.75">
      <c r="D3525" s="265"/>
    </row>
    <row r="3526" ht="12.75">
      <c r="D3526" s="265"/>
    </row>
    <row r="3527" ht="12.75">
      <c r="D3527" s="265"/>
    </row>
    <row r="3528" ht="12.75">
      <c r="D3528" s="265"/>
    </row>
    <row r="3529" ht="12.75">
      <c r="D3529" s="265"/>
    </row>
    <row r="3530" ht="12.75">
      <c r="D3530" s="265"/>
    </row>
    <row r="3531" ht="12.75">
      <c r="D3531" s="265"/>
    </row>
    <row r="3532" ht="12.75">
      <c r="D3532" s="265"/>
    </row>
    <row r="3533" ht="12.75">
      <c r="D3533" s="265"/>
    </row>
    <row r="3534" ht="12.75">
      <c r="D3534" s="265"/>
    </row>
    <row r="3535" ht="12.75">
      <c r="D3535" s="265"/>
    </row>
    <row r="3536" ht="12.75">
      <c r="D3536" s="265"/>
    </row>
    <row r="3537" ht="12.75">
      <c r="D3537" s="265"/>
    </row>
    <row r="3538" ht="12.75">
      <c r="D3538" s="265"/>
    </row>
    <row r="3539" ht="12.75">
      <c r="D3539" s="265"/>
    </row>
    <row r="3540" ht="12.75">
      <c r="D3540" s="265"/>
    </row>
    <row r="3541" ht="12.75">
      <c r="D3541" s="265"/>
    </row>
    <row r="3542" ht="12.75">
      <c r="D3542" s="265"/>
    </row>
    <row r="3543" ht="12.75">
      <c r="D3543" s="265"/>
    </row>
    <row r="3544" ht="12.75">
      <c r="D3544" s="265"/>
    </row>
    <row r="3545" ht="12.75">
      <c r="D3545" s="265"/>
    </row>
    <row r="3546" ht="12.75">
      <c r="D3546" s="265"/>
    </row>
    <row r="3547" ht="12.75">
      <c r="D3547" s="265"/>
    </row>
    <row r="3548" ht="12.75">
      <c r="D3548" s="265"/>
    </row>
    <row r="3549" ht="12.75">
      <c r="D3549" s="265"/>
    </row>
    <row r="3550" ht="12.75">
      <c r="D3550" s="265"/>
    </row>
    <row r="3551" ht="12.75">
      <c r="D3551" s="265"/>
    </row>
    <row r="3552" ht="12.75">
      <c r="D3552" s="265"/>
    </row>
    <row r="3553" ht="12.75">
      <c r="D3553" s="265"/>
    </row>
    <row r="3554" ht="12.75">
      <c r="D3554" s="265"/>
    </row>
    <row r="3555" ht="12.75">
      <c r="D3555" s="265"/>
    </row>
    <row r="3556" ht="12.75">
      <c r="D3556" s="265"/>
    </row>
    <row r="3557" ht="12.75">
      <c r="D3557" s="265"/>
    </row>
    <row r="3558" ht="12.75">
      <c r="D3558" s="265"/>
    </row>
    <row r="3559" ht="12.75">
      <c r="D3559" s="265"/>
    </row>
    <row r="3560" ht="12.75">
      <c r="D3560" s="265"/>
    </row>
    <row r="3561" ht="12.75">
      <c r="D3561" s="265"/>
    </row>
    <row r="3562" ht="12.75">
      <c r="D3562" s="265"/>
    </row>
    <row r="3563" ht="12.75">
      <c r="D3563" s="265"/>
    </row>
    <row r="3564" ht="12.75">
      <c r="D3564" s="265"/>
    </row>
    <row r="3565" ht="12.75">
      <c r="D3565" s="265"/>
    </row>
    <row r="3566" ht="12.75">
      <c r="D3566" s="265"/>
    </row>
    <row r="3567" ht="12.75">
      <c r="D3567" s="265"/>
    </row>
    <row r="3568" ht="12.75">
      <c r="D3568" s="265"/>
    </row>
    <row r="3569" ht="12.75">
      <c r="D3569" s="265"/>
    </row>
    <row r="3570" ht="12.75">
      <c r="D3570" s="265"/>
    </row>
    <row r="3571" ht="12.75">
      <c r="D3571" s="265"/>
    </row>
    <row r="3572" ht="12.75">
      <c r="D3572" s="265"/>
    </row>
    <row r="3573" ht="12.75">
      <c r="D3573" s="265"/>
    </row>
    <row r="3574" ht="12.75">
      <c r="D3574" s="265"/>
    </row>
    <row r="3575" ht="12.75">
      <c r="D3575" s="265"/>
    </row>
    <row r="3576" ht="12.75">
      <c r="D3576" s="265"/>
    </row>
    <row r="3577" ht="12.75">
      <c r="D3577" s="265"/>
    </row>
    <row r="3578" ht="12.75">
      <c r="D3578" s="265"/>
    </row>
    <row r="3579" ht="12.75">
      <c r="D3579" s="265"/>
    </row>
    <row r="3580" ht="12.75">
      <c r="D3580" s="265"/>
    </row>
    <row r="3581" ht="12.75">
      <c r="D3581" s="265"/>
    </row>
    <row r="3582" ht="12.75">
      <c r="D3582" s="265"/>
    </row>
    <row r="3583" ht="12.75">
      <c r="D3583" s="265"/>
    </row>
    <row r="3584" ht="12.75">
      <c r="D3584" s="265"/>
    </row>
    <row r="3585" ht="12.75">
      <c r="D3585" s="265"/>
    </row>
    <row r="3586" ht="12.75">
      <c r="D3586" s="265"/>
    </row>
    <row r="3587" ht="12.75">
      <c r="D3587" s="265"/>
    </row>
    <row r="3588" ht="12.75">
      <c r="D3588" s="265"/>
    </row>
    <row r="3589" ht="12.75">
      <c r="D3589" s="265"/>
    </row>
    <row r="3590" ht="12.75">
      <c r="D3590" s="265"/>
    </row>
    <row r="3591" ht="12.75">
      <c r="D3591" s="265"/>
    </row>
    <row r="3592" ht="12.75">
      <c r="D3592" s="265"/>
    </row>
    <row r="3593" ht="12.75">
      <c r="D3593" s="265"/>
    </row>
    <row r="3594" ht="12.75">
      <c r="D3594" s="265"/>
    </row>
    <row r="3595" ht="12.75">
      <c r="D3595" s="265"/>
    </row>
    <row r="3596" ht="12.75">
      <c r="D3596" s="265"/>
    </row>
    <row r="3597" ht="12.75">
      <c r="D3597" s="265"/>
    </row>
    <row r="3598" ht="12.75">
      <c r="D3598" s="265"/>
    </row>
    <row r="3599" ht="12.75">
      <c r="D3599" s="265"/>
    </row>
    <row r="3600" ht="12.75">
      <c r="D3600" s="265"/>
    </row>
    <row r="3601" ht="12.75">
      <c r="D3601" s="265"/>
    </row>
    <row r="3602" ht="12.75">
      <c r="D3602" s="265"/>
    </row>
    <row r="3603" ht="12.75">
      <c r="D3603" s="265"/>
    </row>
    <row r="3604" ht="12.75">
      <c r="D3604" s="265"/>
    </row>
    <row r="3605" ht="12.75">
      <c r="D3605" s="265"/>
    </row>
    <row r="3606" ht="12.75">
      <c r="D3606" s="265"/>
    </row>
    <row r="3607" ht="12.75">
      <c r="D3607" s="265"/>
    </row>
    <row r="3608" ht="12.75">
      <c r="D3608" s="265"/>
    </row>
    <row r="3609" ht="12.75">
      <c r="D3609" s="265"/>
    </row>
    <row r="3610" ht="12.75">
      <c r="D3610" s="265"/>
    </row>
    <row r="3611" ht="12.75">
      <c r="D3611" s="265"/>
    </row>
    <row r="3612" ht="12.75">
      <c r="D3612" s="265"/>
    </row>
    <row r="3613" ht="12.75">
      <c r="D3613" s="265"/>
    </row>
    <row r="3614" ht="12.75">
      <c r="D3614" s="265"/>
    </row>
    <row r="3615" ht="12.75">
      <c r="D3615" s="265"/>
    </row>
    <row r="3616" ht="12.75">
      <c r="D3616" s="265"/>
    </row>
    <row r="3617" ht="12.75">
      <c r="D3617" s="265"/>
    </row>
    <row r="3618" ht="12.75">
      <c r="D3618" s="265"/>
    </row>
    <row r="3619" ht="12.75">
      <c r="D3619" s="265"/>
    </row>
    <row r="3620" ht="12.75">
      <c r="D3620" s="265"/>
    </row>
    <row r="3621" ht="12.75">
      <c r="D3621" s="265"/>
    </row>
    <row r="3622" ht="12.75">
      <c r="D3622" s="265"/>
    </row>
    <row r="3623" ht="12.75">
      <c r="D3623" s="265"/>
    </row>
    <row r="3624" ht="12.75">
      <c r="D3624" s="265"/>
    </row>
    <row r="3625" ht="12.75">
      <c r="D3625" s="265"/>
    </row>
    <row r="3626" ht="12.75">
      <c r="D3626" s="265"/>
    </row>
    <row r="3627" ht="12.75">
      <c r="D3627" s="265"/>
    </row>
    <row r="3628" ht="12.75">
      <c r="D3628" s="265"/>
    </row>
    <row r="3629" ht="12.75">
      <c r="D3629" s="265"/>
    </row>
    <row r="3630" ht="12.75">
      <c r="D3630" s="265"/>
    </row>
    <row r="3631" ht="12.75">
      <c r="D3631" s="265"/>
    </row>
    <row r="3632" ht="12.75">
      <c r="D3632" s="265"/>
    </row>
    <row r="3633" ht="12.75">
      <c r="D3633" s="265"/>
    </row>
    <row r="3634" ht="12.75">
      <c r="D3634" s="265"/>
    </row>
    <row r="3635" ht="12.75">
      <c r="D3635" s="265"/>
    </row>
    <row r="3636" ht="12.75">
      <c r="D3636" s="265"/>
    </row>
    <row r="3637" ht="12.75">
      <c r="D3637" s="265"/>
    </row>
    <row r="3638" ht="12.75">
      <c r="D3638" s="265"/>
    </row>
    <row r="3639" ht="12.75">
      <c r="D3639" s="265"/>
    </row>
    <row r="3640" ht="12.75">
      <c r="D3640" s="265"/>
    </row>
    <row r="3641" ht="12.75">
      <c r="D3641" s="265"/>
    </row>
    <row r="3642" ht="12.75">
      <c r="D3642" s="265"/>
    </row>
    <row r="3643" ht="12.75">
      <c r="D3643" s="265"/>
    </row>
    <row r="3644" ht="12.75">
      <c r="D3644" s="265"/>
    </row>
    <row r="3645" ht="12.75">
      <c r="D3645" s="265"/>
    </row>
    <row r="3646" ht="12.75">
      <c r="D3646" s="265"/>
    </row>
    <row r="3647" ht="12.75">
      <c r="D3647" s="265"/>
    </row>
    <row r="3648" ht="12.75">
      <c r="D3648" s="265"/>
    </row>
    <row r="3649" ht="12.75">
      <c r="D3649" s="265"/>
    </row>
    <row r="3650" ht="12.75">
      <c r="D3650" s="265"/>
    </row>
    <row r="3651" ht="12.75">
      <c r="D3651" s="265"/>
    </row>
    <row r="3652" ht="12.75">
      <c r="D3652" s="265"/>
    </row>
    <row r="3653" ht="12.75">
      <c r="D3653" s="265"/>
    </row>
    <row r="3654" ht="12.75">
      <c r="D3654" s="265"/>
    </row>
    <row r="3655" ht="12.75">
      <c r="D3655" s="265"/>
    </row>
    <row r="3656" ht="12.75">
      <c r="D3656" s="265"/>
    </row>
    <row r="3657" ht="12.75">
      <c r="D3657" s="265"/>
    </row>
    <row r="3658" ht="12.75">
      <c r="D3658" s="265"/>
    </row>
    <row r="3659" ht="12.75">
      <c r="D3659" s="265"/>
    </row>
    <row r="3660" ht="12.75">
      <c r="D3660" s="265"/>
    </row>
    <row r="3661" ht="12.75">
      <c r="D3661" s="265"/>
    </row>
    <row r="3662" ht="12.75">
      <c r="D3662" s="265"/>
    </row>
    <row r="3663" ht="12.75">
      <c r="D3663" s="265"/>
    </row>
    <row r="3664" ht="12.75">
      <c r="D3664" s="265"/>
    </row>
    <row r="3665" ht="12.75">
      <c r="D3665" s="265"/>
    </row>
    <row r="3666" ht="12.75">
      <c r="D3666" s="265"/>
    </row>
    <row r="3667" ht="12.75">
      <c r="D3667" s="265"/>
    </row>
    <row r="3668" ht="12.75">
      <c r="D3668" s="265"/>
    </row>
    <row r="3669" ht="12.75">
      <c r="D3669" s="265"/>
    </row>
    <row r="3670" ht="12.75">
      <c r="D3670" s="265"/>
    </row>
    <row r="3671" ht="12.75">
      <c r="D3671" s="265"/>
    </row>
    <row r="3672" ht="12.75">
      <c r="D3672" s="265"/>
    </row>
    <row r="3673" ht="12.75">
      <c r="D3673" s="265"/>
    </row>
    <row r="3674" ht="12.75">
      <c r="D3674" s="265"/>
    </row>
    <row r="3675" ht="12.75">
      <c r="D3675" s="265"/>
    </row>
    <row r="3676" ht="12.75">
      <c r="D3676" s="265"/>
    </row>
    <row r="3677" ht="12.75">
      <c r="D3677" s="265"/>
    </row>
    <row r="3678" ht="12.75">
      <c r="D3678" s="265"/>
    </row>
    <row r="3679" ht="12.75">
      <c r="D3679" s="265"/>
    </row>
    <row r="3680" ht="12.75">
      <c r="D3680" s="265"/>
    </row>
    <row r="3681" ht="12.75">
      <c r="D3681" s="265"/>
    </row>
    <row r="3682" ht="12.75">
      <c r="D3682" s="265"/>
    </row>
    <row r="3683" ht="12.75">
      <c r="D3683" s="265"/>
    </row>
    <row r="3684" ht="12.75">
      <c r="D3684" s="265"/>
    </row>
    <row r="3685" ht="12.75">
      <c r="D3685" s="265"/>
    </row>
    <row r="3686" ht="12.75">
      <c r="D3686" s="265"/>
    </row>
    <row r="3687" ht="12.75">
      <c r="D3687" s="265"/>
    </row>
    <row r="3688" ht="12.75">
      <c r="D3688" s="265"/>
    </row>
    <row r="3689" ht="12.75">
      <c r="D3689" s="265"/>
    </row>
    <row r="3690" ht="12.75">
      <c r="D3690" s="265"/>
    </row>
    <row r="3691" ht="12.75">
      <c r="D3691" s="265"/>
    </row>
    <row r="3692" ht="12.75">
      <c r="D3692" s="265"/>
    </row>
    <row r="3693" ht="12.75">
      <c r="D3693" s="265"/>
    </row>
    <row r="3694" ht="12.75">
      <c r="D3694" s="265"/>
    </row>
    <row r="3695" ht="12.75">
      <c r="D3695" s="265"/>
    </row>
    <row r="3696" ht="12.75">
      <c r="D3696" s="265"/>
    </row>
    <row r="3697" ht="12.75">
      <c r="D3697" s="265"/>
    </row>
    <row r="3698" ht="12.75">
      <c r="D3698" s="265"/>
    </row>
    <row r="3699" ht="12.75">
      <c r="D3699" s="265"/>
    </row>
    <row r="3700" ht="12.75">
      <c r="D3700" s="265"/>
    </row>
    <row r="3701" ht="12.75">
      <c r="D3701" s="265"/>
    </row>
    <row r="3702" ht="12.75">
      <c r="D3702" s="265"/>
    </row>
    <row r="3703" ht="12.75">
      <c r="D3703" s="265"/>
    </row>
    <row r="3704" ht="12.75">
      <c r="D3704" s="265"/>
    </row>
    <row r="3705" ht="12.75">
      <c r="D3705" s="265"/>
    </row>
    <row r="3706" ht="12.75">
      <c r="D3706" s="265"/>
    </row>
    <row r="3707" ht="12.75">
      <c r="D3707" s="265"/>
    </row>
    <row r="3708" ht="12.75">
      <c r="D3708" s="265"/>
    </row>
    <row r="3709" ht="12.75">
      <c r="D3709" s="265"/>
    </row>
    <row r="3710" ht="12.75">
      <c r="D3710" s="265"/>
    </row>
    <row r="3711" ht="12.75">
      <c r="D3711" s="265"/>
    </row>
    <row r="3712" ht="12.75">
      <c r="D3712" s="265"/>
    </row>
    <row r="3713" ht="12.75">
      <c r="D3713" s="265"/>
    </row>
    <row r="3714" ht="12.75">
      <c r="D3714" s="265"/>
    </row>
    <row r="3715" ht="12.75">
      <c r="D3715" s="265"/>
    </row>
    <row r="3716" ht="12.75">
      <c r="D3716" s="265"/>
    </row>
    <row r="3717" ht="12.75">
      <c r="D3717" s="265"/>
    </row>
    <row r="3718" ht="12.75">
      <c r="D3718" s="265"/>
    </row>
    <row r="3719" ht="12.75">
      <c r="D3719" s="265"/>
    </row>
    <row r="3720" ht="12.75">
      <c r="D3720" s="265"/>
    </row>
    <row r="3721" ht="12.75">
      <c r="D3721" s="265"/>
    </row>
    <row r="3722" ht="12.75">
      <c r="D3722" s="265"/>
    </row>
    <row r="3723" ht="12.75">
      <c r="D3723" s="265"/>
    </row>
    <row r="3724" ht="12.75">
      <c r="D3724" s="265"/>
    </row>
    <row r="3725" ht="12.75">
      <c r="D3725" s="265"/>
    </row>
    <row r="3726" ht="12.75">
      <c r="D3726" s="265"/>
    </row>
    <row r="3727" ht="12.75">
      <c r="D3727" s="265"/>
    </row>
    <row r="3728" ht="12.75">
      <c r="D3728" s="265"/>
    </row>
    <row r="3729" ht="12.75">
      <c r="D3729" s="265"/>
    </row>
    <row r="3730" ht="12.75">
      <c r="D3730" s="265"/>
    </row>
    <row r="3731" ht="12.75">
      <c r="D3731" s="265"/>
    </row>
    <row r="3732" ht="12.75">
      <c r="D3732" s="265"/>
    </row>
    <row r="3733" ht="12.75">
      <c r="D3733" s="265"/>
    </row>
    <row r="3734" ht="12.75">
      <c r="D3734" s="265"/>
    </row>
    <row r="3735" ht="12.75">
      <c r="D3735" s="265"/>
    </row>
    <row r="3736" ht="12.75">
      <c r="D3736" s="265"/>
    </row>
    <row r="3737" ht="12.75">
      <c r="D3737" s="265"/>
    </row>
    <row r="3738" ht="12.75">
      <c r="D3738" s="265"/>
    </row>
    <row r="3739" ht="12.75">
      <c r="D3739" s="265"/>
    </row>
    <row r="3740" ht="12.75">
      <c r="D3740" s="265"/>
    </row>
    <row r="3741" ht="12.75">
      <c r="D3741" s="265"/>
    </row>
    <row r="3742" ht="12.75">
      <c r="D3742" s="265"/>
    </row>
    <row r="3743" ht="12.75">
      <c r="D3743" s="265"/>
    </row>
    <row r="3744" ht="12.75">
      <c r="D3744" s="265"/>
    </row>
    <row r="3745" ht="12.75">
      <c r="D3745" s="265"/>
    </row>
    <row r="3746" ht="12.75">
      <c r="D3746" s="265"/>
    </row>
    <row r="3747" ht="12.75">
      <c r="D3747" s="265"/>
    </row>
    <row r="3748" ht="12.75">
      <c r="D3748" s="265"/>
    </row>
    <row r="3749" ht="12.75">
      <c r="D3749" s="265"/>
    </row>
    <row r="3750" ht="12.75">
      <c r="D3750" s="265"/>
    </row>
    <row r="3751" ht="12.75">
      <c r="D3751" s="265"/>
    </row>
    <row r="3752" ht="12.75">
      <c r="D3752" s="265"/>
    </row>
    <row r="3753" ht="12.75">
      <c r="D3753" s="265"/>
    </row>
    <row r="3754" ht="12.75">
      <c r="D3754" s="265"/>
    </row>
    <row r="3755" ht="12.75">
      <c r="D3755" s="265"/>
    </row>
    <row r="3756" ht="12.75">
      <c r="D3756" s="265"/>
    </row>
    <row r="3757" ht="12.75">
      <c r="D3757" s="265"/>
    </row>
    <row r="3758" ht="12.75">
      <c r="D3758" s="265"/>
    </row>
    <row r="3759" ht="12.75">
      <c r="D3759" s="265"/>
    </row>
    <row r="3760" ht="12.75">
      <c r="D3760" s="265"/>
    </row>
    <row r="3761" ht="12.75">
      <c r="D3761" s="265"/>
    </row>
    <row r="3762" ht="12.75">
      <c r="D3762" s="265"/>
    </row>
    <row r="3763" ht="12.75">
      <c r="D3763" s="265"/>
    </row>
    <row r="3764" ht="12.75">
      <c r="D3764" s="265"/>
    </row>
    <row r="3765" ht="12.75">
      <c r="D3765" s="265"/>
    </row>
    <row r="3766" ht="12.75">
      <c r="D3766" s="265"/>
    </row>
    <row r="3767" ht="12.75">
      <c r="D3767" s="265"/>
    </row>
    <row r="3768" ht="12.75">
      <c r="D3768" s="265"/>
    </row>
    <row r="3769" ht="12.75">
      <c r="D3769" s="265"/>
    </row>
    <row r="3770" ht="12.75">
      <c r="D3770" s="265"/>
    </row>
    <row r="3771" ht="12.75">
      <c r="D3771" s="265"/>
    </row>
    <row r="3772" ht="12.75">
      <c r="D3772" s="265"/>
    </row>
    <row r="3773" ht="12.75">
      <c r="D3773" s="265"/>
    </row>
    <row r="3774" ht="12.75">
      <c r="D3774" s="265"/>
    </row>
    <row r="3775" ht="12.75">
      <c r="D3775" s="265"/>
    </row>
    <row r="3776" ht="12.75">
      <c r="D3776" s="265"/>
    </row>
    <row r="3777" ht="12.75">
      <c r="D3777" s="265"/>
    </row>
    <row r="3778" ht="12.75">
      <c r="D3778" s="265"/>
    </row>
    <row r="3779" ht="12.75">
      <c r="D3779" s="265"/>
    </row>
    <row r="3780" ht="12.75">
      <c r="D3780" s="265"/>
    </row>
    <row r="3781" ht="12.75">
      <c r="D3781" s="265"/>
    </row>
    <row r="3782" ht="12.75">
      <c r="D3782" s="265"/>
    </row>
    <row r="3783" ht="12.75">
      <c r="D3783" s="265"/>
    </row>
    <row r="3784" ht="12.75">
      <c r="D3784" s="265"/>
    </row>
    <row r="3785" ht="12.75">
      <c r="D3785" s="265"/>
    </row>
    <row r="3786" ht="12.75">
      <c r="D3786" s="265"/>
    </row>
    <row r="3787" ht="12.75">
      <c r="D3787" s="265"/>
    </row>
    <row r="3788" ht="12.75">
      <c r="D3788" s="265"/>
    </row>
    <row r="3789" ht="12.75">
      <c r="D3789" s="265"/>
    </row>
    <row r="3790" ht="12.75">
      <c r="D3790" s="265"/>
    </row>
    <row r="3791" ht="12.75">
      <c r="D3791" s="265"/>
    </row>
    <row r="3792" ht="12.75">
      <c r="D3792" s="265"/>
    </row>
    <row r="3793" ht="12.75">
      <c r="D3793" s="265"/>
    </row>
    <row r="3794" ht="12.75">
      <c r="D3794" s="265"/>
    </row>
    <row r="3795" ht="12.75">
      <c r="D3795" s="265"/>
    </row>
    <row r="3796" ht="12.75">
      <c r="D3796" s="265"/>
    </row>
    <row r="3797" ht="12.75">
      <c r="D3797" s="265"/>
    </row>
    <row r="3798" ht="12.75">
      <c r="D3798" s="265"/>
    </row>
    <row r="3799" ht="12.75">
      <c r="D3799" s="265"/>
    </row>
    <row r="3800" ht="12.75">
      <c r="D3800" s="265"/>
    </row>
    <row r="3801" ht="12.75">
      <c r="D3801" s="265"/>
    </row>
    <row r="3802" ht="12.75">
      <c r="D3802" s="265"/>
    </row>
    <row r="3803" ht="12.75">
      <c r="D3803" s="265"/>
    </row>
    <row r="3804" ht="12.75">
      <c r="D3804" s="265"/>
    </row>
    <row r="3805" ht="12.75">
      <c r="D3805" s="265"/>
    </row>
    <row r="3806" ht="12.75">
      <c r="D3806" s="265"/>
    </row>
    <row r="3807" ht="12.75">
      <c r="D3807" s="265"/>
    </row>
    <row r="3808" ht="12.75">
      <c r="D3808" s="265"/>
    </row>
    <row r="3809" ht="12.75">
      <c r="D3809" s="265"/>
    </row>
    <row r="3810" ht="12.75">
      <c r="D3810" s="265"/>
    </row>
    <row r="3811" ht="12.75">
      <c r="D3811" s="265"/>
    </row>
    <row r="3812" ht="12.75">
      <c r="D3812" s="265"/>
    </row>
    <row r="3813" ht="12.75">
      <c r="D3813" s="265"/>
    </row>
    <row r="3814" ht="12.75">
      <c r="D3814" s="265"/>
    </row>
    <row r="3815" ht="12.75">
      <c r="D3815" s="265"/>
    </row>
    <row r="3816" ht="12.75">
      <c r="D3816" s="265"/>
    </row>
    <row r="3817" ht="12.75">
      <c r="D3817" s="265"/>
    </row>
    <row r="3818" ht="12.75">
      <c r="D3818" s="265"/>
    </row>
    <row r="3819" ht="12.75">
      <c r="D3819" s="265"/>
    </row>
    <row r="3820" ht="12.75">
      <c r="D3820" s="265"/>
    </row>
    <row r="3821" ht="12.75">
      <c r="D3821" s="265"/>
    </row>
    <row r="3822" ht="12.75">
      <c r="D3822" s="265"/>
    </row>
    <row r="3823" ht="12.75">
      <c r="D3823" s="265"/>
    </row>
    <row r="3824" ht="12.75">
      <c r="D3824" s="265"/>
    </row>
    <row r="3825" ht="12.75">
      <c r="D3825" s="265"/>
    </row>
    <row r="3826" ht="12.75">
      <c r="D3826" s="265"/>
    </row>
    <row r="3827" ht="12.75">
      <c r="D3827" s="265"/>
    </row>
    <row r="3828" ht="12.75">
      <c r="D3828" s="265"/>
    </row>
    <row r="3829" ht="12.75">
      <c r="D3829" s="265"/>
    </row>
    <row r="3830" ht="12.75">
      <c r="D3830" s="265"/>
    </row>
    <row r="3831" ht="12.75">
      <c r="D3831" s="265"/>
    </row>
    <row r="3832" ht="12.75">
      <c r="D3832" s="265"/>
    </row>
    <row r="3833" ht="12.75">
      <c r="D3833" s="265"/>
    </row>
    <row r="3834" ht="12.75">
      <c r="D3834" s="265"/>
    </row>
    <row r="3835" ht="12.75">
      <c r="D3835" s="265"/>
    </row>
    <row r="3836" ht="12.75">
      <c r="D3836" s="265"/>
    </row>
    <row r="3837" ht="12.75">
      <c r="D3837" s="265"/>
    </row>
    <row r="3838" ht="12.75">
      <c r="D3838" s="265"/>
    </row>
    <row r="3839" ht="12.75">
      <c r="D3839" s="265"/>
    </row>
    <row r="3840" ht="12.75">
      <c r="D3840" s="265"/>
    </row>
    <row r="3841" ht="12.75">
      <c r="D3841" s="265"/>
    </row>
    <row r="3842" ht="12.75">
      <c r="D3842" s="265"/>
    </row>
    <row r="3843" ht="12.75">
      <c r="D3843" s="265"/>
    </row>
    <row r="3844" ht="12.75">
      <c r="D3844" s="265"/>
    </row>
    <row r="3845" ht="12.75">
      <c r="D3845" s="265"/>
    </row>
    <row r="3846" ht="12.75">
      <c r="D3846" s="265"/>
    </row>
    <row r="3847" ht="12.75">
      <c r="D3847" s="265"/>
    </row>
    <row r="3848" ht="12.75">
      <c r="D3848" s="265"/>
    </row>
    <row r="3849" ht="12.75">
      <c r="D3849" s="265"/>
    </row>
    <row r="3850" ht="12.75">
      <c r="D3850" s="265"/>
    </row>
    <row r="3851" ht="12.75">
      <c r="D3851" s="265"/>
    </row>
    <row r="3852" ht="12.75">
      <c r="D3852" s="265"/>
    </row>
    <row r="3853" ht="12.75">
      <c r="D3853" s="265"/>
    </row>
    <row r="3854" ht="12.75">
      <c r="D3854" s="265"/>
    </row>
    <row r="3855" ht="12.75">
      <c r="D3855" s="265"/>
    </row>
    <row r="3856" ht="12.75">
      <c r="D3856" s="265"/>
    </row>
    <row r="3857" ht="12.75">
      <c r="D3857" s="265"/>
    </row>
    <row r="3858" ht="12.75">
      <c r="D3858" s="265"/>
    </row>
    <row r="3859" ht="12.75">
      <c r="D3859" s="265"/>
    </row>
    <row r="3860" ht="12.75">
      <c r="D3860" s="265"/>
    </row>
    <row r="3861" ht="12.75">
      <c r="D3861" s="265"/>
    </row>
    <row r="3862" ht="12.75">
      <c r="D3862" s="265"/>
    </row>
    <row r="3863" ht="12.75">
      <c r="D3863" s="265"/>
    </row>
    <row r="3864" ht="12.75">
      <c r="D3864" s="265"/>
    </row>
    <row r="3865" ht="12.75">
      <c r="D3865" s="265"/>
    </row>
    <row r="3866" ht="12.75">
      <c r="D3866" s="265"/>
    </row>
    <row r="3867" ht="12.75">
      <c r="D3867" s="265"/>
    </row>
    <row r="3868" ht="12.75">
      <c r="D3868" s="265"/>
    </row>
    <row r="3869" ht="12.75">
      <c r="D3869" s="265"/>
    </row>
    <row r="3870" ht="12.75">
      <c r="D3870" s="265"/>
    </row>
    <row r="3871" ht="12.75">
      <c r="D3871" s="265"/>
    </row>
    <row r="3872" ht="12.75">
      <c r="D3872" s="265"/>
    </row>
    <row r="3873" ht="12.75">
      <c r="D3873" s="265"/>
    </row>
    <row r="3874" ht="12.75">
      <c r="D3874" s="265"/>
    </row>
    <row r="3875" ht="12.75">
      <c r="D3875" s="265"/>
    </row>
    <row r="3876" ht="12.75">
      <c r="D3876" s="265"/>
    </row>
    <row r="3877" ht="12.75">
      <c r="D3877" s="265"/>
    </row>
    <row r="3878" ht="12.75">
      <c r="D3878" s="265"/>
    </row>
    <row r="3879" ht="12.75">
      <c r="D3879" s="265"/>
    </row>
    <row r="3880" ht="12.75">
      <c r="D3880" s="265"/>
    </row>
    <row r="3881" ht="12.75">
      <c r="D3881" s="265"/>
    </row>
    <row r="3882" ht="12.75">
      <c r="D3882" s="265"/>
    </row>
    <row r="3883" ht="12.75">
      <c r="D3883" s="265"/>
    </row>
    <row r="3884" ht="12.75">
      <c r="D3884" s="265"/>
    </row>
    <row r="3885" ht="12.75">
      <c r="D3885" s="265"/>
    </row>
    <row r="3886" ht="12.75">
      <c r="D3886" s="265"/>
    </row>
    <row r="3887" ht="12.75">
      <c r="D3887" s="265"/>
    </row>
    <row r="3888" ht="12.75">
      <c r="D3888" s="265"/>
    </row>
    <row r="3889" ht="12.75">
      <c r="D3889" s="265"/>
    </row>
    <row r="3890" ht="12.75">
      <c r="D3890" s="265"/>
    </row>
    <row r="3891" ht="12.75">
      <c r="D3891" s="265"/>
    </row>
    <row r="3892" ht="12.75">
      <c r="D3892" s="265"/>
    </row>
    <row r="3893" ht="12.75">
      <c r="D3893" s="265"/>
    </row>
    <row r="3894" ht="12.75">
      <c r="D3894" s="265"/>
    </row>
    <row r="3895" ht="12.75">
      <c r="D3895" s="265"/>
    </row>
    <row r="3896" ht="12.75">
      <c r="D3896" s="265"/>
    </row>
    <row r="3897" ht="12.75">
      <c r="D3897" s="265"/>
    </row>
    <row r="3898" ht="12.75">
      <c r="D3898" s="265"/>
    </row>
    <row r="3899" ht="12.75">
      <c r="D3899" s="265"/>
    </row>
    <row r="3900" ht="12.75">
      <c r="D3900" s="265"/>
    </row>
    <row r="3901" ht="12.75">
      <c r="D3901" s="265"/>
    </row>
    <row r="3902" ht="12.75">
      <c r="D3902" s="265"/>
    </row>
    <row r="3903" ht="12.75">
      <c r="D3903" s="265"/>
    </row>
    <row r="3904" ht="12.75">
      <c r="D3904" s="265"/>
    </row>
    <row r="3905" ht="12.75">
      <c r="D3905" s="265"/>
    </row>
    <row r="3906" ht="12.75">
      <c r="D3906" s="265"/>
    </row>
    <row r="3907" ht="12.75">
      <c r="D3907" s="265"/>
    </row>
    <row r="3908" ht="12.75">
      <c r="D3908" s="265"/>
    </row>
    <row r="3909" ht="12.75">
      <c r="D3909" s="265"/>
    </row>
    <row r="3910" ht="12.75">
      <c r="D3910" s="265"/>
    </row>
    <row r="3911" ht="12.75">
      <c r="D3911" s="265"/>
    </row>
    <row r="3912" ht="12.75">
      <c r="D3912" s="265"/>
    </row>
    <row r="3913" ht="12.75">
      <c r="D3913" s="265"/>
    </row>
    <row r="3914" ht="12.75">
      <c r="D3914" s="265"/>
    </row>
    <row r="3915" ht="12.75">
      <c r="D3915" s="265"/>
    </row>
    <row r="3916" ht="12.75">
      <c r="D3916" s="265"/>
    </row>
    <row r="3917" ht="12.75">
      <c r="D3917" s="265"/>
    </row>
    <row r="3918" ht="12.75">
      <c r="D3918" s="265"/>
    </row>
    <row r="3919" ht="12.75">
      <c r="D3919" s="265"/>
    </row>
    <row r="3920" ht="12.75">
      <c r="D3920" s="265"/>
    </row>
    <row r="3921" ht="12.75">
      <c r="D3921" s="265"/>
    </row>
    <row r="3922" ht="12.75">
      <c r="D3922" s="265"/>
    </row>
    <row r="3923" ht="12.75">
      <c r="D3923" s="265"/>
    </row>
    <row r="3924" ht="12.75">
      <c r="D3924" s="265"/>
    </row>
    <row r="3925" ht="12.75">
      <c r="D3925" s="265"/>
    </row>
    <row r="3926" ht="12.75">
      <c r="D3926" s="265"/>
    </row>
    <row r="3927" ht="12.75">
      <c r="D3927" s="265"/>
    </row>
    <row r="3928" ht="12.75">
      <c r="D3928" s="265"/>
    </row>
    <row r="3929" ht="12.75">
      <c r="D3929" s="265"/>
    </row>
    <row r="3930" ht="12.75">
      <c r="D3930" s="265"/>
    </row>
    <row r="3931" ht="12.75">
      <c r="D3931" s="265"/>
    </row>
    <row r="3932" ht="12.75">
      <c r="D3932" s="265"/>
    </row>
    <row r="3933" ht="12.75">
      <c r="D3933" s="265"/>
    </row>
    <row r="3934" ht="12.75">
      <c r="D3934" s="265"/>
    </row>
    <row r="3935" ht="12.75">
      <c r="D3935" s="265"/>
    </row>
    <row r="3936" ht="12.75">
      <c r="D3936" s="265"/>
    </row>
    <row r="3937" ht="12.75">
      <c r="D3937" s="265"/>
    </row>
    <row r="3938" ht="12.75">
      <c r="D3938" s="265"/>
    </row>
    <row r="3939" ht="12.75">
      <c r="D3939" s="265"/>
    </row>
    <row r="3940" ht="12.75">
      <c r="D3940" s="265"/>
    </row>
    <row r="3941" ht="12.75">
      <c r="D3941" s="265"/>
    </row>
    <row r="3942" ht="12.75">
      <c r="D3942" s="265"/>
    </row>
    <row r="3943" ht="12.75">
      <c r="D3943" s="265"/>
    </row>
    <row r="3944" ht="12.75">
      <c r="D3944" s="265"/>
    </row>
    <row r="3945" ht="12.75">
      <c r="D3945" s="265"/>
    </row>
    <row r="3946" ht="12.75">
      <c r="D3946" s="265"/>
    </row>
    <row r="3947" ht="12.75">
      <c r="D3947" s="265"/>
    </row>
    <row r="3948" ht="12.75">
      <c r="D3948" s="265"/>
    </row>
    <row r="3949" ht="12.75">
      <c r="D3949" s="265"/>
    </row>
    <row r="3950" ht="12.75">
      <c r="D3950" s="265"/>
    </row>
    <row r="3951" ht="12.75">
      <c r="D3951" s="265"/>
    </row>
    <row r="3952" ht="12.75">
      <c r="D3952" s="265"/>
    </row>
    <row r="3953" ht="12.75">
      <c r="D3953" s="265"/>
    </row>
    <row r="3954" ht="12.75">
      <c r="D3954" s="265"/>
    </row>
    <row r="3955" ht="12.75">
      <c r="D3955" s="265"/>
    </row>
    <row r="3956" ht="12.75">
      <c r="D3956" s="265"/>
    </row>
    <row r="3957" ht="12.75">
      <c r="D3957" s="265"/>
    </row>
    <row r="3958" ht="12.75">
      <c r="D3958" s="265"/>
    </row>
    <row r="3959" ht="12.75">
      <c r="D3959" s="265"/>
    </row>
    <row r="3960" ht="12.75">
      <c r="D3960" s="265"/>
    </row>
    <row r="3961" ht="12.75">
      <c r="D3961" s="265"/>
    </row>
    <row r="3962" ht="12.75">
      <c r="D3962" s="265"/>
    </row>
    <row r="3963" ht="12.75">
      <c r="D3963" s="265"/>
    </row>
    <row r="3964" ht="12.75">
      <c r="D3964" s="265"/>
    </row>
    <row r="3965" ht="12.75">
      <c r="D3965" s="265"/>
    </row>
    <row r="3966" ht="12.75">
      <c r="D3966" s="265"/>
    </row>
    <row r="3967" ht="12.75">
      <c r="D3967" s="265"/>
    </row>
    <row r="3968" ht="12.75">
      <c r="D3968" s="265"/>
    </row>
    <row r="3969" ht="12.75">
      <c r="D3969" s="265"/>
    </row>
    <row r="3970" ht="12.75">
      <c r="D3970" s="265"/>
    </row>
    <row r="3971" ht="12.75">
      <c r="D3971" s="265"/>
    </row>
    <row r="3972" ht="12.75">
      <c r="D3972" s="265"/>
    </row>
    <row r="3973" ht="12.75">
      <c r="D3973" s="265"/>
    </row>
    <row r="3974" ht="12.75">
      <c r="D3974" s="265"/>
    </row>
    <row r="3975" ht="12.75">
      <c r="D3975" s="265"/>
    </row>
    <row r="3976" ht="12.75">
      <c r="D3976" s="265"/>
    </row>
    <row r="3977" ht="12.75">
      <c r="D3977" s="265"/>
    </row>
    <row r="3978" ht="12.75">
      <c r="D3978" s="265"/>
    </row>
    <row r="3979" ht="12.75">
      <c r="D3979" s="265"/>
    </row>
    <row r="3980" ht="12.75">
      <c r="D3980" s="265"/>
    </row>
    <row r="3981" ht="12.75">
      <c r="D3981" s="265"/>
    </row>
    <row r="3982" ht="12.75">
      <c r="D3982" s="265"/>
    </row>
    <row r="3983" ht="12.75">
      <c r="D3983" s="265"/>
    </row>
    <row r="3984" ht="12.75">
      <c r="D3984" s="265"/>
    </row>
    <row r="3985" ht="12.75">
      <c r="D3985" s="265"/>
    </row>
    <row r="3986" ht="12.75">
      <c r="D3986" s="265"/>
    </row>
    <row r="3987" ht="12.75">
      <c r="D3987" s="265"/>
    </row>
    <row r="3988" ht="12.75">
      <c r="D3988" s="265"/>
    </row>
    <row r="3989" ht="12.75">
      <c r="D3989" s="265"/>
    </row>
    <row r="3990" ht="12.75">
      <c r="D3990" s="265"/>
    </row>
    <row r="3991" ht="12.75">
      <c r="D3991" s="265"/>
    </row>
    <row r="3992" ht="12.75">
      <c r="D3992" s="265"/>
    </row>
    <row r="3993" ht="12.75">
      <c r="D3993" s="265"/>
    </row>
    <row r="3994" ht="12.75">
      <c r="D3994" s="265"/>
    </row>
    <row r="3995" ht="12.75">
      <c r="D3995" s="265"/>
    </row>
    <row r="3996" ht="12.75">
      <c r="D3996" s="265"/>
    </row>
    <row r="3997" ht="12.75">
      <c r="D3997" s="265"/>
    </row>
    <row r="3998" ht="12.75">
      <c r="D3998" s="265"/>
    </row>
    <row r="3999" ht="12.75">
      <c r="D3999" s="265"/>
    </row>
    <row r="4000" ht="12.75">
      <c r="D4000" s="265"/>
    </row>
    <row r="4001" ht="12.75">
      <c r="D4001" s="265"/>
    </row>
    <row r="4002" ht="12.75">
      <c r="D4002" s="265"/>
    </row>
    <row r="4003" ht="12.75">
      <c r="D4003" s="265"/>
    </row>
    <row r="4004" ht="12.75">
      <c r="D4004" s="265"/>
    </row>
    <row r="4005" ht="12.75">
      <c r="D4005" s="265"/>
    </row>
    <row r="4006" ht="12.75">
      <c r="D4006" s="265"/>
    </row>
    <row r="4007" ht="12.75">
      <c r="D4007" s="265"/>
    </row>
    <row r="4008" ht="12.75">
      <c r="D4008" s="265"/>
    </row>
    <row r="4009" ht="12.75">
      <c r="D4009" s="265"/>
    </row>
    <row r="4010" ht="12.75">
      <c r="D4010" s="265"/>
    </row>
    <row r="4011" ht="12.75">
      <c r="D4011" s="265"/>
    </row>
    <row r="4012" ht="12.75">
      <c r="D4012" s="265"/>
    </row>
    <row r="4013" ht="12.75">
      <c r="D4013" s="265"/>
    </row>
    <row r="4014" ht="12.75">
      <c r="D4014" s="265"/>
    </row>
    <row r="4015" ht="12.75">
      <c r="D4015" s="265"/>
    </row>
    <row r="4016" ht="12.75">
      <c r="D4016" s="265"/>
    </row>
    <row r="4017" ht="12.75">
      <c r="D4017" s="265"/>
    </row>
    <row r="4018" ht="12.75">
      <c r="D4018" s="265"/>
    </row>
    <row r="4019" ht="12.75">
      <c r="D4019" s="265"/>
    </row>
    <row r="4020" ht="12.75">
      <c r="D4020" s="265"/>
    </row>
    <row r="4021" ht="12.75">
      <c r="D4021" s="265"/>
    </row>
    <row r="4022" ht="12.75">
      <c r="D4022" s="265"/>
    </row>
    <row r="4023" ht="12.75">
      <c r="D4023" s="265"/>
    </row>
    <row r="4024" ht="12.75">
      <c r="D4024" s="265"/>
    </row>
    <row r="4025" ht="12.75">
      <c r="D4025" s="265"/>
    </row>
    <row r="4026" ht="12.75">
      <c r="D4026" s="265"/>
    </row>
    <row r="4027" ht="12.75">
      <c r="D4027" s="265"/>
    </row>
    <row r="4028" ht="12.75">
      <c r="D4028" s="265"/>
    </row>
    <row r="4029" ht="12.75">
      <c r="D4029" s="265"/>
    </row>
    <row r="4030" ht="12.75">
      <c r="D4030" s="265"/>
    </row>
    <row r="4031" ht="12.75">
      <c r="D4031" s="265"/>
    </row>
    <row r="4032" ht="12.75">
      <c r="D4032" s="265"/>
    </row>
    <row r="4033" ht="12.75">
      <c r="D4033" s="265"/>
    </row>
    <row r="4034" ht="12.75">
      <c r="D4034" s="265"/>
    </row>
    <row r="4035" ht="12.75">
      <c r="D4035" s="265"/>
    </row>
    <row r="4036" ht="12.75">
      <c r="D4036" s="265"/>
    </row>
    <row r="4037" ht="12.75">
      <c r="D4037" s="265"/>
    </row>
    <row r="4038" ht="12.75">
      <c r="D4038" s="265"/>
    </row>
    <row r="4039" ht="12.75">
      <c r="D4039" s="265"/>
    </row>
    <row r="4040" ht="12.75">
      <c r="D4040" s="265"/>
    </row>
    <row r="4041" ht="12.75">
      <c r="D4041" s="265"/>
    </row>
    <row r="4042" ht="12.75">
      <c r="D4042" s="265"/>
    </row>
    <row r="4043" ht="12.75">
      <c r="D4043" s="265"/>
    </row>
    <row r="4044" ht="12.75">
      <c r="D4044" s="265"/>
    </row>
    <row r="4045" ht="12.75">
      <c r="D4045" s="265"/>
    </row>
    <row r="4046" ht="12.75">
      <c r="D4046" s="265"/>
    </row>
    <row r="4047" ht="12.75">
      <c r="D4047" s="265"/>
    </row>
    <row r="4048" ht="12.75">
      <c r="D4048" s="265"/>
    </row>
    <row r="4049" ht="12.75">
      <c r="D4049" s="265"/>
    </row>
    <row r="4050" ht="12.75">
      <c r="D4050" s="265"/>
    </row>
    <row r="4051" ht="12.75">
      <c r="D4051" s="265"/>
    </row>
    <row r="4052" ht="12.75">
      <c r="D4052" s="265"/>
    </row>
    <row r="4053" ht="12.75">
      <c r="D4053" s="265"/>
    </row>
    <row r="4054" ht="12.75">
      <c r="D4054" s="265"/>
    </row>
    <row r="4055" ht="12.75">
      <c r="D4055" s="265"/>
    </row>
    <row r="4056" ht="12.75">
      <c r="D4056" s="265"/>
    </row>
    <row r="4057" ht="12.75">
      <c r="D4057" s="265"/>
    </row>
    <row r="4058" ht="12.75">
      <c r="D4058" s="265"/>
    </row>
    <row r="4059" ht="12.75">
      <c r="D4059" s="265"/>
    </row>
    <row r="4060" ht="12.75">
      <c r="D4060" s="265"/>
    </row>
    <row r="4061" ht="12.75">
      <c r="D4061" s="265"/>
    </row>
    <row r="4062" ht="12.75">
      <c r="D4062" s="265"/>
    </row>
    <row r="4063" ht="12.75">
      <c r="D4063" s="265"/>
    </row>
    <row r="4064" ht="12.75">
      <c r="D4064" s="265"/>
    </row>
    <row r="4065" ht="12.75">
      <c r="D4065" s="265"/>
    </row>
    <row r="4066" ht="12.75">
      <c r="D4066" s="265"/>
    </row>
    <row r="4067" ht="12.75">
      <c r="D4067" s="265"/>
    </row>
    <row r="4068" ht="12.75">
      <c r="D4068" s="265"/>
    </row>
    <row r="4069" ht="12.75">
      <c r="D4069" s="265"/>
    </row>
    <row r="4070" ht="12.75">
      <c r="D4070" s="265"/>
    </row>
    <row r="4071" ht="12.75">
      <c r="D4071" s="265"/>
    </row>
    <row r="4072" ht="12.75">
      <c r="D4072" s="265"/>
    </row>
    <row r="4073" ht="12.75">
      <c r="D4073" s="265"/>
    </row>
    <row r="4074" ht="12.75">
      <c r="D4074" s="265"/>
    </row>
    <row r="4075" ht="12.75">
      <c r="D4075" s="265"/>
    </row>
    <row r="4076" ht="12.75">
      <c r="D4076" s="265"/>
    </row>
    <row r="4077" ht="12.75">
      <c r="D4077" s="265"/>
    </row>
    <row r="4078" ht="12.75">
      <c r="D4078" s="265"/>
    </row>
    <row r="4079" ht="12.75">
      <c r="D4079" s="265"/>
    </row>
    <row r="4080" ht="12.75">
      <c r="D4080" s="265"/>
    </row>
    <row r="4081" ht="12.75">
      <c r="D4081" s="265"/>
    </row>
    <row r="4082" ht="12.75">
      <c r="D4082" s="265"/>
    </row>
    <row r="4083" ht="12.75">
      <c r="D4083" s="265"/>
    </row>
    <row r="4084" ht="12.75">
      <c r="D4084" s="265"/>
    </row>
    <row r="4085" ht="12.75">
      <c r="D4085" s="265"/>
    </row>
    <row r="4086" ht="12.75">
      <c r="D4086" s="265"/>
    </row>
    <row r="4087" ht="12.75">
      <c r="D4087" s="265"/>
    </row>
    <row r="4088" ht="12.75">
      <c r="D4088" s="265"/>
    </row>
    <row r="4089" ht="12.75">
      <c r="D4089" s="265"/>
    </row>
    <row r="4090" ht="12.75">
      <c r="D4090" s="265"/>
    </row>
    <row r="4091" ht="12.75">
      <c r="D4091" s="265"/>
    </row>
    <row r="4092" ht="12.75">
      <c r="D4092" s="265"/>
    </row>
    <row r="4093" ht="12.75">
      <c r="D4093" s="265"/>
    </row>
    <row r="4094" ht="12.75">
      <c r="D4094" s="265"/>
    </row>
    <row r="4095" ht="12.75">
      <c r="D4095" s="265"/>
    </row>
    <row r="4096" ht="12.75">
      <c r="D4096" s="265"/>
    </row>
    <row r="4097" ht="12.75">
      <c r="D4097" s="265"/>
    </row>
    <row r="4098" ht="12.75">
      <c r="D4098" s="265"/>
    </row>
    <row r="4099" ht="12.75">
      <c r="D4099" s="265"/>
    </row>
    <row r="4100" ht="12.75">
      <c r="D4100" s="265"/>
    </row>
    <row r="4101" ht="12.75">
      <c r="D4101" s="265"/>
    </row>
    <row r="4102" ht="12.75">
      <c r="D4102" s="265"/>
    </row>
    <row r="4103" ht="12.75">
      <c r="D4103" s="265"/>
    </row>
    <row r="4104" ht="12.75">
      <c r="D4104" s="265"/>
    </row>
    <row r="4105" ht="12.75">
      <c r="D4105" s="265"/>
    </row>
    <row r="4106" ht="12.75">
      <c r="D4106" s="265"/>
    </row>
    <row r="4107" ht="12.75">
      <c r="D4107" s="265"/>
    </row>
    <row r="4108" ht="12.75">
      <c r="D4108" s="265"/>
    </row>
    <row r="4109" ht="12.75">
      <c r="D4109" s="265"/>
    </row>
    <row r="4110" ht="12.75">
      <c r="D4110" s="265"/>
    </row>
    <row r="4111" ht="12.75">
      <c r="D4111" s="265"/>
    </row>
    <row r="4112" ht="12.75">
      <c r="D4112" s="265"/>
    </row>
    <row r="4113" ht="12.75">
      <c r="D4113" s="265"/>
    </row>
    <row r="4114" ht="12.75">
      <c r="D4114" s="265"/>
    </row>
    <row r="4115" ht="12.75">
      <c r="D4115" s="265"/>
    </row>
    <row r="4116" ht="12.75">
      <c r="D4116" s="265"/>
    </row>
    <row r="4117" ht="12.75">
      <c r="D4117" s="265"/>
    </row>
    <row r="4118" ht="12.75">
      <c r="D4118" s="265"/>
    </row>
    <row r="4119" ht="12.75">
      <c r="D4119" s="265"/>
    </row>
    <row r="4120" ht="12.75">
      <c r="D4120" s="265"/>
    </row>
    <row r="4121" ht="12.75">
      <c r="D4121" s="265"/>
    </row>
    <row r="4122" ht="12.75">
      <c r="D4122" s="265"/>
    </row>
    <row r="4123" ht="12.75">
      <c r="D4123" s="265"/>
    </row>
    <row r="4124" ht="12.75">
      <c r="D4124" s="265"/>
    </row>
    <row r="4125" ht="12.75">
      <c r="D4125" s="265"/>
    </row>
    <row r="4126" ht="12.75">
      <c r="D4126" s="265"/>
    </row>
    <row r="4127" ht="12.75">
      <c r="D4127" s="265"/>
    </row>
    <row r="4128" ht="12.75">
      <c r="D4128" s="265"/>
    </row>
    <row r="4129" ht="12.75">
      <c r="D4129" s="265"/>
    </row>
    <row r="4130" ht="12.75">
      <c r="D4130" s="265"/>
    </row>
    <row r="4131" ht="12.75">
      <c r="D4131" s="265"/>
    </row>
    <row r="4132" ht="12.75">
      <c r="D4132" s="265"/>
    </row>
    <row r="4133" ht="12.75">
      <c r="D4133" s="265"/>
    </row>
    <row r="4134" ht="12.75">
      <c r="D4134" s="265"/>
    </row>
    <row r="4135" ht="12.75">
      <c r="D4135" s="265"/>
    </row>
    <row r="4136" ht="12.75">
      <c r="D4136" s="265"/>
    </row>
    <row r="4137" ht="12.75">
      <c r="D4137" s="265"/>
    </row>
    <row r="4138" ht="12.75">
      <c r="D4138" s="265"/>
    </row>
    <row r="4139" ht="12.75">
      <c r="D4139" s="265"/>
    </row>
    <row r="4140" ht="12.75">
      <c r="D4140" s="265"/>
    </row>
    <row r="4141" ht="12.75">
      <c r="D4141" s="265"/>
    </row>
    <row r="4142" ht="12.75">
      <c r="D4142" s="265"/>
    </row>
    <row r="4143" ht="12.75">
      <c r="D4143" s="265"/>
    </row>
    <row r="4144" ht="12.75">
      <c r="D4144" s="265"/>
    </row>
    <row r="4145" ht="12.75">
      <c r="D4145" s="265"/>
    </row>
    <row r="4146" ht="12.75">
      <c r="D4146" s="265"/>
    </row>
    <row r="4147" ht="12.75">
      <c r="D4147" s="265"/>
    </row>
    <row r="4148" ht="12.75">
      <c r="D4148" s="265"/>
    </row>
    <row r="4149" ht="12.75">
      <c r="D4149" s="265"/>
    </row>
    <row r="4150" ht="12.75">
      <c r="D4150" s="265"/>
    </row>
    <row r="4151" ht="12.75">
      <c r="D4151" s="265"/>
    </row>
    <row r="4152" ht="12.75">
      <c r="D4152" s="265"/>
    </row>
    <row r="4153" ht="12.75">
      <c r="D4153" s="265"/>
    </row>
    <row r="4154" ht="12.75">
      <c r="D4154" s="265"/>
    </row>
    <row r="4155" ht="12.75">
      <c r="D4155" s="265"/>
    </row>
    <row r="4156" ht="12.75">
      <c r="D4156" s="265"/>
    </row>
    <row r="4157" ht="12.75">
      <c r="D4157" s="265"/>
    </row>
    <row r="4158" ht="12.75">
      <c r="D4158" s="265"/>
    </row>
    <row r="4159" ht="12.75">
      <c r="D4159" s="265"/>
    </row>
    <row r="4160" ht="12.75">
      <c r="D4160" s="265"/>
    </row>
    <row r="4161" ht="12.75">
      <c r="D4161" s="265"/>
    </row>
    <row r="4162" ht="12.75">
      <c r="D4162" s="265"/>
    </row>
    <row r="4163" ht="12.75">
      <c r="D4163" s="265"/>
    </row>
    <row r="4164" ht="12.75">
      <c r="D4164" s="265"/>
    </row>
    <row r="4165" ht="12.75">
      <c r="D4165" s="265"/>
    </row>
    <row r="4166" ht="12.75">
      <c r="D4166" s="265"/>
    </row>
    <row r="4167" ht="12.75">
      <c r="D4167" s="265"/>
    </row>
    <row r="4168" ht="12.75">
      <c r="D4168" s="265"/>
    </row>
    <row r="4169" ht="12.75">
      <c r="D4169" s="265"/>
    </row>
    <row r="4170" ht="12.75">
      <c r="D4170" s="265"/>
    </row>
    <row r="4171" ht="12.75">
      <c r="D4171" s="265"/>
    </row>
    <row r="4172" ht="12.75">
      <c r="D4172" s="265"/>
    </row>
    <row r="4173" ht="12.75">
      <c r="D4173" s="265"/>
    </row>
    <row r="4174" ht="12.75">
      <c r="D4174" s="265"/>
    </row>
    <row r="4175" ht="12.75">
      <c r="D4175" s="265"/>
    </row>
    <row r="4176" ht="12.75">
      <c r="D4176" s="265"/>
    </row>
    <row r="4177" ht="12.75">
      <c r="D4177" s="265"/>
    </row>
    <row r="4178" ht="12.75">
      <c r="D4178" s="265"/>
    </row>
    <row r="4179" ht="12.75">
      <c r="D4179" s="265"/>
    </row>
    <row r="4180" ht="12.75">
      <c r="D4180" s="265"/>
    </row>
    <row r="4181" ht="12.75">
      <c r="D4181" s="265"/>
    </row>
    <row r="4182" ht="12.75">
      <c r="D4182" s="265"/>
    </row>
    <row r="4183" ht="12.75">
      <c r="D4183" s="265"/>
    </row>
    <row r="4184" ht="12.75">
      <c r="D4184" s="265"/>
    </row>
    <row r="4185" ht="12.75">
      <c r="D4185" s="265"/>
    </row>
    <row r="4186" ht="12.75">
      <c r="D4186" s="265"/>
    </row>
    <row r="4187" ht="12.75">
      <c r="D4187" s="265"/>
    </row>
    <row r="4188" ht="12.75">
      <c r="D4188" s="265"/>
    </row>
    <row r="4189" ht="12.75">
      <c r="D4189" s="265"/>
    </row>
    <row r="4190" ht="12.75">
      <c r="D4190" s="265"/>
    </row>
    <row r="4191" ht="12.75">
      <c r="D4191" s="265"/>
    </row>
    <row r="4192" ht="12.75">
      <c r="D4192" s="265"/>
    </row>
    <row r="4193" ht="12.75">
      <c r="D4193" s="265"/>
    </row>
    <row r="4194" ht="12.75">
      <c r="D4194" s="265"/>
    </row>
    <row r="4195" ht="12.75">
      <c r="D4195" s="265"/>
    </row>
    <row r="4196" ht="12.75">
      <c r="D4196" s="265"/>
    </row>
    <row r="4197" ht="12.75">
      <c r="D4197" s="265"/>
    </row>
    <row r="4198" ht="12.75">
      <c r="D4198" s="265"/>
    </row>
    <row r="4199" ht="12.75">
      <c r="D4199" s="265"/>
    </row>
    <row r="4200" ht="12.75">
      <c r="D4200" s="265"/>
    </row>
    <row r="4201" ht="12.75">
      <c r="D4201" s="265"/>
    </row>
    <row r="4202" ht="12.75">
      <c r="D4202" s="265"/>
    </row>
    <row r="4203" ht="12.75">
      <c r="D4203" s="265"/>
    </row>
    <row r="4204" ht="12.75">
      <c r="D4204" s="265"/>
    </row>
    <row r="4205" ht="12.75">
      <c r="D4205" s="265"/>
    </row>
    <row r="4206" ht="12.75">
      <c r="D4206" s="265"/>
    </row>
    <row r="4207" ht="12.75">
      <c r="D4207" s="265"/>
    </row>
    <row r="4208" ht="12.75">
      <c r="D4208" s="265"/>
    </row>
    <row r="4209" ht="12.75">
      <c r="D4209" s="265"/>
    </row>
    <row r="4210" ht="12.75">
      <c r="D4210" s="265"/>
    </row>
    <row r="4211" ht="12.75">
      <c r="D4211" s="265"/>
    </row>
    <row r="4212" ht="12.75">
      <c r="D4212" s="265"/>
    </row>
    <row r="4213" ht="12.75">
      <c r="D4213" s="265"/>
    </row>
    <row r="4214" ht="12.75">
      <c r="D4214" s="265"/>
    </row>
    <row r="4215" ht="12.75">
      <c r="D4215" s="265"/>
    </row>
    <row r="4216" ht="12.75">
      <c r="D4216" s="265"/>
    </row>
    <row r="4217" ht="12.75">
      <c r="D4217" s="265"/>
    </row>
    <row r="4218" ht="12.75">
      <c r="D4218" s="265"/>
    </row>
    <row r="4219" ht="12.75">
      <c r="D4219" s="265"/>
    </row>
    <row r="4220" ht="12.75">
      <c r="D4220" s="265"/>
    </row>
    <row r="4221" ht="12.75">
      <c r="D4221" s="265"/>
    </row>
    <row r="4222" ht="12.75">
      <c r="D4222" s="265"/>
    </row>
    <row r="4223" ht="12.75">
      <c r="D4223" s="265"/>
    </row>
    <row r="4224" ht="12.75">
      <c r="D4224" s="265"/>
    </row>
    <row r="4225" ht="12.75">
      <c r="D4225" s="265"/>
    </row>
    <row r="4226" ht="12.75">
      <c r="D4226" s="265"/>
    </row>
    <row r="4227" ht="12.75">
      <c r="D4227" s="265"/>
    </row>
    <row r="4228" ht="12.75">
      <c r="D4228" s="265"/>
    </row>
    <row r="4229" ht="12.75">
      <c r="D4229" s="265"/>
    </row>
    <row r="4230" ht="12.75">
      <c r="D4230" s="265"/>
    </row>
    <row r="4231" ht="12.75">
      <c r="D4231" s="265"/>
    </row>
    <row r="4232" ht="12.75">
      <c r="D4232" s="265"/>
    </row>
    <row r="4233" ht="12.75">
      <c r="D4233" s="265"/>
    </row>
    <row r="4234" ht="12.75">
      <c r="D4234" s="265"/>
    </row>
    <row r="4235" ht="12.75">
      <c r="D4235" s="265"/>
    </row>
    <row r="4236" ht="12.75">
      <c r="D4236" s="265"/>
    </row>
    <row r="4237" ht="12.75">
      <c r="D4237" s="265"/>
    </row>
    <row r="4238" ht="12.75">
      <c r="D4238" s="265"/>
    </row>
    <row r="4239" ht="12.75">
      <c r="D4239" s="265"/>
    </row>
    <row r="4240" ht="12.75">
      <c r="D4240" s="265"/>
    </row>
    <row r="4241" ht="12.75">
      <c r="D4241" s="265"/>
    </row>
    <row r="4242" ht="12.75">
      <c r="D4242" s="265"/>
    </row>
    <row r="4243" ht="12.75">
      <c r="D4243" s="265"/>
    </row>
    <row r="4244" ht="12.75">
      <c r="D4244" s="265"/>
    </row>
    <row r="4245" ht="12.75">
      <c r="D4245" s="265"/>
    </row>
    <row r="4246" ht="12.75">
      <c r="D4246" s="265"/>
    </row>
    <row r="4247" ht="12.75">
      <c r="D4247" s="265"/>
    </row>
    <row r="4248" ht="12.75">
      <c r="D4248" s="265"/>
    </row>
    <row r="4249" ht="12.75">
      <c r="D4249" s="265"/>
    </row>
    <row r="4250" ht="12.75">
      <c r="D4250" s="265"/>
    </row>
    <row r="4251" ht="12.75">
      <c r="D4251" s="265"/>
    </row>
    <row r="4252" ht="12.75">
      <c r="D4252" s="265"/>
    </row>
    <row r="4253" ht="12.75">
      <c r="D4253" s="265"/>
    </row>
    <row r="4254" ht="12.75">
      <c r="D4254" s="265"/>
    </row>
    <row r="4255" ht="12.75">
      <c r="D4255" s="265"/>
    </row>
    <row r="4256" ht="12.75">
      <c r="D4256" s="265"/>
    </row>
    <row r="4257" ht="12.75">
      <c r="D4257" s="265"/>
    </row>
    <row r="4258" ht="12.75">
      <c r="D4258" s="265"/>
    </row>
    <row r="4259" ht="12.75">
      <c r="D4259" s="265"/>
    </row>
    <row r="4260" ht="12.75">
      <c r="D4260" s="265"/>
    </row>
    <row r="4261" ht="12.75">
      <c r="D4261" s="265"/>
    </row>
    <row r="4262" ht="12.75">
      <c r="D4262" s="265"/>
    </row>
    <row r="4263" ht="12.75">
      <c r="D4263" s="265"/>
    </row>
    <row r="4264" ht="12.75">
      <c r="D4264" s="265"/>
    </row>
    <row r="4265" ht="12.75">
      <c r="D4265" s="265"/>
    </row>
    <row r="4266" ht="12.75">
      <c r="D4266" s="265"/>
    </row>
    <row r="4267" ht="12.75">
      <c r="D4267" s="265"/>
    </row>
    <row r="4268" ht="12.75">
      <c r="D4268" s="265"/>
    </row>
    <row r="4269" ht="12.75">
      <c r="D4269" s="265"/>
    </row>
    <row r="4270" ht="12.75">
      <c r="D4270" s="265"/>
    </row>
    <row r="4271" ht="12.75">
      <c r="D4271" s="265"/>
    </row>
    <row r="4272" ht="12.75">
      <c r="D4272" s="265"/>
    </row>
    <row r="4273" ht="12.75">
      <c r="D4273" s="265"/>
    </row>
    <row r="4274" ht="12.75">
      <c r="D4274" s="265"/>
    </row>
    <row r="4275" ht="12.75">
      <c r="D4275" s="265"/>
    </row>
    <row r="4276" ht="12.75">
      <c r="D4276" s="265"/>
    </row>
    <row r="4277" ht="12.75">
      <c r="D4277" s="265"/>
    </row>
    <row r="4278" ht="12.75">
      <c r="D4278" s="265"/>
    </row>
    <row r="4279" ht="12.75">
      <c r="D4279" s="265"/>
    </row>
    <row r="4280" ht="12.75">
      <c r="D4280" s="265"/>
    </row>
    <row r="4281" ht="12.75">
      <c r="D4281" s="265"/>
    </row>
    <row r="4282" ht="12.75">
      <c r="D4282" s="265"/>
    </row>
    <row r="4283" ht="12.75">
      <c r="D4283" s="265"/>
    </row>
    <row r="4284" ht="12.75">
      <c r="D4284" s="265"/>
    </row>
    <row r="4285" ht="12.75">
      <c r="D4285" s="265"/>
    </row>
    <row r="4286" ht="12.75">
      <c r="D4286" s="265"/>
    </row>
    <row r="4287" ht="12.75">
      <c r="D4287" s="265"/>
    </row>
    <row r="4288" ht="12.75">
      <c r="D4288" s="265"/>
    </row>
    <row r="4289" ht="12.75">
      <c r="D4289" s="265"/>
    </row>
    <row r="4290" ht="12.75">
      <c r="D4290" s="265"/>
    </row>
    <row r="4291" ht="12.75">
      <c r="D4291" s="265"/>
    </row>
    <row r="4292" ht="12.75">
      <c r="D4292" s="265"/>
    </row>
    <row r="4293" ht="12.75">
      <c r="D4293" s="265"/>
    </row>
    <row r="4294" ht="12.75">
      <c r="D4294" s="265"/>
    </row>
    <row r="4295" ht="12.75">
      <c r="D4295" s="265"/>
    </row>
    <row r="4296" ht="12.75">
      <c r="D4296" s="265"/>
    </row>
    <row r="4297" ht="12.75">
      <c r="D4297" s="265"/>
    </row>
    <row r="4298" ht="12.75">
      <c r="D4298" s="265"/>
    </row>
    <row r="4299" ht="12.75">
      <c r="D4299" s="265"/>
    </row>
    <row r="4300" ht="12.75">
      <c r="D4300" s="265"/>
    </row>
    <row r="4301" ht="12.75">
      <c r="D4301" s="265"/>
    </row>
    <row r="4302" ht="12.75">
      <c r="D4302" s="265"/>
    </row>
    <row r="4303" ht="12.75">
      <c r="D4303" s="265"/>
    </row>
    <row r="4304" ht="12.75">
      <c r="D4304" s="265"/>
    </row>
    <row r="4305" ht="12.75">
      <c r="D4305" s="265"/>
    </row>
    <row r="4306" ht="12.75">
      <c r="D4306" s="265"/>
    </row>
    <row r="4307" ht="12.75">
      <c r="D4307" s="265"/>
    </row>
    <row r="4308" ht="12.75">
      <c r="D4308" s="265"/>
    </row>
    <row r="4309" ht="12.75">
      <c r="D4309" s="265"/>
    </row>
    <row r="4310" ht="12.75">
      <c r="D4310" s="265"/>
    </row>
    <row r="4311" ht="12.75">
      <c r="D4311" s="265"/>
    </row>
    <row r="4312" ht="12.75">
      <c r="D4312" s="265"/>
    </row>
    <row r="4313" ht="12.75">
      <c r="D4313" s="265"/>
    </row>
    <row r="4314" ht="12.75">
      <c r="D4314" s="265"/>
    </row>
    <row r="4315" ht="12.75">
      <c r="D4315" s="265"/>
    </row>
    <row r="4316" ht="12.75">
      <c r="D4316" s="265"/>
    </row>
    <row r="4317" ht="12.75">
      <c r="D4317" s="265"/>
    </row>
    <row r="4318" ht="12.75">
      <c r="D4318" s="265"/>
    </row>
    <row r="4319" ht="12.75">
      <c r="D4319" s="265"/>
    </row>
    <row r="4320" ht="12.75">
      <c r="D4320" s="265"/>
    </row>
    <row r="4321" ht="12.75">
      <c r="D4321" s="265"/>
    </row>
    <row r="4322" ht="12.75">
      <c r="D4322" s="265"/>
    </row>
    <row r="4323" ht="12.75">
      <c r="D4323" s="265"/>
    </row>
    <row r="4324" ht="12.75">
      <c r="D4324" s="265"/>
    </row>
    <row r="4325" ht="12.75">
      <c r="D4325" s="265"/>
    </row>
    <row r="4326" ht="12.75">
      <c r="D4326" s="265"/>
    </row>
    <row r="4327" ht="12.75">
      <c r="D4327" s="265"/>
    </row>
    <row r="4328" ht="12.75">
      <c r="D4328" s="265"/>
    </row>
    <row r="4329" ht="12.75">
      <c r="D4329" s="265"/>
    </row>
    <row r="4330" ht="12.75">
      <c r="D4330" s="265"/>
    </row>
    <row r="4331" ht="12.75">
      <c r="D4331" s="265"/>
    </row>
    <row r="4332" ht="12.75">
      <c r="D4332" s="265"/>
    </row>
    <row r="4333" ht="12.75">
      <c r="D4333" s="265"/>
    </row>
    <row r="4334" ht="12.75">
      <c r="D4334" s="265"/>
    </row>
    <row r="4335" ht="12.75">
      <c r="D4335" s="265"/>
    </row>
    <row r="4336" ht="12.75">
      <c r="D4336" s="265"/>
    </row>
    <row r="4337" ht="12.75">
      <c r="D4337" s="265"/>
    </row>
    <row r="4338" ht="12.75">
      <c r="D4338" s="265"/>
    </row>
    <row r="4339" ht="12.75">
      <c r="D4339" s="265"/>
    </row>
    <row r="4340" ht="12.75">
      <c r="D4340" s="265"/>
    </row>
    <row r="4341" ht="12.75">
      <c r="D4341" s="265"/>
    </row>
    <row r="4342" ht="12.75">
      <c r="D4342" s="265"/>
    </row>
    <row r="4343" ht="12.75">
      <c r="D4343" s="265"/>
    </row>
    <row r="4344" ht="12.75">
      <c r="D4344" s="265"/>
    </row>
    <row r="4345" ht="12.75">
      <c r="D4345" s="265"/>
    </row>
    <row r="4346" ht="12.75">
      <c r="D4346" s="265"/>
    </row>
    <row r="4347" ht="12.75">
      <c r="D4347" s="265"/>
    </row>
    <row r="4348" ht="12.75">
      <c r="D4348" s="265"/>
    </row>
    <row r="4349" ht="12.75">
      <c r="D4349" s="265"/>
    </row>
    <row r="4350" ht="12.75">
      <c r="D4350" s="265"/>
    </row>
    <row r="4351" ht="12.75">
      <c r="D4351" s="265"/>
    </row>
    <row r="4352" ht="12.75">
      <c r="D4352" s="265"/>
    </row>
    <row r="4353" ht="12.75">
      <c r="D4353" s="265"/>
    </row>
    <row r="4354" ht="12.75">
      <c r="D4354" s="265"/>
    </row>
    <row r="4355" ht="12.75">
      <c r="D4355" s="265"/>
    </row>
    <row r="4356" ht="12.75">
      <c r="D4356" s="265"/>
    </row>
    <row r="4357" ht="12.75">
      <c r="D4357" s="265"/>
    </row>
    <row r="4358" ht="12.75">
      <c r="D4358" s="265"/>
    </row>
    <row r="4359" ht="12.75">
      <c r="D4359" s="265"/>
    </row>
    <row r="4360" ht="12.75">
      <c r="D4360" s="265"/>
    </row>
    <row r="4361" ht="12.75">
      <c r="D4361" s="265"/>
    </row>
    <row r="4362" ht="12.75">
      <c r="D4362" s="265"/>
    </row>
    <row r="4363" ht="12.75">
      <c r="D4363" s="265"/>
    </row>
    <row r="4364" ht="12.75">
      <c r="D4364" s="265"/>
    </row>
    <row r="4365" ht="12.75">
      <c r="D4365" s="265"/>
    </row>
    <row r="4366" ht="12.75">
      <c r="D4366" s="265"/>
    </row>
    <row r="4367" ht="12.75">
      <c r="D4367" s="265"/>
    </row>
    <row r="4368" ht="12.75">
      <c r="D4368" s="265"/>
    </row>
    <row r="4369" ht="12.75">
      <c r="D4369" s="265"/>
    </row>
    <row r="4370" ht="12.75">
      <c r="D4370" s="265"/>
    </row>
    <row r="4371" ht="12.75">
      <c r="D4371" s="265"/>
    </row>
    <row r="4372" ht="12.75">
      <c r="D4372" s="265"/>
    </row>
    <row r="4373" ht="12.75">
      <c r="D4373" s="265"/>
    </row>
    <row r="4374" ht="12.75">
      <c r="D4374" s="265"/>
    </row>
    <row r="4375" ht="12.75">
      <c r="D4375" s="265"/>
    </row>
    <row r="4376" ht="12.75">
      <c r="D4376" s="265"/>
    </row>
    <row r="4377" ht="12.75">
      <c r="D4377" s="265"/>
    </row>
    <row r="4378" ht="12.75">
      <c r="D4378" s="265"/>
    </row>
    <row r="4379" ht="12.75">
      <c r="D4379" s="265"/>
    </row>
    <row r="4380" ht="12.75">
      <c r="D4380" s="265"/>
    </row>
    <row r="4381" ht="12.75">
      <c r="D4381" s="265"/>
    </row>
    <row r="4382" ht="12.75">
      <c r="D4382" s="265"/>
    </row>
    <row r="4383" ht="12.75">
      <c r="D4383" s="265"/>
    </row>
    <row r="4384" ht="12.75">
      <c r="D4384" s="265"/>
    </row>
    <row r="4385" ht="12.75">
      <c r="D4385" s="265"/>
    </row>
    <row r="4386" ht="12.75">
      <c r="D4386" s="265"/>
    </row>
    <row r="4387" ht="12.75">
      <c r="D4387" s="265"/>
    </row>
    <row r="4388" ht="12.75">
      <c r="D4388" s="265"/>
    </row>
    <row r="4389" ht="12.75">
      <c r="D4389" s="265"/>
    </row>
    <row r="4390" ht="12.75">
      <c r="D4390" s="265"/>
    </row>
    <row r="4391" ht="12.75">
      <c r="D4391" s="265"/>
    </row>
    <row r="4392" ht="12.75">
      <c r="D4392" s="265"/>
    </row>
    <row r="4393" ht="12.75">
      <c r="D4393" s="265"/>
    </row>
    <row r="4394" ht="12.75">
      <c r="D4394" s="265"/>
    </row>
    <row r="4395" ht="12.75">
      <c r="D4395" s="265"/>
    </row>
    <row r="4396" ht="12.75">
      <c r="D4396" s="265"/>
    </row>
    <row r="4397" ht="12.75">
      <c r="D4397" s="265"/>
    </row>
    <row r="4398" ht="12.75">
      <c r="D4398" s="265"/>
    </row>
    <row r="4399" ht="12.75">
      <c r="D4399" s="265"/>
    </row>
    <row r="4400" ht="12.75">
      <c r="D4400" s="265"/>
    </row>
    <row r="4401" ht="12.75">
      <c r="D4401" s="265"/>
    </row>
    <row r="4402" ht="12.75">
      <c r="D4402" s="265"/>
    </row>
    <row r="4403" ht="12.75">
      <c r="D4403" s="265"/>
    </row>
    <row r="4404" ht="12.75">
      <c r="D4404" s="265"/>
    </row>
    <row r="4405" ht="12.75">
      <c r="D4405" s="265"/>
    </row>
    <row r="4406" ht="12.75">
      <c r="D4406" s="265"/>
    </row>
    <row r="4407" ht="12.75">
      <c r="D4407" s="265"/>
    </row>
    <row r="4408" ht="12.75">
      <c r="D4408" s="265"/>
    </row>
    <row r="4409" ht="12.75">
      <c r="D4409" s="265"/>
    </row>
    <row r="4410" ht="12.75">
      <c r="D4410" s="265"/>
    </row>
    <row r="4411" ht="12.75">
      <c r="D4411" s="265"/>
    </row>
    <row r="4412" ht="12.75">
      <c r="D4412" s="265"/>
    </row>
    <row r="4413" ht="12.75">
      <c r="D4413" s="265"/>
    </row>
    <row r="4414" ht="12.75">
      <c r="D4414" s="265"/>
    </row>
    <row r="4415" ht="12.75">
      <c r="D4415" s="265"/>
    </row>
    <row r="4416" ht="12.75">
      <c r="D4416" s="265"/>
    </row>
    <row r="4417" ht="12.75">
      <c r="D4417" s="265"/>
    </row>
    <row r="4418" ht="12.75">
      <c r="D4418" s="265"/>
    </row>
    <row r="4419" ht="12.75">
      <c r="D4419" s="265"/>
    </row>
    <row r="4420" ht="12.75">
      <c r="D4420" s="265"/>
    </row>
    <row r="4421" ht="12.75">
      <c r="D4421" s="265"/>
    </row>
    <row r="4422" ht="12.75">
      <c r="D4422" s="265"/>
    </row>
    <row r="4423" ht="12.75">
      <c r="D4423" s="265"/>
    </row>
    <row r="4424" ht="12.75">
      <c r="D4424" s="265"/>
    </row>
    <row r="4425" ht="12.75">
      <c r="D4425" s="265"/>
    </row>
    <row r="4426" ht="12.75">
      <c r="D4426" s="265"/>
    </row>
    <row r="4427" ht="12.75">
      <c r="D4427" s="265"/>
    </row>
    <row r="4428" ht="12.75">
      <c r="D4428" s="265"/>
    </row>
    <row r="4429" ht="12.75">
      <c r="D4429" s="265"/>
    </row>
    <row r="4430" ht="12.75">
      <c r="D4430" s="265"/>
    </row>
    <row r="4431" ht="12.75">
      <c r="D4431" s="265"/>
    </row>
    <row r="4432" ht="12.75">
      <c r="D4432" s="265"/>
    </row>
    <row r="4433" ht="12.75">
      <c r="D4433" s="265"/>
    </row>
    <row r="4434" ht="12.75">
      <c r="D4434" s="265"/>
    </row>
    <row r="4435" ht="12.75">
      <c r="D4435" s="265"/>
    </row>
    <row r="4436" ht="12.75">
      <c r="D4436" s="265"/>
    </row>
    <row r="4437" ht="12.75">
      <c r="D4437" s="265"/>
    </row>
    <row r="4438" ht="12.75">
      <c r="D4438" s="265"/>
    </row>
    <row r="4439" ht="12.75">
      <c r="D4439" s="265"/>
    </row>
    <row r="4440" ht="12.75">
      <c r="D4440" s="265"/>
    </row>
    <row r="4441" ht="12.75">
      <c r="D4441" s="265"/>
    </row>
    <row r="4442" ht="12.75">
      <c r="D4442" s="265"/>
    </row>
    <row r="4443" ht="12.75">
      <c r="D4443" s="265"/>
    </row>
    <row r="4444" ht="12.75">
      <c r="D4444" s="265"/>
    </row>
    <row r="4445" ht="12.75">
      <c r="D4445" s="265"/>
    </row>
    <row r="4446" ht="12.75">
      <c r="D4446" s="265"/>
    </row>
    <row r="4447" ht="12.75">
      <c r="D4447" s="265"/>
    </row>
    <row r="4448" ht="12.75">
      <c r="D4448" s="265"/>
    </row>
    <row r="4449" ht="12.75">
      <c r="D4449" s="265"/>
    </row>
    <row r="4450" ht="12.75">
      <c r="D4450" s="265"/>
    </row>
    <row r="4451" ht="12.75">
      <c r="D4451" s="265"/>
    </row>
    <row r="4452" ht="12.75">
      <c r="D4452" s="265"/>
    </row>
    <row r="4453" ht="12.75">
      <c r="D4453" s="265"/>
    </row>
    <row r="4454" ht="12.75">
      <c r="D4454" s="265"/>
    </row>
    <row r="4455" ht="12.75">
      <c r="D4455" s="265"/>
    </row>
    <row r="4456" ht="12.75">
      <c r="D4456" s="265"/>
    </row>
    <row r="4457" ht="12.75">
      <c r="D4457" s="265"/>
    </row>
    <row r="4458" ht="12.75">
      <c r="D4458" s="265"/>
    </row>
    <row r="4459" ht="12.75">
      <c r="D4459" s="265"/>
    </row>
    <row r="4460" ht="12.75">
      <c r="D4460" s="265"/>
    </row>
    <row r="4461" ht="12.75">
      <c r="D4461" s="265"/>
    </row>
    <row r="4462" ht="12.75">
      <c r="D4462" s="265"/>
    </row>
    <row r="4463" ht="12.75">
      <c r="D4463" s="265"/>
    </row>
    <row r="4464" ht="12.75">
      <c r="D4464" s="265"/>
    </row>
    <row r="4465" ht="12.75">
      <c r="D4465" s="265"/>
    </row>
    <row r="4466" ht="12.75">
      <c r="D4466" s="265"/>
    </row>
    <row r="4467" ht="12.75">
      <c r="D4467" s="265"/>
    </row>
    <row r="4468" ht="12.75">
      <c r="D4468" s="265"/>
    </row>
    <row r="4469" ht="12.75">
      <c r="D4469" s="265"/>
    </row>
    <row r="4470" ht="12.75">
      <c r="D4470" s="265"/>
    </row>
    <row r="4471" ht="12.75">
      <c r="D4471" s="265"/>
    </row>
    <row r="4472" ht="12.75">
      <c r="D4472" s="265"/>
    </row>
    <row r="4473" ht="12.75">
      <c r="D4473" s="265"/>
    </row>
    <row r="4474" ht="12.75">
      <c r="D4474" s="265"/>
    </row>
    <row r="4475" ht="12.75">
      <c r="D4475" s="265"/>
    </row>
    <row r="4476" ht="12.75">
      <c r="D4476" s="265"/>
    </row>
    <row r="4477" ht="12.75">
      <c r="D4477" s="265"/>
    </row>
    <row r="4478" ht="12.75">
      <c r="D4478" s="265"/>
    </row>
    <row r="4479" ht="12.75">
      <c r="D4479" s="265"/>
    </row>
    <row r="4480" ht="12.75">
      <c r="D4480" s="265"/>
    </row>
    <row r="4481" ht="12.75">
      <c r="D4481" s="265"/>
    </row>
    <row r="4482" ht="12.75">
      <c r="D4482" s="265"/>
    </row>
    <row r="4483" ht="12.75">
      <c r="D4483" s="265"/>
    </row>
    <row r="4484" ht="12.75">
      <c r="D4484" s="265"/>
    </row>
    <row r="4485" ht="12.75">
      <c r="D4485" s="265"/>
    </row>
    <row r="4486" ht="12.75">
      <c r="D4486" s="265"/>
    </row>
    <row r="4487" ht="12.75">
      <c r="D4487" s="265"/>
    </row>
    <row r="4488" ht="12.75">
      <c r="D4488" s="265"/>
    </row>
    <row r="4489" ht="12.75">
      <c r="D4489" s="265"/>
    </row>
    <row r="4490" ht="12.75">
      <c r="D4490" s="265"/>
    </row>
    <row r="4491" ht="12.75">
      <c r="D4491" s="265"/>
    </row>
    <row r="4492" ht="12.75">
      <c r="D4492" s="265"/>
    </row>
    <row r="4493" ht="12.75">
      <c r="D4493" s="265"/>
    </row>
    <row r="4494" ht="12.75">
      <c r="D4494" s="265"/>
    </row>
    <row r="4495" ht="12.75">
      <c r="D4495" s="265"/>
    </row>
    <row r="4496" ht="12.75">
      <c r="D4496" s="265"/>
    </row>
    <row r="4497" ht="12.75">
      <c r="D4497" s="265"/>
    </row>
    <row r="4498" ht="12.75">
      <c r="D4498" s="265"/>
    </row>
    <row r="4499" ht="12.75">
      <c r="D4499" s="265"/>
    </row>
    <row r="4500" ht="12.75">
      <c r="D4500" s="265"/>
    </row>
    <row r="4501" ht="12.75">
      <c r="D4501" s="265"/>
    </row>
    <row r="4502" ht="12.75">
      <c r="D4502" s="265"/>
    </row>
    <row r="4503" ht="12.75">
      <c r="D4503" s="265"/>
    </row>
    <row r="4504" ht="12.75">
      <c r="D4504" s="265"/>
    </row>
    <row r="4505" ht="12.75">
      <c r="D4505" s="265"/>
    </row>
    <row r="4506" ht="12.75">
      <c r="D4506" s="265"/>
    </row>
    <row r="4507" ht="12.75">
      <c r="D4507" s="265"/>
    </row>
    <row r="4508" ht="12.75">
      <c r="D4508" s="265"/>
    </row>
    <row r="4509" ht="12.75">
      <c r="D4509" s="265"/>
    </row>
    <row r="4510" ht="12.75">
      <c r="D4510" s="265"/>
    </row>
    <row r="4511" ht="12.75">
      <c r="D4511" s="265"/>
    </row>
    <row r="4512" ht="12.75">
      <c r="D4512" s="265"/>
    </row>
    <row r="4513" ht="12.75">
      <c r="D4513" s="265"/>
    </row>
    <row r="4514" ht="12.75">
      <c r="D4514" s="265"/>
    </row>
    <row r="4515" ht="12.75">
      <c r="D4515" s="265"/>
    </row>
    <row r="4516" ht="12.75">
      <c r="D4516" s="265"/>
    </row>
    <row r="4517" ht="12.75">
      <c r="D4517" s="265"/>
    </row>
    <row r="4518" ht="12.75">
      <c r="D4518" s="265"/>
    </row>
    <row r="4519" ht="12.75">
      <c r="D4519" s="265"/>
    </row>
    <row r="4520" ht="12.75">
      <c r="D4520" s="265"/>
    </row>
    <row r="4521" ht="12.75">
      <c r="D4521" s="265"/>
    </row>
    <row r="4522" ht="12.75">
      <c r="D4522" s="265"/>
    </row>
    <row r="4523" ht="12.75">
      <c r="D4523" s="265"/>
    </row>
    <row r="4524" ht="12.75">
      <c r="D4524" s="265"/>
    </row>
    <row r="4525" ht="12.75">
      <c r="D4525" s="265"/>
    </row>
    <row r="4526" ht="12.75">
      <c r="D4526" s="265"/>
    </row>
    <row r="4527" ht="12.75">
      <c r="D4527" s="265"/>
    </row>
    <row r="4528" ht="12.75">
      <c r="D4528" s="265"/>
    </row>
    <row r="4529" ht="12.75">
      <c r="D4529" s="265"/>
    </row>
    <row r="4530" ht="12.75">
      <c r="D4530" s="265"/>
    </row>
    <row r="4531" ht="12.75">
      <c r="D4531" s="265"/>
    </row>
    <row r="4532" ht="12.75">
      <c r="D4532" s="265"/>
    </row>
    <row r="4533" ht="12.75">
      <c r="D4533" s="265"/>
    </row>
    <row r="4534" ht="12.75">
      <c r="D4534" s="265"/>
    </row>
    <row r="4535" ht="12.75">
      <c r="D4535" s="265"/>
    </row>
    <row r="4536" ht="12.75">
      <c r="D4536" s="265"/>
    </row>
    <row r="4537" ht="12.75">
      <c r="D4537" s="265"/>
    </row>
    <row r="4538" ht="12.75">
      <c r="D4538" s="265"/>
    </row>
    <row r="4539" ht="12.75">
      <c r="D4539" s="265"/>
    </row>
    <row r="4540" ht="12.75">
      <c r="D4540" s="265"/>
    </row>
    <row r="4541" ht="12.75">
      <c r="D4541" s="265"/>
    </row>
    <row r="4542" ht="12.75">
      <c r="D4542" s="265"/>
    </row>
    <row r="4543" ht="12.75">
      <c r="D4543" s="265"/>
    </row>
    <row r="4544" ht="12.75">
      <c r="D4544" s="265"/>
    </row>
    <row r="4545" ht="12.75">
      <c r="D4545" s="265"/>
    </row>
    <row r="4546" ht="12.75">
      <c r="D4546" s="265"/>
    </row>
    <row r="4547" ht="12.75">
      <c r="D4547" s="265"/>
    </row>
    <row r="4548" ht="12.75">
      <c r="D4548" s="265"/>
    </row>
    <row r="4549" ht="12.75">
      <c r="D4549" s="265"/>
    </row>
    <row r="4550" ht="12.75">
      <c r="D4550" s="265"/>
    </row>
    <row r="4551" ht="12.75">
      <c r="D4551" s="265"/>
    </row>
    <row r="4552" ht="12.75">
      <c r="D4552" s="265"/>
    </row>
    <row r="4553" ht="12.75">
      <c r="D4553" s="265"/>
    </row>
    <row r="4554" ht="12.75">
      <c r="D4554" s="265"/>
    </row>
    <row r="4555" ht="12.75">
      <c r="D4555" s="265"/>
    </row>
    <row r="4556" ht="12.75">
      <c r="D4556" s="265"/>
    </row>
    <row r="4557" ht="12.75">
      <c r="D4557" s="265"/>
    </row>
    <row r="4558" ht="12.75">
      <c r="D4558" s="265"/>
    </row>
    <row r="4559" ht="12.75">
      <c r="D4559" s="265"/>
    </row>
    <row r="4560" ht="12.75">
      <c r="D4560" s="265"/>
    </row>
    <row r="4561" ht="12.75">
      <c r="D4561" s="265"/>
    </row>
    <row r="4562" ht="12.75">
      <c r="D4562" s="265"/>
    </row>
    <row r="4563" ht="12.75">
      <c r="D4563" s="265"/>
    </row>
    <row r="4564" ht="12.75">
      <c r="D4564" s="265"/>
    </row>
    <row r="4565" ht="12.75">
      <c r="D4565" s="265"/>
    </row>
    <row r="4566" ht="12.75">
      <c r="D4566" s="265"/>
    </row>
    <row r="4567" ht="12.75">
      <c r="D4567" s="265"/>
    </row>
    <row r="4568" ht="12.75">
      <c r="D4568" s="265"/>
    </row>
    <row r="4569" ht="12.75">
      <c r="D4569" s="265"/>
    </row>
    <row r="4570" ht="12.75">
      <c r="D4570" s="265"/>
    </row>
    <row r="4571" ht="12.75">
      <c r="D4571" s="265"/>
    </row>
    <row r="4572" ht="12.75">
      <c r="D4572" s="265"/>
    </row>
    <row r="4573" ht="12.75">
      <c r="D4573" s="265"/>
    </row>
    <row r="4574" ht="12.75">
      <c r="D4574" s="265"/>
    </row>
    <row r="4575" ht="12.75">
      <c r="D4575" s="265"/>
    </row>
    <row r="4576" ht="12.75">
      <c r="D4576" s="265"/>
    </row>
    <row r="4577" ht="12.75">
      <c r="D4577" s="265"/>
    </row>
    <row r="4578" ht="12.75">
      <c r="D4578" s="265"/>
    </row>
    <row r="4579" ht="12.75">
      <c r="D4579" s="265"/>
    </row>
    <row r="4580" ht="12.75">
      <c r="D4580" s="265"/>
    </row>
    <row r="4581" ht="12.75">
      <c r="D4581" s="265"/>
    </row>
    <row r="4582" ht="12.75">
      <c r="D4582" s="265"/>
    </row>
    <row r="4583" ht="12.75">
      <c r="D4583" s="265"/>
    </row>
    <row r="4584" ht="12.75">
      <c r="D4584" s="265"/>
    </row>
    <row r="4585" ht="12.75">
      <c r="D4585" s="265"/>
    </row>
    <row r="4586" ht="12.75">
      <c r="D4586" s="265"/>
    </row>
    <row r="4587" ht="12.75">
      <c r="D4587" s="265"/>
    </row>
    <row r="4588" ht="12.75">
      <c r="D4588" s="265"/>
    </row>
    <row r="4589" ht="12.75">
      <c r="D4589" s="265"/>
    </row>
    <row r="4590" ht="12.75">
      <c r="D4590" s="265"/>
    </row>
    <row r="4591" ht="12.75">
      <c r="D4591" s="265"/>
    </row>
    <row r="4592" ht="12.75">
      <c r="D4592" s="265"/>
    </row>
    <row r="4593" ht="12.75">
      <c r="D4593" s="265"/>
    </row>
    <row r="4594" ht="12.75">
      <c r="D4594" s="265"/>
    </row>
    <row r="4595" ht="12.75">
      <c r="D4595" s="265"/>
    </row>
    <row r="4596" ht="12.75">
      <c r="D4596" s="265"/>
    </row>
    <row r="4597" ht="12.75">
      <c r="D4597" s="265"/>
    </row>
    <row r="4598" ht="12.75">
      <c r="D4598" s="265"/>
    </row>
    <row r="4599" ht="12.75">
      <c r="D4599" s="265"/>
    </row>
    <row r="4600" ht="12.75">
      <c r="D4600" s="265"/>
    </row>
    <row r="4601" ht="12.75">
      <c r="D4601" s="265"/>
    </row>
    <row r="4602" ht="12.75">
      <c r="D4602" s="265"/>
    </row>
    <row r="4603" ht="12.75">
      <c r="D4603" s="265"/>
    </row>
    <row r="4604" ht="12.75">
      <c r="D4604" s="265"/>
    </row>
    <row r="4605" ht="12.75">
      <c r="D4605" s="265"/>
    </row>
    <row r="4606" ht="12.75">
      <c r="D4606" s="265"/>
    </row>
    <row r="4607" ht="12.75">
      <c r="D4607" s="265"/>
    </row>
    <row r="4608" ht="12.75">
      <c r="D4608" s="265"/>
    </row>
    <row r="4609" ht="12.75">
      <c r="D4609" s="265"/>
    </row>
    <row r="4610" ht="12.75">
      <c r="D4610" s="265"/>
    </row>
    <row r="4611" ht="12.75">
      <c r="D4611" s="265"/>
    </row>
    <row r="4612" ht="12.75">
      <c r="D4612" s="265"/>
    </row>
    <row r="4613" ht="12.75">
      <c r="D4613" s="265"/>
    </row>
    <row r="4614" ht="12.75">
      <c r="D4614" s="265"/>
    </row>
    <row r="4615" ht="12.75">
      <c r="D4615" s="265"/>
    </row>
    <row r="4616" ht="12.75">
      <c r="D4616" s="265"/>
    </row>
    <row r="4617" ht="12.75">
      <c r="D4617" s="265"/>
    </row>
    <row r="4618" ht="12.75">
      <c r="D4618" s="265"/>
    </row>
    <row r="4619" ht="12.75">
      <c r="D4619" s="265"/>
    </row>
    <row r="4620" ht="12.75">
      <c r="D4620" s="265"/>
    </row>
    <row r="4621" ht="12.75">
      <c r="D4621" s="265"/>
    </row>
    <row r="4622" ht="12.75">
      <c r="D4622" s="265"/>
    </row>
    <row r="4623" ht="12.75">
      <c r="D4623" s="265"/>
    </row>
    <row r="4624" ht="12.75">
      <c r="D4624" s="265"/>
    </row>
    <row r="4625" ht="12.75">
      <c r="D4625" s="265"/>
    </row>
    <row r="4626" ht="12.75">
      <c r="D4626" s="265"/>
    </row>
    <row r="4627" ht="12.75">
      <c r="D4627" s="265"/>
    </row>
    <row r="4628" ht="12.75">
      <c r="D4628" s="265"/>
    </row>
    <row r="4629" ht="12.75">
      <c r="D4629" s="265"/>
    </row>
    <row r="4630" ht="12.75">
      <c r="D4630" s="265"/>
    </row>
    <row r="4631" ht="12.75">
      <c r="D4631" s="265"/>
    </row>
    <row r="4632" ht="12.75">
      <c r="D4632" s="265"/>
    </row>
    <row r="4633" ht="12.75">
      <c r="D4633" s="265"/>
    </row>
    <row r="4634" ht="12.75">
      <c r="D4634" s="265"/>
    </row>
    <row r="4635" ht="12.75">
      <c r="D4635" s="265"/>
    </row>
    <row r="4636" ht="12.75">
      <c r="D4636" s="265"/>
    </row>
    <row r="4637" ht="12.75">
      <c r="D4637" s="265"/>
    </row>
    <row r="4638" ht="12.75">
      <c r="D4638" s="265"/>
    </row>
    <row r="4639" ht="12.75">
      <c r="D4639" s="265"/>
    </row>
    <row r="4640" ht="12.75">
      <c r="D4640" s="265"/>
    </row>
    <row r="4641" ht="12.75">
      <c r="D4641" s="265"/>
    </row>
    <row r="4642" ht="12.75">
      <c r="D4642" s="265"/>
    </row>
    <row r="4643" ht="12.75">
      <c r="D4643" s="265"/>
    </row>
    <row r="4644" ht="12.75">
      <c r="D4644" s="265"/>
    </row>
    <row r="4645" ht="12.75">
      <c r="D4645" s="265"/>
    </row>
    <row r="4646" ht="12.75">
      <c r="D4646" s="265"/>
    </row>
    <row r="4647" ht="12.75">
      <c r="D4647" s="265"/>
    </row>
    <row r="4648" ht="12.75">
      <c r="D4648" s="265"/>
    </row>
    <row r="4649" ht="12.75">
      <c r="D4649" s="265"/>
    </row>
    <row r="4650" ht="12.75">
      <c r="D4650" s="265"/>
    </row>
    <row r="4651" ht="12.75">
      <c r="D4651" s="265"/>
    </row>
    <row r="4652" ht="12.75">
      <c r="D4652" s="265"/>
    </row>
    <row r="4653" ht="12.75">
      <c r="D4653" s="265"/>
    </row>
    <row r="4654" ht="12.75">
      <c r="D4654" s="265"/>
    </row>
    <row r="4655" ht="12.75">
      <c r="D4655" s="265"/>
    </row>
    <row r="4656" ht="12.75">
      <c r="D4656" s="265"/>
    </row>
    <row r="4657" ht="12.75">
      <c r="D4657" s="265"/>
    </row>
    <row r="4658" ht="12.75">
      <c r="D4658" s="265"/>
    </row>
    <row r="4659" ht="12.75">
      <c r="D4659" s="265"/>
    </row>
    <row r="4660" ht="12.75">
      <c r="D4660" s="265"/>
    </row>
    <row r="4661" ht="12.75">
      <c r="D4661" s="265"/>
    </row>
    <row r="4662" ht="12.75">
      <c r="D4662" s="265"/>
    </row>
    <row r="4663" ht="12.75">
      <c r="D4663" s="265"/>
    </row>
    <row r="4664" ht="12.75">
      <c r="D4664" s="265"/>
    </row>
    <row r="4665" ht="12.75">
      <c r="D4665" s="265"/>
    </row>
    <row r="4666" ht="12.75">
      <c r="D4666" s="265"/>
    </row>
    <row r="4667" ht="12.75">
      <c r="D4667" s="265"/>
    </row>
    <row r="4668" ht="12.75">
      <c r="D4668" s="265"/>
    </row>
    <row r="4669" ht="12.75">
      <c r="D4669" s="265"/>
    </row>
    <row r="4670" ht="12.75">
      <c r="D4670" s="265"/>
    </row>
    <row r="4671" ht="12.75">
      <c r="D4671" s="265"/>
    </row>
    <row r="4672" ht="12.75">
      <c r="D4672" s="265"/>
    </row>
    <row r="4673" ht="12.75">
      <c r="D4673" s="265"/>
    </row>
    <row r="4674" ht="12.75">
      <c r="D4674" s="265"/>
    </row>
    <row r="4675" ht="12.75">
      <c r="D4675" s="265"/>
    </row>
    <row r="4676" ht="12.75">
      <c r="D4676" s="265"/>
    </row>
    <row r="4677" ht="12.75">
      <c r="D4677" s="265"/>
    </row>
    <row r="4678" ht="12.75">
      <c r="D4678" s="265"/>
    </row>
    <row r="4679" ht="12.75">
      <c r="D4679" s="265"/>
    </row>
    <row r="4680" ht="12.75">
      <c r="D4680" s="265"/>
    </row>
    <row r="4681" ht="12.75">
      <c r="D4681" s="265"/>
    </row>
    <row r="4682" ht="12.75">
      <c r="D4682" s="265"/>
    </row>
    <row r="4683" ht="12.75">
      <c r="D4683" s="265"/>
    </row>
    <row r="4684" ht="12.75">
      <c r="D4684" s="265"/>
    </row>
    <row r="4685" ht="12.75">
      <c r="D4685" s="265"/>
    </row>
    <row r="4686" ht="12.75">
      <c r="D4686" s="265"/>
    </row>
    <row r="4687" ht="12.75">
      <c r="D4687" s="265"/>
    </row>
    <row r="4688" ht="12.75">
      <c r="D4688" s="265"/>
    </row>
    <row r="4689" ht="12.75">
      <c r="D4689" s="265"/>
    </row>
    <row r="4690" ht="12.75">
      <c r="D4690" s="265"/>
    </row>
    <row r="4691" ht="12.75">
      <c r="D4691" s="265"/>
    </row>
    <row r="4692" ht="12.75">
      <c r="D4692" s="265"/>
    </row>
    <row r="4693" ht="12.75">
      <c r="D4693" s="265"/>
    </row>
    <row r="4694" ht="12.75">
      <c r="D4694" s="265"/>
    </row>
    <row r="4695" ht="12.75">
      <c r="D4695" s="265"/>
    </row>
    <row r="4696" ht="12.75">
      <c r="D4696" s="265"/>
    </row>
    <row r="4697" ht="12.75">
      <c r="D4697" s="265"/>
    </row>
    <row r="4698" ht="12.75">
      <c r="D4698" s="265"/>
    </row>
    <row r="4699" ht="12.75">
      <c r="D4699" s="265"/>
    </row>
    <row r="4700" ht="12.75">
      <c r="D4700" s="265"/>
    </row>
    <row r="4701" ht="12.75">
      <c r="D4701" s="265"/>
    </row>
    <row r="4702" ht="12.75">
      <c r="D4702" s="265"/>
    </row>
    <row r="4703" ht="12.75">
      <c r="D4703" s="265"/>
    </row>
    <row r="4704" ht="12.75">
      <c r="D4704" s="265"/>
    </row>
    <row r="4705" ht="12.75">
      <c r="D4705" s="265"/>
    </row>
    <row r="4706" ht="12.75">
      <c r="D4706" s="265"/>
    </row>
    <row r="4707" ht="12.75">
      <c r="D4707" s="265"/>
    </row>
    <row r="4708" ht="12.75">
      <c r="D4708" s="265"/>
    </row>
    <row r="4709" ht="12.75">
      <c r="D4709" s="265"/>
    </row>
    <row r="4710" ht="12.75">
      <c r="D4710" s="265"/>
    </row>
    <row r="4711" ht="12.75">
      <c r="D4711" s="265"/>
    </row>
    <row r="4712" ht="12.75">
      <c r="D4712" s="265"/>
    </row>
    <row r="4713" ht="12.75">
      <c r="D4713" s="265"/>
    </row>
    <row r="4714" ht="12.75">
      <c r="D4714" s="265"/>
    </row>
    <row r="4715" ht="12.75">
      <c r="D4715" s="265"/>
    </row>
    <row r="4716" ht="12.75">
      <c r="D4716" s="265"/>
    </row>
    <row r="4717" ht="12.75">
      <c r="D4717" s="265"/>
    </row>
    <row r="4718" ht="12.75">
      <c r="D4718" s="265"/>
    </row>
    <row r="4719" ht="12.75">
      <c r="D4719" s="265"/>
    </row>
    <row r="4720" ht="12.75">
      <c r="D4720" s="265"/>
    </row>
    <row r="4721" ht="12.75">
      <c r="D4721" s="265"/>
    </row>
    <row r="4722" ht="12.75">
      <c r="D4722" s="265"/>
    </row>
    <row r="4723" ht="12.75">
      <c r="D4723" s="265"/>
    </row>
    <row r="4724" ht="12.75">
      <c r="D4724" s="265"/>
    </row>
    <row r="4725" ht="12.75">
      <c r="D4725" s="265"/>
    </row>
    <row r="4726" ht="12.75">
      <c r="D4726" s="265"/>
    </row>
    <row r="4727" ht="12.75">
      <c r="D4727" s="265"/>
    </row>
    <row r="4728" ht="12.75">
      <c r="D4728" s="265"/>
    </row>
    <row r="4729" ht="12.75">
      <c r="D4729" s="265"/>
    </row>
    <row r="4730" ht="12.75">
      <c r="D4730" s="265"/>
    </row>
    <row r="4731" ht="12.75">
      <c r="D4731" s="265"/>
    </row>
    <row r="4732" ht="12.75">
      <c r="D4732" s="265"/>
    </row>
    <row r="4733" ht="12.75">
      <c r="D4733" s="265"/>
    </row>
    <row r="4734" ht="12.75">
      <c r="D4734" s="265"/>
    </row>
    <row r="4735" ht="12.75">
      <c r="D4735" s="265"/>
    </row>
    <row r="4736" ht="12.75">
      <c r="D4736" s="265"/>
    </row>
    <row r="4737" ht="12.75">
      <c r="D4737" s="265"/>
    </row>
    <row r="4738" ht="12.75">
      <c r="D4738" s="265"/>
    </row>
    <row r="4739" ht="12.75">
      <c r="D4739" s="265"/>
    </row>
    <row r="4740" ht="12.75">
      <c r="D4740" s="265"/>
    </row>
    <row r="4741" ht="12.75">
      <c r="D4741" s="265"/>
    </row>
    <row r="4742" ht="12.75">
      <c r="D4742" s="265"/>
    </row>
    <row r="4743" ht="12.75">
      <c r="D4743" s="265"/>
    </row>
    <row r="4744" ht="12.75">
      <c r="D4744" s="265"/>
    </row>
    <row r="4745" ht="12.75">
      <c r="D4745" s="265"/>
    </row>
    <row r="4746" ht="12.75">
      <c r="D4746" s="265"/>
    </row>
    <row r="4747" ht="12.75">
      <c r="D4747" s="265"/>
    </row>
    <row r="4748" ht="12.75">
      <c r="D4748" s="265"/>
    </row>
    <row r="4749" ht="12.75">
      <c r="D4749" s="265"/>
    </row>
    <row r="4750" ht="12.75">
      <c r="D4750" s="265"/>
    </row>
    <row r="4751" ht="12.75">
      <c r="D4751" s="265"/>
    </row>
    <row r="4752" ht="12.75">
      <c r="D4752" s="265"/>
    </row>
    <row r="4753" ht="12.75">
      <c r="D4753" s="265"/>
    </row>
    <row r="4754" ht="12.75">
      <c r="D4754" s="265"/>
    </row>
    <row r="4755" ht="12.75">
      <c r="D4755" s="265"/>
    </row>
    <row r="4756" ht="12.75">
      <c r="D4756" s="265"/>
    </row>
    <row r="4757" ht="12.75">
      <c r="D4757" s="265"/>
    </row>
    <row r="4758" ht="12.75">
      <c r="D4758" s="265"/>
    </row>
    <row r="4759" ht="12.75">
      <c r="D4759" s="265"/>
    </row>
    <row r="4760" ht="12.75">
      <c r="D4760" s="265"/>
    </row>
    <row r="4761" ht="12.75">
      <c r="D4761" s="265"/>
    </row>
    <row r="4762" ht="12.75">
      <c r="D4762" s="265"/>
    </row>
    <row r="4763" ht="12.75">
      <c r="D4763" s="265"/>
    </row>
    <row r="4764" ht="12.75">
      <c r="D4764" s="265"/>
    </row>
    <row r="4765" ht="12.75">
      <c r="D4765" s="265"/>
    </row>
    <row r="4766" ht="12.75">
      <c r="D4766" s="265"/>
    </row>
    <row r="4767" ht="12.75">
      <c r="D4767" s="265"/>
    </row>
    <row r="4768" ht="12.75">
      <c r="D4768" s="265"/>
    </row>
    <row r="4769" ht="12.75">
      <c r="D4769" s="265"/>
    </row>
    <row r="4770" ht="12.75">
      <c r="D4770" s="265"/>
    </row>
    <row r="4771" ht="12.75">
      <c r="D4771" s="265"/>
    </row>
    <row r="4772" ht="12.75">
      <c r="D4772" s="265"/>
    </row>
    <row r="4773" ht="12.75">
      <c r="D4773" s="265"/>
    </row>
    <row r="4774" ht="12.75">
      <c r="D4774" s="265"/>
    </row>
    <row r="4775" ht="12.75">
      <c r="D4775" s="265"/>
    </row>
    <row r="4776" ht="12.75">
      <c r="D4776" s="265"/>
    </row>
    <row r="4777" ht="12.75">
      <c r="D4777" s="265"/>
    </row>
    <row r="4778" ht="12.75">
      <c r="D4778" s="265"/>
    </row>
    <row r="4779" ht="12.75">
      <c r="D4779" s="265"/>
    </row>
    <row r="4780" ht="12.75">
      <c r="D4780" s="265"/>
    </row>
    <row r="4781" ht="12.75">
      <c r="D4781" s="265"/>
    </row>
    <row r="4782" ht="12.75">
      <c r="D4782" s="265"/>
    </row>
    <row r="4783" ht="12.75">
      <c r="D4783" s="265"/>
    </row>
    <row r="4784" ht="12.75">
      <c r="D4784" s="265"/>
    </row>
    <row r="4785" ht="12.75">
      <c r="D4785" s="265"/>
    </row>
    <row r="4786" ht="12.75">
      <c r="D4786" s="265"/>
    </row>
    <row r="4787" ht="12.75">
      <c r="D4787" s="265"/>
    </row>
    <row r="4788" ht="12.75">
      <c r="D4788" s="265"/>
    </row>
    <row r="4789" ht="12.75">
      <c r="D4789" s="265"/>
    </row>
    <row r="4790" ht="12.75">
      <c r="D4790" s="265"/>
    </row>
    <row r="4791" ht="12.75">
      <c r="D4791" s="265"/>
    </row>
    <row r="4792" ht="12.75">
      <c r="D4792" s="265"/>
    </row>
    <row r="4793" ht="12.75">
      <c r="D4793" s="265"/>
    </row>
    <row r="4794" ht="12.75">
      <c r="D4794" s="265"/>
    </row>
    <row r="4795" ht="12.75">
      <c r="D4795" s="265"/>
    </row>
    <row r="4796" ht="12.75">
      <c r="D4796" s="265"/>
    </row>
    <row r="4797" ht="12.75">
      <c r="D4797" s="265"/>
    </row>
    <row r="4798" ht="12.75">
      <c r="D4798" s="265"/>
    </row>
    <row r="4799" ht="12.75">
      <c r="D4799" s="265"/>
    </row>
    <row r="4800" ht="12.75">
      <c r="D4800" s="265"/>
    </row>
    <row r="4801" ht="12.75">
      <c r="D4801" s="265"/>
    </row>
    <row r="4802" ht="12.75">
      <c r="D4802" s="265"/>
    </row>
    <row r="4803" ht="12.75">
      <c r="D4803" s="265"/>
    </row>
    <row r="4804" ht="12.75">
      <c r="D4804" s="265"/>
    </row>
    <row r="4805" ht="12.75">
      <c r="D4805" s="265"/>
    </row>
    <row r="4806" ht="12.75">
      <c r="D4806" s="265"/>
    </row>
    <row r="4807" ht="12.75">
      <c r="D4807" s="265"/>
    </row>
    <row r="4808" ht="12.75">
      <c r="D4808" s="265"/>
    </row>
    <row r="4809" ht="12.75">
      <c r="D4809" s="265"/>
    </row>
    <row r="4810" ht="12.75">
      <c r="D4810" s="265"/>
    </row>
    <row r="4811" ht="12.75">
      <c r="D4811" s="265"/>
    </row>
    <row r="4812" ht="12.75">
      <c r="D4812" s="265"/>
    </row>
    <row r="4813" ht="12.75">
      <c r="D4813" s="265"/>
    </row>
    <row r="4814" ht="12.75">
      <c r="D4814" s="265"/>
    </row>
    <row r="4815" ht="12.75">
      <c r="D4815" s="265"/>
    </row>
    <row r="4816" ht="12.75">
      <c r="D4816" s="265"/>
    </row>
    <row r="4817" ht="12.75">
      <c r="D4817" s="265"/>
    </row>
    <row r="4818" ht="12.75">
      <c r="D4818" s="265"/>
    </row>
    <row r="4819" ht="12.75">
      <c r="D4819" s="265"/>
    </row>
    <row r="4820" ht="12.75">
      <c r="D4820" s="265"/>
    </row>
    <row r="4821" ht="12.75">
      <c r="D4821" s="265"/>
    </row>
    <row r="4822" ht="12.75">
      <c r="D4822" s="265"/>
    </row>
    <row r="4823" ht="12.75">
      <c r="D4823" s="265"/>
    </row>
    <row r="4824" ht="12.75">
      <c r="D4824" s="265"/>
    </row>
    <row r="4825" ht="12.75">
      <c r="D4825" s="265"/>
    </row>
    <row r="4826" ht="12.75">
      <c r="D4826" s="265"/>
    </row>
    <row r="4827" ht="12.75">
      <c r="D4827" s="265"/>
    </row>
    <row r="4828" ht="12.75">
      <c r="D4828" s="265"/>
    </row>
    <row r="4829" ht="12.75">
      <c r="D4829" s="265"/>
    </row>
    <row r="4830" ht="12.75">
      <c r="D4830" s="265"/>
    </row>
    <row r="4831" ht="12.75">
      <c r="D4831" s="265"/>
    </row>
    <row r="4832" ht="12.75">
      <c r="D4832" s="265"/>
    </row>
    <row r="4833" ht="12.75">
      <c r="D4833" s="265"/>
    </row>
    <row r="4834" ht="12.75">
      <c r="D4834" s="265"/>
    </row>
    <row r="4835" ht="12.75">
      <c r="D4835" s="265"/>
    </row>
    <row r="4836" ht="12.75">
      <c r="D4836" s="265"/>
    </row>
    <row r="4837" ht="12.75">
      <c r="D4837" s="265"/>
    </row>
    <row r="4838" ht="12.75">
      <c r="D4838" s="265"/>
    </row>
    <row r="4839" ht="12.75">
      <c r="D4839" s="265"/>
    </row>
    <row r="4840" ht="12.75">
      <c r="D4840" s="265"/>
    </row>
    <row r="4841" ht="12.75">
      <c r="D4841" s="265"/>
    </row>
    <row r="4842" ht="12.75">
      <c r="D4842" s="265"/>
    </row>
    <row r="4843" ht="12.75">
      <c r="D4843" s="265"/>
    </row>
    <row r="4844" ht="12.75">
      <c r="D4844" s="265"/>
    </row>
    <row r="4845" ht="12.75">
      <c r="D4845" s="265"/>
    </row>
    <row r="4846" ht="12.75">
      <c r="D4846" s="265"/>
    </row>
    <row r="4847" ht="12.75">
      <c r="D4847" s="265"/>
    </row>
    <row r="4848" ht="12.75">
      <c r="D4848" s="265"/>
    </row>
    <row r="4849" ht="12.75">
      <c r="D4849" s="265"/>
    </row>
    <row r="4850" ht="12.75">
      <c r="D4850" s="265"/>
    </row>
    <row r="4851" ht="12.75">
      <c r="D4851" s="265"/>
    </row>
    <row r="4852" ht="12.75">
      <c r="D4852" s="265"/>
    </row>
    <row r="4853" ht="12.75">
      <c r="D4853" s="265"/>
    </row>
    <row r="4854" ht="12.75">
      <c r="D4854" s="265"/>
    </row>
    <row r="4855" ht="12.75">
      <c r="D4855" s="265"/>
    </row>
    <row r="4856" ht="12.75">
      <c r="D4856" s="265"/>
    </row>
    <row r="4857" ht="12.75">
      <c r="D4857" s="265"/>
    </row>
    <row r="4858" ht="12.75">
      <c r="D4858" s="265"/>
    </row>
    <row r="4859" ht="12.75">
      <c r="D4859" s="265"/>
    </row>
    <row r="4860" ht="12.75">
      <c r="D4860" s="265"/>
    </row>
    <row r="4861" ht="12.75">
      <c r="D4861" s="265"/>
    </row>
    <row r="4862" ht="12.75">
      <c r="D4862" s="265"/>
    </row>
    <row r="4863" ht="12.75">
      <c r="D4863" s="265"/>
    </row>
    <row r="4864" ht="12.75">
      <c r="D4864" s="265"/>
    </row>
    <row r="4865" ht="12.75">
      <c r="D4865" s="265"/>
    </row>
    <row r="4866" ht="12.75">
      <c r="D4866" s="265"/>
    </row>
    <row r="4867" ht="12.75">
      <c r="D4867" s="265"/>
    </row>
    <row r="4868" ht="12.75">
      <c r="D4868" s="265"/>
    </row>
    <row r="4869" ht="12.75">
      <c r="D4869" s="265"/>
    </row>
    <row r="4870" ht="12.75">
      <c r="D4870" s="265"/>
    </row>
    <row r="4871" ht="12.75">
      <c r="D4871" s="265"/>
    </row>
    <row r="4872" ht="12.75">
      <c r="D4872" s="265"/>
    </row>
    <row r="4873" ht="12.75">
      <c r="D4873" s="265"/>
    </row>
    <row r="4874" ht="12.75">
      <c r="D4874" s="265"/>
    </row>
    <row r="4875" ht="12.75">
      <c r="D4875" s="265"/>
    </row>
    <row r="4876" ht="12.75">
      <c r="D4876" s="265"/>
    </row>
    <row r="4877" ht="12.75">
      <c r="D4877" s="265"/>
    </row>
    <row r="4878" ht="12.75">
      <c r="D4878" s="265"/>
    </row>
    <row r="4879" ht="12.75">
      <c r="D4879" s="265"/>
    </row>
    <row r="4880" ht="12.75">
      <c r="D4880" s="265"/>
    </row>
    <row r="4881" ht="12.75">
      <c r="D4881" s="265"/>
    </row>
    <row r="4882" ht="12.75">
      <c r="D4882" s="265"/>
    </row>
    <row r="4883" ht="12.75">
      <c r="D4883" s="265"/>
    </row>
    <row r="4884" ht="12.75">
      <c r="D4884" s="265"/>
    </row>
    <row r="4885" ht="12.75">
      <c r="D4885" s="265"/>
    </row>
    <row r="4886" ht="12.75">
      <c r="D4886" s="265"/>
    </row>
    <row r="4887" ht="12.75">
      <c r="D4887" s="265"/>
    </row>
    <row r="4888" ht="12.75">
      <c r="D4888" s="265"/>
    </row>
    <row r="4889" ht="12.75">
      <c r="D4889" s="265"/>
    </row>
    <row r="4890" ht="12.75">
      <c r="D4890" s="265"/>
    </row>
    <row r="4891" ht="12.75">
      <c r="D4891" s="265"/>
    </row>
    <row r="4892" ht="12.75">
      <c r="D4892" s="265"/>
    </row>
    <row r="4893" ht="12.75">
      <c r="D4893" s="265"/>
    </row>
    <row r="4894" ht="12.75">
      <c r="D4894" s="265"/>
    </row>
    <row r="4895" ht="12.75">
      <c r="D4895" s="265"/>
    </row>
    <row r="4896" ht="12.75">
      <c r="D4896" s="265"/>
    </row>
    <row r="4897" ht="12.75">
      <c r="D4897" s="265"/>
    </row>
    <row r="4898" ht="12.75">
      <c r="D4898" s="265"/>
    </row>
    <row r="4899" ht="12.75">
      <c r="D4899" s="265"/>
    </row>
    <row r="4900" ht="12.75">
      <c r="D4900" s="265"/>
    </row>
    <row r="4901" ht="12.75">
      <c r="D4901" s="265"/>
    </row>
    <row r="4902" ht="12.75">
      <c r="D4902" s="265"/>
    </row>
    <row r="4903" ht="12.75">
      <c r="D4903" s="265"/>
    </row>
    <row r="4904" ht="12.75">
      <c r="D4904" s="265"/>
    </row>
    <row r="4905" ht="12.75">
      <c r="D4905" s="265"/>
    </row>
    <row r="4906" ht="12.75">
      <c r="D4906" s="265"/>
    </row>
    <row r="4907" ht="12.75">
      <c r="D4907" s="265"/>
    </row>
    <row r="4908" ht="12.75">
      <c r="D4908" s="265"/>
    </row>
    <row r="4909" ht="12.75">
      <c r="D4909" s="265"/>
    </row>
    <row r="4910" ht="12.75">
      <c r="D4910" s="265"/>
    </row>
    <row r="4911" ht="12.75">
      <c r="D4911" s="265"/>
    </row>
    <row r="4912" ht="12.75">
      <c r="D4912" s="265"/>
    </row>
    <row r="4913" ht="12.75">
      <c r="D4913" s="265"/>
    </row>
    <row r="4914" ht="12.75">
      <c r="D4914" s="265"/>
    </row>
    <row r="4915" ht="12.75">
      <c r="D4915" s="265"/>
    </row>
    <row r="4916" ht="12.75">
      <c r="D4916" s="265"/>
    </row>
    <row r="4917" ht="12.75">
      <c r="D4917" s="265"/>
    </row>
    <row r="4918" ht="12.75">
      <c r="D4918" s="265"/>
    </row>
    <row r="4919" ht="12.75">
      <c r="D4919" s="265"/>
    </row>
    <row r="4920" ht="12.75">
      <c r="D4920" s="265"/>
    </row>
    <row r="4921" ht="12.75">
      <c r="D4921" s="265"/>
    </row>
    <row r="4922" ht="12.75">
      <c r="D4922" s="265"/>
    </row>
    <row r="4923" ht="12.75">
      <c r="D4923" s="265"/>
    </row>
    <row r="4924" ht="12.75">
      <c r="D4924" s="265"/>
    </row>
    <row r="4925" ht="12.75">
      <c r="D4925" s="265"/>
    </row>
    <row r="4926" ht="12.75">
      <c r="D4926" s="265"/>
    </row>
    <row r="4927" ht="12.75">
      <c r="D4927" s="265"/>
    </row>
    <row r="4928" ht="12.75">
      <c r="D4928" s="265"/>
    </row>
    <row r="4929" ht="12.75">
      <c r="D4929" s="265"/>
    </row>
    <row r="4930" ht="12.75">
      <c r="D4930" s="265"/>
    </row>
    <row r="4931" ht="12.75">
      <c r="D4931" s="265"/>
    </row>
    <row r="4932" ht="12.75">
      <c r="D4932" s="265"/>
    </row>
    <row r="4933" ht="12.75">
      <c r="D4933" s="265"/>
    </row>
    <row r="4934" ht="12.75">
      <c r="D4934" s="265"/>
    </row>
    <row r="4935" ht="12.75">
      <c r="D4935" s="265"/>
    </row>
    <row r="4936" ht="12.75">
      <c r="D4936" s="265"/>
    </row>
    <row r="4937" ht="12.75">
      <c r="D4937" s="265"/>
    </row>
    <row r="4938" ht="12.75">
      <c r="D4938" s="265"/>
    </row>
    <row r="4939" ht="12.75">
      <c r="D4939" s="265"/>
    </row>
    <row r="4940" ht="12.75">
      <c r="D4940" s="265"/>
    </row>
    <row r="4941" ht="12.75">
      <c r="D4941" s="265"/>
    </row>
    <row r="4942" ht="12.75">
      <c r="D4942" s="265"/>
    </row>
    <row r="4943" ht="12.75">
      <c r="D4943" s="265"/>
    </row>
    <row r="4944" ht="12.75">
      <c r="D4944" s="265"/>
    </row>
    <row r="4945" ht="12.75">
      <c r="D4945" s="265"/>
    </row>
    <row r="4946" ht="12.75">
      <c r="D4946" s="265"/>
    </row>
    <row r="4947" ht="12.75">
      <c r="D4947" s="265"/>
    </row>
    <row r="4948" ht="12.75">
      <c r="D4948" s="265"/>
    </row>
    <row r="4949" ht="12.75">
      <c r="D4949" s="265"/>
    </row>
    <row r="4950" ht="12.75">
      <c r="D4950" s="265"/>
    </row>
    <row r="4951" ht="12.75">
      <c r="D4951" s="265"/>
    </row>
    <row r="4952" ht="12.75">
      <c r="D4952" s="265"/>
    </row>
    <row r="4953" ht="12.75">
      <c r="D4953" s="265"/>
    </row>
    <row r="4954" ht="12.75">
      <c r="D4954" s="265"/>
    </row>
    <row r="4955" ht="12.75">
      <c r="D4955" s="265"/>
    </row>
    <row r="4956" ht="12.75">
      <c r="D4956" s="265"/>
    </row>
    <row r="4957" ht="12.75">
      <c r="D4957" s="265"/>
    </row>
    <row r="4958" ht="12.75">
      <c r="D4958" s="265"/>
    </row>
    <row r="4959" ht="12.75">
      <c r="D4959" s="265"/>
    </row>
    <row r="4960" ht="12.75">
      <c r="D4960" s="265"/>
    </row>
    <row r="4961" ht="12.75">
      <c r="D4961" s="265"/>
    </row>
    <row r="4962" ht="12.75">
      <c r="D4962" s="265"/>
    </row>
    <row r="4963" ht="12.75">
      <c r="D4963" s="265"/>
    </row>
    <row r="4964" ht="12.75">
      <c r="D4964" s="265"/>
    </row>
    <row r="4965" ht="12.75">
      <c r="D4965" s="265"/>
    </row>
    <row r="4966" ht="12.75">
      <c r="D4966" s="265"/>
    </row>
    <row r="4967" ht="12.75">
      <c r="D4967" s="265"/>
    </row>
    <row r="4968" ht="12.75">
      <c r="D4968" s="265"/>
    </row>
    <row r="4969" ht="12.75">
      <c r="D4969" s="265"/>
    </row>
    <row r="4970" ht="12.75">
      <c r="D4970" s="265"/>
    </row>
    <row r="4971" ht="12.75">
      <c r="D4971" s="265"/>
    </row>
    <row r="4972" ht="12.75">
      <c r="D4972" s="265"/>
    </row>
    <row r="4973" ht="12.75">
      <c r="D4973" s="265"/>
    </row>
    <row r="4974" ht="12.75">
      <c r="D4974" s="265"/>
    </row>
    <row r="4975" ht="12.75">
      <c r="D4975" s="265"/>
    </row>
    <row r="4976" ht="12.75">
      <c r="D4976" s="265"/>
    </row>
    <row r="4977" ht="12.75">
      <c r="D4977" s="265"/>
    </row>
    <row r="4978" ht="12.75">
      <c r="D4978" s="265"/>
    </row>
    <row r="4979" ht="12.75">
      <c r="D4979" s="265"/>
    </row>
    <row r="4980" ht="12.75">
      <c r="D4980" s="265"/>
    </row>
    <row r="4981" ht="12.75">
      <c r="D4981" s="265"/>
    </row>
    <row r="4982" ht="12.75">
      <c r="D4982" s="265"/>
    </row>
    <row r="4983" ht="12.75">
      <c r="D4983" s="265"/>
    </row>
    <row r="4984" ht="12.75">
      <c r="D4984" s="265"/>
    </row>
    <row r="4985" ht="12.75">
      <c r="D4985" s="265"/>
    </row>
    <row r="4986" ht="12.75">
      <c r="D4986" s="265"/>
    </row>
    <row r="4987" ht="12.75">
      <c r="D4987" s="265"/>
    </row>
    <row r="4988" ht="12.75">
      <c r="D4988" s="265"/>
    </row>
    <row r="4989" ht="12.75">
      <c r="D4989" s="265"/>
    </row>
    <row r="4990" ht="12.75">
      <c r="D4990" s="265"/>
    </row>
    <row r="4991" ht="12.75">
      <c r="D4991" s="265"/>
    </row>
    <row r="4992" ht="12.75">
      <c r="D4992" s="265"/>
    </row>
    <row r="4993" ht="12.75">
      <c r="D4993" s="265"/>
    </row>
    <row r="4994" ht="12.75">
      <c r="D4994" s="265"/>
    </row>
    <row r="4995" ht="12.75">
      <c r="D4995" s="265"/>
    </row>
    <row r="4996" ht="12.75">
      <c r="D4996" s="265"/>
    </row>
    <row r="4997" ht="12.75">
      <c r="D4997" s="265"/>
    </row>
    <row r="4998" ht="12.75">
      <c r="D4998" s="265"/>
    </row>
    <row r="4999" ht="12.75">
      <c r="D4999" s="265"/>
    </row>
    <row r="5000" ht="12.75">
      <c r="D5000" s="265"/>
    </row>
  </sheetData>
  <sheetProtection password="CC71" sheet="1" objects="1" scenarios="1"/>
  <mergeCells count="6">
    <mergeCell ref="A27:G31"/>
    <mergeCell ref="A1:G1"/>
    <mergeCell ref="C2:G2"/>
    <mergeCell ref="C3:G3"/>
    <mergeCell ref="C4:G4"/>
    <mergeCell ref="A26:C26"/>
  </mergeCells>
  <printOptions/>
  <pageMargins left="0.590551181102362" right="0.196850393700787" top="0.787401575" bottom="0.787401575" header="0.3" footer="0.3"/>
  <pageSetup horizontalDpi="600" verticalDpi="600" orientation="portrait" paperSize="9" r:id="rId3"/>
  <headerFooter>
    <oddFooter>&amp;RStránka &amp;P z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57"/>
  <sheetViews>
    <sheetView showGridLines="0" workbookViewId="0" topLeftCell="A1">
      <pane ySplit="4" topLeftCell="A20" activePane="bottomLeft" state="frozen"/>
      <selection pane="topLeft" activeCell="E21" sqref="E21"/>
      <selection pane="bottomLeft" activeCell="A2" sqref="A2:H2"/>
    </sheetView>
  </sheetViews>
  <sheetFormatPr defaultColWidth="9.00390625" defaultRowHeight="16.5" customHeight="1" outlineLevelCol="1"/>
  <cols>
    <col min="1" max="1" width="8.75390625" style="0" customWidth="1"/>
    <col min="2" max="2" width="60.75390625" style="0" customWidth="1"/>
    <col min="3" max="3" width="12.75390625" style="3" customWidth="1"/>
    <col min="4" max="4" width="14.75390625" style="3" customWidth="1"/>
    <col min="5" max="5" width="8.75390625" style="3" customWidth="1"/>
    <col min="6" max="8" width="10.75390625" style="3" customWidth="1"/>
    <col min="9" max="11" width="13.75390625" style="3" customWidth="1" outlineLevel="1"/>
    <col min="12" max="12" width="43.00390625" style="2" customWidth="1" collapsed="1"/>
    <col min="13" max="18" width="10.75390625" style="3" hidden="1" customWidth="1" outlineLevel="1"/>
  </cols>
  <sheetData>
    <row r="1" spans="1:18" ht="30" customHeight="1">
      <c r="A1" s="1349" t="s">
        <v>17</v>
      </c>
      <c r="B1" s="1349"/>
      <c r="C1" s="1350"/>
      <c r="D1" s="1350"/>
      <c r="E1" s="1350"/>
      <c r="F1" s="1350"/>
      <c r="G1" s="1350"/>
      <c r="H1" s="1350"/>
      <c r="I1" s="1351"/>
      <c r="J1" s="1351"/>
      <c r="K1" s="1351"/>
      <c r="L1" s="15"/>
      <c r="M1" s="1346"/>
      <c r="N1" s="1347"/>
      <c r="O1" s="1347"/>
      <c r="P1" s="1347"/>
      <c r="Q1" s="1347"/>
      <c r="R1" s="1348"/>
    </row>
    <row r="2" spans="1:18" ht="17.1" customHeight="1">
      <c r="A2" s="1343" t="str">
        <f>Obsah</f>
        <v>Celkový slepý rozpočet a výkaz výměr</v>
      </c>
      <c r="B2" s="1344"/>
      <c r="C2" s="1344"/>
      <c r="D2" s="1344"/>
      <c r="E2" s="1344"/>
      <c r="F2" s="1344"/>
      <c r="G2" s="1344"/>
      <c r="H2" s="1345"/>
      <c r="I2" s="1342" t="s">
        <v>18</v>
      </c>
      <c r="J2" s="1342"/>
      <c r="K2" s="1342"/>
      <c r="L2" s="15"/>
      <c r="M2" s="49"/>
      <c r="N2" s="50"/>
      <c r="O2" s="50"/>
      <c r="P2" s="50"/>
      <c r="Q2" s="50"/>
      <c r="R2" s="51"/>
    </row>
    <row r="3" spans="1:18" ht="12.75">
      <c r="A3" s="56" t="s">
        <v>19</v>
      </c>
      <c r="B3" s="53" t="s">
        <v>20</v>
      </c>
      <c r="C3" s="52" t="s">
        <v>21</v>
      </c>
      <c r="D3" s="53" t="s">
        <v>22</v>
      </c>
      <c r="E3" s="52" t="s">
        <v>23</v>
      </c>
      <c r="F3" s="54" t="s">
        <v>24</v>
      </c>
      <c r="G3" s="54" t="s">
        <v>25</v>
      </c>
      <c r="H3" s="57" t="s">
        <v>26</v>
      </c>
      <c r="I3" s="54" t="s">
        <v>27</v>
      </c>
      <c r="J3" s="54" t="s">
        <v>28</v>
      </c>
      <c r="K3" s="54" t="s">
        <v>29</v>
      </c>
      <c r="L3" s="15"/>
      <c r="M3" s="49"/>
      <c r="N3" s="50"/>
      <c r="O3" s="50"/>
      <c r="P3" s="50"/>
      <c r="Q3" s="50"/>
      <c r="R3" s="51"/>
    </row>
    <row r="4" spans="1:18" ht="12.75">
      <c r="A4" s="58" t="s">
        <v>30</v>
      </c>
      <c r="B4" s="55" t="s">
        <v>31</v>
      </c>
      <c r="C4" s="45" t="s">
        <v>32</v>
      </c>
      <c r="D4" s="55" t="s">
        <v>33</v>
      </c>
      <c r="E4" s="45" t="s">
        <v>34</v>
      </c>
      <c r="F4" s="46" t="s">
        <v>35</v>
      </c>
      <c r="G4" s="46" t="s">
        <v>36</v>
      </c>
      <c r="H4" s="59" t="s">
        <v>37</v>
      </c>
      <c r="I4" s="46" t="s">
        <v>38</v>
      </c>
      <c r="J4" s="46" t="s">
        <v>39</v>
      </c>
      <c r="K4" s="46" t="s">
        <v>40</v>
      </c>
      <c r="L4" s="23" t="s">
        <v>41</v>
      </c>
      <c r="M4" s="24" t="s">
        <v>42</v>
      </c>
      <c r="N4" s="25" t="s">
        <v>43</v>
      </c>
      <c r="O4" s="25" t="s">
        <v>42</v>
      </c>
      <c r="P4" s="25" t="s">
        <v>44</v>
      </c>
      <c r="Q4" s="26" t="s">
        <v>45</v>
      </c>
      <c r="R4" s="26" t="s">
        <v>46</v>
      </c>
    </row>
    <row r="5" spans="1:18" ht="17.1" customHeight="1">
      <c r="A5" s="20"/>
      <c r="B5" s="47"/>
      <c r="C5" s="17"/>
      <c r="D5" s="47"/>
      <c r="E5" s="20"/>
      <c r="F5" s="19"/>
      <c r="G5" s="19"/>
      <c r="H5" s="21"/>
      <c r="I5" s="22"/>
      <c r="J5" s="22"/>
      <c r="K5" s="22">
        <f>I5+J5</f>
        <v>0</v>
      </c>
      <c r="L5" s="18"/>
      <c r="M5" s="16"/>
      <c r="N5" s="16"/>
      <c r="O5" s="16"/>
      <c r="P5" s="16"/>
      <c r="Q5" s="16"/>
      <c r="R5" s="16"/>
    </row>
    <row r="6" spans="1:18" ht="17.1" customHeight="1">
      <c r="A6" s="20"/>
      <c r="B6" s="47"/>
      <c r="C6" s="17"/>
      <c r="D6" s="47"/>
      <c r="E6" s="20"/>
      <c r="F6" s="19"/>
      <c r="G6" s="19"/>
      <c r="H6" s="21"/>
      <c r="I6" s="22"/>
      <c r="J6" s="22"/>
      <c r="K6" s="22">
        <f aca="true" t="shared" si="0" ref="K6:K30">I6+J6</f>
        <v>0</v>
      </c>
      <c r="L6" s="18"/>
      <c r="M6" s="16"/>
      <c r="N6" s="16"/>
      <c r="O6" s="16"/>
      <c r="P6" s="16"/>
      <c r="Q6" s="16"/>
      <c r="R6" s="16"/>
    </row>
    <row r="7" spans="1:18" ht="17.1" customHeight="1">
      <c r="A7" s="20"/>
      <c r="B7" s="47"/>
      <c r="C7" s="17"/>
      <c r="D7" s="47"/>
      <c r="E7" s="20"/>
      <c r="F7" s="19"/>
      <c r="G7" s="19"/>
      <c r="H7" s="21"/>
      <c r="I7" s="22"/>
      <c r="J7" s="22"/>
      <c r="K7" s="22">
        <f t="shared" si="0"/>
        <v>0</v>
      </c>
      <c r="L7" s="18"/>
      <c r="M7" s="16"/>
      <c r="N7" s="16"/>
      <c r="O7" s="16"/>
      <c r="P7" s="16"/>
      <c r="Q7" s="16"/>
      <c r="R7" s="16"/>
    </row>
    <row r="8" spans="1:18" ht="17.1" customHeight="1">
      <c r="A8" s="20"/>
      <c r="B8" s="47"/>
      <c r="C8" s="17"/>
      <c r="D8" s="47"/>
      <c r="E8" s="20"/>
      <c r="F8" s="19"/>
      <c r="G8" s="19"/>
      <c r="H8" s="21"/>
      <c r="I8" s="22"/>
      <c r="J8" s="22"/>
      <c r="K8" s="22">
        <f t="shared" si="0"/>
        <v>0</v>
      </c>
      <c r="L8" s="18"/>
      <c r="M8" s="16"/>
      <c r="N8" s="16"/>
      <c r="O8" s="16"/>
      <c r="P8" s="16"/>
      <c r="Q8" s="16"/>
      <c r="R8" s="16"/>
    </row>
    <row r="9" spans="1:18" ht="17.1" customHeight="1">
      <c r="A9" s="20"/>
      <c r="B9" s="47"/>
      <c r="C9" s="17"/>
      <c r="D9" s="47"/>
      <c r="E9" s="20"/>
      <c r="F9" s="19"/>
      <c r="G9" s="19"/>
      <c r="H9" s="21"/>
      <c r="I9" s="22"/>
      <c r="J9" s="22"/>
      <c r="K9" s="22">
        <f t="shared" si="0"/>
        <v>0</v>
      </c>
      <c r="L9" s="18"/>
      <c r="M9" s="16"/>
      <c r="N9" s="16"/>
      <c r="O9" s="16"/>
      <c r="P9" s="16"/>
      <c r="Q9" s="16"/>
      <c r="R9" s="16"/>
    </row>
    <row r="10" spans="1:18" ht="17.1" customHeight="1">
      <c r="A10" s="20"/>
      <c r="B10" s="47"/>
      <c r="C10" s="17"/>
      <c r="D10" s="47"/>
      <c r="E10" s="20"/>
      <c r="F10" s="19"/>
      <c r="G10" s="19"/>
      <c r="H10" s="21"/>
      <c r="I10" s="22"/>
      <c r="J10" s="22"/>
      <c r="K10" s="22">
        <f t="shared" si="0"/>
        <v>0</v>
      </c>
      <c r="L10" s="18"/>
      <c r="M10" s="16"/>
      <c r="N10" s="16"/>
      <c r="O10" s="16"/>
      <c r="P10" s="16"/>
      <c r="Q10" s="16"/>
      <c r="R10" s="16"/>
    </row>
    <row r="11" spans="1:18" ht="17.1" customHeight="1">
      <c r="A11" s="20"/>
      <c r="B11" s="47"/>
      <c r="C11" s="17"/>
      <c r="D11" s="47"/>
      <c r="E11" s="20"/>
      <c r="F11" s="19"/>
      <c r="G11" s="19"/>
      <c r="H11" s="21"/>
      <c r="I11" s="22"/>
      <c r="J11" s="22"/>
      <c r="K11" s="22">
        <f t="shared" si="0"/>
        <v>0</v>
      </c>
      <c r="L11" s="18"/>
      <c r="M11" s="16"/>
      <c r="N11" s="16"/>
      <c r="O11" s="16"/>
      <c r="P11" s="16"/>
      <c r="Q11" s="16"/>
      <c r="R11" s="16"/>
    </row>
    <row r="12" spans="1:18" ht="17.1" customHeight="1">
      <c r="A12" s="20"/>
      <c r="B12" s="47"/>
      <c r="C12" s="17"/>
      <c r="D12" s="47"/>
      <c r="E12" s="20"/>
      <c r="F12" s="19"/>
      <c r="G12" s="19"/>
      <c r="H12" s="21"/>
      <c r="I12" s="22"/>
      <c r="J12" s="22"/>
      <c r="K12" s="22">
        <f t="shared" si="0"/>
        <v>0</v>
      </c>
      <c r="L12" s="18"/>
      <c r="M12" s="16"/>
      <c r="N12" s="16"/>
      <c r="O12" s="16"/>
      <c r="P12" s="16"/>
      <c r="Q12" s="16"/>
      <c r="R12" s="16"/>
    </row>
    <row r="13" spans="1:18" ht="17.1" customHeight="1">
      <c r="A13" s="20"/>
      <c r="B13" s="47"/>
      <c r="C13" s="17"/>
      <c r="D13" s="47"/>
      <c r="E13" s="20"/>
      <c r="F13" s="19"/>
      <c r="G13" s="19"/>
      <c r="H13" s="21"/>
      <c r="I13" s="22"/>
      <c r="J13" s="22"/>
      <c r="K13" s="22">
        <f t="shared" si="0"/>
        <v>0</v>
      </c>
      <c r="L13" s="18"/>
      <c r="M13" s="16"/>
      <c r="N13" s="16"/>
      <c r="O13" s="16"/>
      <c r="P13" s="16"/>
      <c r="Q13" s="16"/>
      <c r="R13" s="16"/>
    </row>
    <row r="14" spans="1:18" ht="17.1" customHeight="1">
      <c r="A14" s="20"/>
      <c r="B14" s="47"/>
      <c r="C14" s="17"/>
      <c r="D14" s="47"/>
      <c r="E14" s="20"/>
      <c r="F14" s="19"/>
      <c r="G14" s="19"/>
      <c r="H14" s="21"/>
      <c r="I14" s="22"/>
      <c r="J14" s="22"/>
      <c r="K14" s="22">
        <f t="shared" si="0"/>
        <v>0</v>
      </c>
      <c r="L14" s="18"/>
      <c r="M14" s="16"/>
      <c r="N14" s="16"/>
      <c r="O14" s="16"/>
      <c r="P14" s="16"/>
      <c r="Q14" s="16"/>
      <c r="R14" s="16"/>
    </row>
    <row r="15" spans="1:18" ht="17.1" customHeight="1">
      <c r="A15" s="20"/>
      <c r="B15" s="47"/>
      <c r="C15" s="17"/>
      <c r="D15" s="47"/>
      <c r="E15" s="20"/>
      <c r="F15" s="19"/>
      <c r="G15" s="19"/>
      <c r="H15" s="21"/>
      <c r="I15" s="22"/>
      <c r="J15" s="22"/>
      <c r="K15" s="22">
        <f t="shared" si="0"/>
        <v>0</v>
      </c>
      <c r="L15" s="18"/>
      <c r="M15" s="16"/>
      <c r="N15" s="16"/>
      <c r="O15" s="16"/>
      <c r="P15" s="16"/>
      <c r="Q15" s="16"/>
      <c r="R15" s="16"/>
    </row>
    <row r="16" spans="1:18" ht="17.1" customHeight="1">
      <c r="A16" s="20"/>
      <c r="B16" s="47"/>
      <c r="C16" s="17"/>
      <c r="D16" s="47"/>
      <c r="E16" s="20"/>
      <c r="F16" s="19"/>
      <c r="G16" s="19"/>
      <c r="H16" s="21"/>
      <c r="I16" s="22"/>
      <c r="J16" s="22"/>
      <c r="K16" s="22">
        <f t="shared" si="0"/>
        <v>0</v>
      </c>
      <c r="L16" s="18"/>
      <c r="M16" s="16"/>
      <c r="N16" s="16"/>
      <c r="O16" s="16"/>
      <c r="P16" s="16"/>
      <c r="Q16" s="16"/>
      <c r="R16" s="16"/>
    </row>
    <row r="17" spans="1:18" ht="17.1" customHeight="1">
      <c r="A17" s="20"/>
      <c r="B17" s="47"/>
      <c r="C17" s="17"/>
      <c r="D17" s="47"/>
      <c r="E17" s="20"/>
      <c r="F17" s="19"/>
      <c r="G17" s="19"/>
      <c r="H17" s="21"/>
      <c r="I17" s="22"/>
      <c r="J17" s="22"/>
      <c r="K17" s="22">
        <f t="shared" si="0"/>
        <v>0</v>
      </c>
      <c r="L17" s="18"/>
      <c r="M17" s="16"/>
      <c r="N17" s="16"/>
      <c r="O17" s="16"/>
      <c r="P17" s="16"/>
      <c r="Q17" s="16"/>
      <c r="R17" s="16"/>
    </row>
    <row r="18" spans="1:18" ht="17.1" customHeight="1">
      <c r="A18" s="20"/>
      <c r="B18" s="47"/>
      <c r="C18" s="17"/>
      <c r="D18" s="47"/>
      <c r="E18" s="20"/>
      <c r="F18" s="19"/>
      <c r="G18" s="19"/>
      <c r="H18" s="21"/>
      <c r="I18" s="22"/>
      <c r="J18" s="22"/>
      <c r="K18" s="22">
        <f t="shared" si="0"/>
        <v>0</v>
      </c>
      <c r="L18" s="18"/>
      <c r="M18" s="16"/>
      <c r="N18" s="16"/>
      <c r="O18" s="16"/>
      <c r="P18" s="16"/>
      <c r="Q18" s="16"/>
      <c r="R18" s="16"/>
    </row>
    <row r="19" spans="1:18" ht="17.1" customHeight="1">
      <c r="A19" s="20"/>
      <c r="B19" s="47"/>
      <c r="C19" s="17"/>
      <c r="D19" s="47"/>
      <c r="E19" s="20"/>
      <c r="F19" s="19"/>
      <c r="G19" s="19"/>
      <c r="H19" s="21"/>
      <c r="I19" s="22"/>
      <c r="J19" s="22"/>
      <c r="K19" s="22">
        <f t="shared" si="0"/>
        <v>0</v>
      </c>
      <c r="L19" s="18"/>
      <c r="M19" s="16"/>
      <c r="N19" s="16"/>
      <c r="O19" s="16"/>
      <c r="P19" s="16"/>
      <c r="Q19" s="16"/>
      <c r="R19" s="16"/>
    </row>
    <row r="20" spans="1:18" ht="17.1" customHeight="1">
      <c r="A20" s="20"/>
      <c r="B20" s="47"/>
      <c r="C20" s="17"/>
      <c r="D20" s="47"/>
      <c r="E20" s="20"/>
      <c r="F20" s="19"/>
      <c r="G20" s="19"/>
      <c r="H20" s="21"/>
      <c r="I20" s="22"/>
      <c r="J20" s="22"/>
      <c r="K20" s="22">
        <f t="shared" si="0"/>
        <v>0</v>
      </c>
      <c r="L20" s="18"/>
      <c r="M20" s="16"/>
      <c r="N20" s="16"/>
      <c r="O20" s="16"/>
      <c r="P20" s="16"/>
      <c r="Q20" s="16"/>
      <c r="R20" s="16"/>
    </row>
    <row r="21" spans="1:18" ht="17.1" customHeight="1">
      <c r="A21" s="20"/>
      <c r="B21" s="47"/>
      <c r="C21" s="17"/>
      <c r="D21" s="47"/>
      <c r="E21" s="20"/>
      <c r="F21" s="19"/>
      <c r="G21" s="19"/>
      <c r="H21" s="21"/>
      <c r="I21" s="22"/>
      <c r="J21" s="22"/>
      <c r="K21" s="22">
        <f t="shared" si="0"/>
        <v>0</v>
      </c>
      <c r="L21" s="18"/>
      <c r="M21" s="16"/>
      <c r="N21" s="16"/>
      <c r="O21" s="16"/>
      <c r="P21" s="16"/>
      <c r="Q21" s="16"/>
      <c r="R21" s="16"/>
    </row>
    <row r="22" spans="1:18" ht="17.1" customHeight="1">
      <c r="A22" s="20"/>
      <c r="B22" s="47"/>
      <c r="C22" s="17"/>
      <c r="D22" s="47"/>
      <c r="E22" s="20"/>
      <c r="F22" s="19"/>
      <c r="G22" s="19"/>
      <c r="H22" s="21"/>
      <c r="I22" s="22"/>
      <c r="J22" s="22"/>
      <c r="K22" s="22">
        <f t="shared" si="0"/>
        <v>0</v>
      </c>
      <c r="L22" s="18"/>
      <c r="M22" s="16"/>
      <c r="N22" s="16"/>
      <c r="O22" s="16"/>
      <c r="P22" s="16"/>
      <c r="Q22" s="16"/>
      <c r="R22" s="16"/>
    </row>
    <row r="23" spans="1:18" ht="17.1" customHeight="1">
      <c r="A23" s="20"/>
      <c r="B23" s="47"/>
      <c r="C23" s="17"/>
      <c r="D23" s="47"/>
      <c r="E23" s="20"/>
      <c r="F23" s="19"/>
      <c r="G23" s="19"/>
      <c r="H23" s="21"/>
      <c r="I23" s="22"/>
      <c r="J23" s="22"/>
      <c r="K23" s="22">
        <f t="shared" si="0"/>
        <v>0</v>
      </c>
      <c r="L23" s="18"/>
      <c r="M23" s="16"/>
      <c r="N23" s="16"/>
      <c r="O23" s="16"/>
      <c r="P23" s="16"/>
      <c r="Q23" s="16"/>
      <c r="R23" s="16"/>
    </row>
    <row r="24" spans="1:18" ht="17.1" customHeight="1">
      <c r="A24" s="20"/>
      <c r="B24" s="47"/>
      <c r="C24" s="17"/>
      <c r="D24" s="47"/>
      <c r="E24" s="20"/>
      <c r="F24" s="19"/>
      <c r="G24" s="19"/>
      <c r="H24" s="21"/>
      <c r="I24" s="22"/>
      <c r="J24" s="22"/>
      <c r="K24" s="22">
        <f t="shared" si="0"/>
        <v>0</v>
      </c>
      <c r="L24" s="18"/>
      <c r="M24" s="16"/>
      <c r="N24" s="16"/>
      <c r="O24" s="16"/>
      <c r="P24" s="16"/>
      <c r="Q24" s="16"/>
      <c r="R24" s="16"/>
    </row>
    <row r="25" spans="1:18" ht="17.1" customHeight="1">
      <c r="A25" s="20"/>
      <c r="B25" s="47"/>
      <c r="C25" s="17"/>
      <c r="D25" s="47"/>
      <c r="E25" s="20"/>
      <c r="F25" s="19"/>
      <c r="G25" s="19"/>
      <c r="H25" s="21"/>
      <c r="I25" s="22"/>
      <c r="J25" s="22"/>
      <c r="K25" s="22">
        <f t="shared" si="0"/>
        <v>0</v>
      </c>
      <c r="L25" s="18"/>
      <c r="M25" s="16"/>
      <c r="N25" s="16"/>
      <c r="O25" s="16"/>
      <c r="P25" s="16"/>
      <c r="Q25" s="16"/>
      <c r="R25" s="16"/>
    </row>
    <row r="26" spans="1:18" ht="17.1" customHeight="1">
      <c r="A26" s="20"/>
      <c r="B26" s="47"/>
      <c r="C26" s="17"/>
      <c r="D26" s="47"/>
      <c r="E26" s="20"/>
      <c r="F26" s="19"/>
      <c r="G26" s="19"/>
      <c r="H26" s="21"/>
      <c r="I26" s="22"/>
      <c r="J26" s="22"/>
      <c r="K26" s="22">
        <f t="shared" si="0"/>
        <v>0</v>
      </c>
      <c r="L26" s="18"/>
      <c r="M26" s="16"/>
      <c r="N26" s="16"/>
      <c r="O26" s="16"/>
      <c r="P26" s="16"/>
      <c r="Q26" s="16"/>
      <c r="R26" s="16"/>
    </row>
    <row r="27" spans="1:18" ht="17.1" customHeight="1">
      <c r="A27" s="20"/>
      <c r="B27" s="47"/>
      <c r="C27" s="17"/>
      <c r="D27" s="47"/>
      <c r="E27" s="20"/>
      <c r="F27" s="19"/>
      <c r="G27" s="19"/>
      <c r="H27" s="21"/>
      <c r="I27" s="22"/>
      <c r="J27" s="22"/>
      <c r="K27" s="22">
        <f t="shared" si="0"/>
        <v>0</v>
      </c>
      <c r="L27" s="18"/>
      <c r="M27" s="16"/>
      <c r="N27" s="16"/>
      <c r="O27" s="16"/>
      <c r="P27" s="16"/>
      <c r="Q27" s="16"/>
      <c r="R27" s="16"/>
    </row>
    <row r="28" spans="1:18" ht="17.1" customHeight="1">
      <c r="A28" s="20"/>
      <c r="B28" s="47"/>
      <c r="C28" s="17"/>
      <c r="D28" s="47"/>
      <c r="E28" s="20"/>
      <c r="F28" s="19"/>
      <c r="G28" s="19"/>
      <c r="H28" s="21"/>
      <c r="I28" s="22"/>
      <c r="J28" s="22"/>
      <c r="K28" s="22">
        <f t="shared" si="0"/>
        <v>0</v>
      </c>
      <c r="L28" s="18"/>
      <c r="M28" s="16"/>
      <c r="N28" s="16"/>
      <c r="O28" s="16"/>
      <c r="P28" s="16"/>
      <c r="Q28" s="16"/>
      <c r="R28" s="16"/>
    </row>
    <row r="29" spans="1:18" ht="17.1" customHeight="1">
      <c r="A29" s="20"/>
      <c r="B29" s="47"/>
      <c r="C29" s="17"/>
      <c r="D29" s="47"/>
      <c r="E29" s="20"/>
      <c r="F29" s="19"/>
      <c r="G29" s="19"/>
      <c r="H29" s="62"/>
      <c r="I29" s="63"/>
      <c r="J29" s="63"/>
      <c r="K29" s="63">
        <f t="shared" si="0"/>
        <v>0</v>
      </c>
      <c r="L29" s="18"/>
      <c r="M29" s="16"/>
      <c r="N29" s="16"/>
      <c r="O29" s="16"/>
      <c r="P29" s="16"/>
      <c r="Q29" s="16"/>
      <c r="R29" s="16"/>
    </row>
    <row r="30" spans="1:18" ht="17.1" customHeight="1">
      <c r="A30" s="20"/>
      <c r="B30" s="47"/>
      <c r="C30" s="17"/>
      <c r="D30" s="47"/>
      <c r="E30" s="20"/>
      <c r="F30" s="19"/>
      <c r="G30" s="60"/>
      <c r="H30" s="64" t="s">
        <v>47</v>
      </c>
      <c r="I30" s="65"/>
      <c r="J30" s="65"/>
      <c r="K30" s="66">
        <f t="shared" si="0"/>
        <v>0</v>
      </c>
      <c r="L30" s="61"/>
      <c r="M30" s="16"/>
      <c r="N30" s="16"/>
      <c r="O30" s="16"/>
      <c r="P30" s="16"/>
      <c r="Q30" s="16"/>
      <c r="R30" s="16"/>
    </row>
    <row r="31" spans="1:18" ht="17.1" customHeight="1">
      <c r="A31" s="20"/>
      <c r="B31" s="47"/>
      <c r="C31" s="17"/>
      <c r="D31" s="47"/>
      <c r="E31" s="20"/>
      <c r="F31" s="19"/>
      <c r="G31" s="60"/>
      <c r="H31" s="1356" t="s">
        <v>48</v>
      </c>
      <c r="I31" s="1363" t="s">
        <v>49</v>
      </c>
      <c r="J31" s="1364"/>
      <c r="K31" s="67">
        <f>K30</f>
        <v>0</v>
      </c>
      <c r="L31" s="61"/>
      <c r="M31" s="16"/>
      <c r="N31" s="16"/>
      <c r="O31" s="16"/>
      <c r="P31" s="16"/>
      <c r="Q31" s="16"/>
      <c r="R31" s="16"/>
    </row>
    <row r="32" spans="1:18" ht="17.1" customHeight="1">
      <c r="A32" s="20"/>
      <c r="B32" s="47"/>
      <c r="C32" s="17"/>
      <c r="D32" s="47"/>
      <c r="E32" s="20"/>
      <c r="F32" s="19"/>
      <c r="G32" s="60"/>
      <c r="H32" s="1356"/>
      <c r="I32" s="1352" t="s">
        <v>50</v>
      </c>
      <c r="J32" s="1353"/>
      <c r="K32" s="68">
        <f>K31*0.036</f>
        <v>0</v>
      </c>
      <c r="L32" s="61"/>
      <c r="M32" s="16"/>
      <c r="N32" s="16"/>
      <c r="O32" s="16"/>
      <c r="P32" s="16"/>
      <c r="Q32" s="16"/>
      <c r="R32" s="16"/>
    </row>
    <row r="33" spans="1:18" ht="17.1" customHeight="1">
      <c r="A33" s="20"/>
      <c r="B33" s="47"/>
      <c r="C33" s="17"/>
      <c r="D33" s="47"/>
      <c r="E33" s="20"/>
      <c r="F33" s="19"/>
      <c r="G33" s="60"/>
      <c r="H33" s="1356"/>
      <c r="I33" s="1352" t="s">
        <v>51</v>
      </c>
      <c r="J33" s="1353"/>
      <c r="K33" s="68">
        <f>K31*0.01</f>
        <v>0</v>
      </c>
      <c r="L33" s="61"/>
      <c r="M33" s="16"/>
      <c r="N33" s="16"/>
      <c r="O33" s="16"/>
      <c r="P33" s="16"/>
      <c r="Q33" s="16"/>
      <c r="R33" s="16"/>
    </row>
    <row r="34" spans="1:18" ht="17.1" customHeight="1">
      <c r="A34" s="20"/>
      <c r="B34" s="47"/>
      <c r="C34" s="17"/>
      <c r="D34" s="47"/>
      <c r="E34" s="20"/>
      <c r="F34" s="19"/>
      <c r="G34" s="60"/>
      <c r="H34" s="1356"/>
      <c r="I34" s="1352" t="s">
        <v>52</v>
      </c>
      <c r="J34" s="1353"/>
      <c r="K34" s="68">
        <f>K31*0.01</f>
        <v>0</v>
      </c>
      <c r="L34" s="61"/>
      <c r="M34" s="16"/>
      <c r="N34" s="16"/>
      <c r="O34" s="16"/>
      <c r="P34" s="16"/>
      <c r="Q34" s="16"/>
      <c r="R34" s="16"/>
    </row>
    <row r="35" spans="1:18" ht="17.1" customHeight="1">
      <c r="A35" s="20"/>
      <c r="B35" s="47"/>
      <c r="C35" s="17"/>
      <c r="D35" s="47"/>
      <c r="E35" s="20"/>
      <c r="F35" s="19"/>
      <c r="G35" s="60"/>
      <c r="H35" s="1356"/>
      <c r="I35" s="1352" t="s">
        <v>53</v>
      </c>
      <c r="J35" s="1353"/>
      <c r="K35" s="68">
        <f>K31*0.016</f>
        <v>0</v>
      </c>
      <c r="L35" s="61"/>
      <c r="M35" s="16"/>
      <c r="N35" s="16"/>
      <c r="O35" s="16"/>
      <c r="P35" s="16"/>
      <c r="Q35" s="16"/>
      <c r="R35" s="16"/>
    </row>
    <row r="36" spans="1:18" ht="17.1" customHeight="1">
      <c r="A36" s="20"/>
      <c r="B36" s="47"/>
      <c r="C36" s="17"/>
      <c r="D36" s="47"/>
      <c r="E36" s="20"/>
      <c r="F36" s="19"/>
      <c r="G36" s="60"/>
      <c r="H36" s="1356"/>
      <c r="I36" s="1354" t="s">
        <v>54</v>
      </c>
      <c r="J36" s="1355"/>
      <c r="K36" s="69">
        <f>SUM(K31:K35)</f>
        <v>0</v>
      </c>
      <c r="L36" s="61"/>
      <c r="M36" s="16"/>
      <c r="N36" s="16"/>
      <c r="O36" s="16"/>
      <c r="P36" s="16"/>
      <c r="Q36" s="16"/>
      <c r="R36" s="16"/>
    </row>
    <row r="37" spans="1:18" ht="17.1" customHeight="1">
      <c r="A37" s="20"/>
      <c r="B37" s="47"/>
      <c r="C37" s="17"/>
      <c r="D37" s="47"/>
      <c r="E37" s="20"/>
      <c r="F37" s="19"/>
      <c r="G37" s="60"/>
      <c r="H37" s="1357" t="s">
        <v>55</v>
      </c>
      <c r="I37" s="1359" t="s">
        <v>56</v>
      </c>
      <c r="J37" s="1360"/>
      <c r="K37" s="70">
        <f>K31*0.023</f>
        <v>0</v>
      </c>
      <c r="L37" s="61"/>
      <c r="M37" s="16"/>
      <c r="N37" s="16"/>
      <c r="O37" s="16"/>
      <c r="P37" s="16"/>
      <c r="Q37" s="16"/>
      <c r="R37" s="16"/>
    </row>
    <row r="38" spans="1:18" ht="17.1" customHeight="1">
      <c r="A38" s="20"/>
      <c r="B38" s="47"/>
      <c r="C38" s="17"/>
      <c r="D38" s="47"/>
      <c r="E38" s="20"/>
      <c r="F38" s="19"/>
      <c r="G38" s="60"/>
      <c r="H38" s="1356"/>
      <c r="I38" s="1352" t="s">
        <v>57</v>
      </c>
      <c r="J38" s="1353"/>
      <c r="K38" s="68">
        <f>K31*0.016</f>
        <v>0</v>
      </c>
      <c r="L38" s="61"/>
      <c r="M38" s="16"/>
      <c r="N38" s="16"/>
      <c r="O38" s="16"/>
      <c r="P38" s="16"/>
      <c r="Q38" s="16"/>
      <c r="R38" s="16"/>
    </row>
    <row r="39" spans="1:18" ht="17.1" customHeight="1">
      <c r="A39" s="20"/>
      <c r="B39" s="47"/>
      <c r="C39" s="17"/>
      <c r="D39" s="47"/>
      <c r="E39" s="20"/>
      <c r="F39" s="19"/>
      <c r="G39" s="60"/>
      <c r="H39" s="1358"/>
      <c r="I39" s="1361" t="s">
        <v>58</v>
      </c>
      <c r="J39" s="1362"/>
      <c r="K39" s="71">
        <f>K37+K38</f>
        <v>0</v>
      </c>
      <c r="L39" s="61"/>
      <c r="M39" s="16"/>
      <c r="N39" s="16"/>
      <c r="O39" s="16"/>
      <c r="P39" s="16"/>
      <c r="Q39" s="16"/>
      <c r="R39" s="16"/>
    </row>
    <row r="40" spans="1:11" ht="17.1" customHeight="1">
      <c r="A40" s="9"/>
      <c r="B40" s="9"/>
      <c r="C40" s="4"/>
      <c r="D40" s="4"/>
      <c r="E40" s="4"/>
      <c r="F40" s="4"/>
      <c r="G40" s="4"/>
      <c r="H40" s="4"/>
      <c r="I40" s="4"/>
      <c r="J40" s="4"/>
      <c r="K40" s="4"/>
    </row>
    <row r="41" spans="1:11" ht="17.1" customHeight="1">
      <c r="A41" s="9"/>
      <c r="B41" s="9"/>
      <c r="C41" s="4"/>
      <c r="D41" s="4"/>
      <c r="E41" s="4"/>
      <c r="F41" s="4"/>
      <c r="G41" s="4"/>
      <c r="H41" s="4"/>
      <c r="I41" s="4"/>
      <c r="J41" s="4"/>
      <c r="K41" s="4"/>
    </row>
    <row r="42" spans="1:11" ht="17.1" customHeight="1">
      <c r="A42" s="9"/>
      <c r="B42" s="9"/>
      <c r="C42" s="4"/>
      <c r="D42" s="4"/>
      <c r="E42" s="4"/>
      <c r="F42" s="4"/>
      <c r="G42" s="4"/>
      <c r="H42" s="4"/>
      <c r="I42" s="4"/>
      <c r="J42" s="4"/>
      <c r="K42" s="4"/>
    </row>
    <row r="43" spans="1:11" ht="17.1" customHeight="1">
      <c r="A43" s="9"/>
      <c r="B43" s="9"/>
      <c r="C43" s="4"/>
      <c r="D43" s="4"/>
      <c r="E43" s="4"/>
      <c r="F43" s="4"/>
      <c r="G43" s="4"/>
      <c r="H43" s="4"/>
      <c r="I43" s="4"/>
      <c r="J43" s="4"/>
      <c r="K43" s="4"/>
    </row>
    <row r="44" spans="1:11" ht="17.1" customHeight="1">
      <c r="A44" s="9"/>
      <c r="B44" s="9"/>
      <c r="C44" s="4"/>
      <c r="D44" s="4"/>
      <c r="E44" s="4"/>
      <c r="F44" s="4"/>
      <c r="G44" s="4"/>
      <c r="H44" s="4"/>
      <c r="I44" s="4"/>
      <c r="J44" s="4"/>
      <c r="K44" s="4"/>
    </row>
    <row r="45" spans="1:11" ht="17.1" customHeight="1">
      <c r="A45" s="9"/>
      <c r="B45" s="9"/>
      <c r="C45" s="4"/>
      <c r="D45" s="4"/>
      <c r="E45" s="4"/>
      <c r="F45" s="4"/>
      <c r="G45" s="4"/>
      <c r="H45" s="4"/>
      <c r="I45" s="4"/>
      <c r="J45" s="4"/>
      <c r="K45" s="4"/>
    </row>
    <row r="46" spans="1:11" ht="17.1" customHeight="1">
      <c r="A46" s="9"/>
      <c r="B46" s="9"/>
      <c r="C46" s="4"/>
      <c r="D46" s="4"/>
      <c r="E46" s="4"/>
      <c r="F46" s="4"/>
      <c r="G46" s="4"/>
      <c r="H46" s="4"/>
      <c r="I46" s="4"/>
      <c r="J46" s="4"/>
      <c r="K46" s="4"/>
    </row>
    <row r="47" spans="1:11" ht="17.1" customHeight="1">
      <c r="A47" s="9"/>
      <c r="B47" s="9"/>
      <c r="C47" s="4"/>
      <c r="D47" s="4"/>
      <c r="E47" s="4"/>
      <c r="F47" s="4"/>
      <c r="G47" s="4"/>
      <c r="H47" s="10"/>
      <c r="I47" s="10"/>
      <c r="J47" s="10"/>
      <c r="K47" s="10"/>
    </row>
    <row r="48" spans="1:11" ht="17.1" customHeight="1">
      <c r="A48" s="9"/>
      <c r="B48" s="9"/>
      <c r="C48" s="4"/>
      <c r="D48" s="4"/>
      <c r="E48" s="4"/>
      <c r="F48" s="4"/>
      <c r="G48" s="4"/>
      <c r="H48" s="10"/>
      <c r="I48" s="10"/>
      <c r="J48" s="10"/>
      <c r="K48" s="10"/>
    </row>
    <row r="49" spans="1:11" ht="17.1" customHeight="1">
      <c r="A49" s="9"/>
      <c r="B49" s="9"/>
      <c r="C49" s="4"/>
      <c r="D49" s="4"/>
      <c r="E49" s="4"/>
      <c r="F49" s="4"/>
      <c r="G49" s="4"/>
      <c r="H49" s="10"/>
      <c r="I49" s="10"/>
      <c r="J49" s="10"/>
      <c r="K49" s="10"/>
    </row>
    <row r="50" spans="1:11" ht="17.1" customHeight="1">
      <c r="A50" s="9"/>
      <c r="B50" s="9"/>
      <c r="C50" s="4"/>
      <c r="D50" s="4"/>
      <c r="E50" s="4"/>
      <c r="F50" s="4"/>
      <c r="G50" s="4"/>
      <c r="H50" s="10"/>
      <c r="I50" s="10"/>
      <c r="J50" s="10"/>
      <c r="K50" s="10"/>
    </row>
    <row r="51" spans="1:11" ht="17.1" customHeight="1">
      <c r="A51" s="9"/>
      <c r="B51" s="9"/>
      <c r="C51" s="4"/>
      <c r="D51" s="4"/>
      <c r="E51" s="4"/>
      <c r="F51" s="4"/>
      <c r="G51" s="4"/>
      <c r="H51" s="4"/>
      <c r="I51" s="4"/>
      <c r="J51" s="4"/>
      <c r="K51" s="4"/>
    </row>
    <row r="52" spans="1:11" ht="17.1" customHeight="1">
      <c r="A52" s="9"/>
      <c r="B52" s="9"/>
      <c r="C52" s="4"/>
      <c r="D52" s="4"/>
      <c r="E52" s="4"/>
      <c r="F52" s="4"/>
      <c r="G52" s="4"/>
      <c r="H52" s="4"/>
      <c r="I52" s="4"/>
      <c r="J52" s="4"/>
      <c r="K52" s="4"/>
    </row>
    <row r="53" spans="1:11" ht="17.1" customHeight="1">
      <c r="A53" s="9"/>
      <c r="B53" s="9"/>
      <c r="C53" s="4"/>
      <c r="D53" s="4"/>
      <c r="E53" s="4"/>
      <c r="F53" s="4"/>
      <c r="G53" s="4"/>
      <c r="H53" s="4"/>
      <c r="I53" s="4"/>
      <c r="J53" s="4"/>
      <c r="K53" s="4"/>
    </row>
    <row r="54" spans="1:11" ht="17.1" customHeight="1">
      <c r="A54" s="9"/>
      <c r="B54" s="9"/>
      <c r="C54" s="4"/>
      <c r="D54" s="4"/>
      <c r="E54" s="4"/>
      <c r="F54" s="4"/>
      <c r="G54" s="4"/>
      <c r="H54" s="4"/>
      <c r="I54" s="4"/>
      <c r="J54" s="4"/>
      <c r="K54" s="4"/>
    </row>
    <row r="55" spans="1:11" ht="17.1" customHeight="1">
      <c r="A55" s="9"/>
      <c r="B55" s="9"/>
      <c r="C55" s="4"/>
      <c r="D55" s="4"/>
      <c r="E55" s="4"/>
      <c r="F55" s="4"/>
      <c r="G55" s="4"/>
      <c r="H55" s="4"/>
      <c r="I55" s="4"/>
      <c r="J55" s="4"/>
      <c r="K55" s="4"/>
    </row>
    <row r="56" spans="1:11" ht="17.1" customHeight="1">
      <c r="A56" s="9"/>
      <c r="B56" s="9"/>
      <c r="C56" s="4"/>
      <c r="D56" s="4"/>
      <c r="E56" s="4"/>
      <c r="F56" s="4"/>
      <c r="G56" s="4"/>
      <c r="H56" s="4"/>
      <c r="I56" s="4"/>
      <c r="J56" s="4"/>
      <c r="K56" s="4"/>
    </row>
    <row r="57" spans="1:11" ht="17.1" customHeight="1">
      <c r="A57" s="9"/>
      <c r="B57" s="9"/>
      <c r="C57" s="4"/>
      <c r="D57" s="4"/>
      <c r="E57" s="4"/>
      <c r="F57" s="4"/>
      <c r="G57" s="4"/>
      <c r="H57" s="4"/>
      <c r="I57" s="4"/>
      <c r="J57" s="4"/>
      <c r="K57" s="4"/>
    </row>
  </sheetData>
  <autoFilter ref="M4:R39"/>
  <mergeCells count="15">
    <mergeCell ref="I36:J36"/>
    <mergeCell ref="H31:H36"/>
    <mergeCell ref="H37:H39"/>
    <mergeCell ref="I37:J37"/>
    <mergeCell ref="I38:J38"/>
    <mergeCell ref="I39:J39"/>
    <mergeCell ref="I31:J31"/>
    <mergeCell ref="I32:J32"/>
    <mergeCell ref="I33:J33"/>
    <mergeCell ref="I34:J34"/>
    <mergeCell ref="I2:K2"/>
    <mergeCell ref="A2:H2"/>
    <mergeCell ref="M1:R1"/>
    <mergeCell ref="A1:K1"/>
    <mergeCell ref="I35:J35"/>
  </mergeCells>
  <printOptions horizontalCentered="1"/>
  <pageMargins left="0.3937007874015748" right="0.3937007874015748" top="0.5905511811023623" bottom="0.7874015748031497" header="0.5118110236220472" footer="0.5118110236220472"/>
  <pageSetup firstPageNumber="2" useFirstPageNumber="1" horizontalDpi="600" verticalDpi="600" orientation="landscape" paperSize="9" scale="75"/>
  <headerFooter alignWithMargins="0">
    <oddFooter>&amp;L&amp;8ZAKÁZKA&amp;C&amp;8 &amp;P / &amp;N+1&amp;R&amp;8BKB-RO-XXXX</oddFooter>
  </headerFooter>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D20" sqref="D20"/>
    </sheetView>
  </sheetViews>
  <sheetFormatPr defaultColWidth="9.00390625" defaultRowHeight="12.75"/>
  <cols>
    <col min="1" max="1" width="20.625" style="3" customWidth="1"/>
    <col min="2" max="2" width="40.75390625" style="3" customWidth="1"/>
  </cols>
  <sheetData>
    <row r="1" spans="1:2" ht="12.75">
      <c r="A1" s="3" t="s">
        <v>59</v>
      </c>
      <c r="B1" s="3" t="s">
        <v>2548</v>
      </c>
    </row>
    <row r="2" spans="1:2" ht="12.75">
      <c r="A2" s="3" t="s">
        <v>60</v>
      </c>
      <c r="B2" s="3" t="s">
        <v>61</v>
      </c>
    </row>
    <row r="3" spans="1:2" ht="12.75">
      <c r="A3" s="3" t="s">
        <v>62</v>
      </c>
      <c r="B3" s="3" t="s">
        <v>63</v>
      </c>
    </row>
    <row r="4" spans="1:2" ht="12.75">
      <c r="A4" s="3" t="s">
        <v>64</v>
      </c>
      <c r="B4" s="3" t="s">
        <v>65</v>
      </c>
    </row>
    <row r="5" spans="1:2" ht="12.75">
      <c r="A5" s="3" t="s">
        <v>66</v>
      </c>
      <c r="B5" s="3" t="s">
        <v>67</v>
      </c>
    </row>
    <row r="6" spans="1:2" ht="12.75">
      <c r="A6" s="3" t="s">
        <v>68</v>
      </c>
      <c r="B6" s="3" t="s">
        <v>69</v>
      </c>
    </row>
    <row r="7" spans="1:2" ht="12.75">
      <c r="A7" s="3" t="s">
        <v>70</v>
      </c>
      <c r="B7" s="72" t="s">
        <v>71</v>
      </c>
    </row>
    <row r="8" spans="1:2" ht="12.75">
      <c r="A8" s="3" t="s">
        <v>72</v>
      </c>
      <c r="B8" s="3" t="s">
        <v>2411</v>
      </c>
    </row>
    <row r="10" spans="1:2" ht="12.75">
      <c r="A10" s="3" t="s">
        <v>73</v>
      </c>
      <c r="B10" s="3" t="s">
        <v>74</v>
      </c>
    </row>
    <row r="11" spans="1:2" ht="12.75">
      <c r="A11" s="3" t="s">
        <v>75</v>
      </c>
      <c r="B11" s="3" t="s">
        <v>74</v>
      </c>
    </row>
    <row r="12" spans="1:2" ht="12.75">
      <c r="A12" s="3" t="s">
        <v>76</v>
      </c>
      <c r="B12" s="3" t="s">
        <v>77</v>
      </c>
    </row>
    <row r="13" spans="1:2" ht="12.75">
      <c r="A13" s="3" t="s">
        <v>78</v>
      </c>
      <c r="B13" s="8" t="s">
        <v>1234</v>
      </c>
    </row>
    <row r="14" spans="1:2" ht="12.75">
      <c r="A14" s="3" t="s">
        <v>79</v>
      </c>
      <c r="B14" s="3" t="s">
        <v>80</v>
      </c>
    </row>
    <row r="15" ht="12.75">
      <c r="A15" s="3" t="s">
        <v>81</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27"/>
  <sheetViews>
    <sheetView showGridLines="0" view="pageLayout" workbookViewId="0" topLeftCell="A1">
      <selection activeCell="BE13" sqref="BE13"/>
    </sheetView>
  </sheetViews>
  <sheetFormatPr defaultColWidth="9.00390625" defaultRowHeight="12.75"/>
  <cols>
    <col min="1" max="1" width="7.125" style="1171" customWidth="1"/>
    <col min="2" max="2" width="1.37890625" style="1171" customWidth="1"/>
    <col min="3" max="3" width="3.625" style="1171" customWidth="1"/>
    <col min="4" max="33" width="2.125" style="1171" customWidth="1"/>
    <col min="34" max="34" width="2.875" style="1171" customWidth="1"/>
    <col min="35" max="37" width="2.125" style="1171" customWidth="1"/>
    <col min="38" max="38" width="7.125" style="1171" customWidth="1"/>
    <col min="39" max="39" width="2.875" style="1171" customWidth="1"/>
    <col min="40" max="40" width="8.00390625" style="1171" customWidth="1"/>
    <col min="41" max="41" width="6.375" style="1171" customWidth="1"/>
    <col min="42" max="42" width="3.625" style="1171" customWidth="1"/>
    <col min="43" max="43" width="0.12890625" style="1171" customWidth="1"/>
    <col min="44" max="44" width="11.75390625" style="1171" customWidth="1"/>
    <col min="45" max="46" width="22.125" style="1171" hidden="1" customWidth="1"/>
    <col min="47" max="47" width="21.375" style="1171" hidden="1" customWidth="1"/>
    <col min="48" max="52" width="18.625" style="1171" hidden="1" customWidth="1"/>
    <col min="53" max="53" width="16.375" style="1171" hidden="1" customWidth="1"/>
    <col min="54" max="54" width="21.375" style="1171" hidden="1" customWidth="1"/>
    <col min="55" max="56" width="16.375" style="1171" hidden="1" customWidth="1"/>
    <col min="57" max="57" width="57.00390625" style="1171" customWidth="1"/>
    <col min="58" max="16384" width="9.125" style="1171" customWidth="1"/>
  </cols>
  <sheetData>
    <row r="1" spans="2:43" s="1119" customFormat="1" ht="6.95" customHeight="1">
      <c r="B1" s="1120"/>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2"/>
    </row>
    <row r="2" spans="2:43" s="1119" customFormat="1" ht="36.95" customHeight="1">
      <c r="B2" s="1123"/>
      <c r="C2" s="1373" t="s">
        <v>82</v>
      </c>
      <c r="D2" s="1374"/>
      <c r="E2" s="1374"/>
      <c r="F2" s="1374"/>
      <c r="G2" s="1374"/>
      <c r="H2" s="1374"/>
      <c r="I2" s="1374"/>
      <c r="J2" s="1374"/>
      <c r="K2" s="1374"/>
      <c r="L2" s="1374"/>
      <c r="M2" s="1374"/>
      <c r="N2" s="1374"/>
      <c r="O2" s="1374"/>
      <c r="P2" s="1374"/>
      <c r="Q2" s="1374"/>
      <c r="R2" s="1374"/>
      <c r="S2" s="1374"/>
      <c r="T2" s="1374"/>
      <c r="U2" s="1374"/>
      <c r="V2" s="1374"/>
      <c r="W2" s="1374"/>
      <c r="X2" s="1374"/>
      <c r="Y2" s="1374"/>
      <c r="Z2" s="1374"/>
      <c r="AA2" s="1374"/>
      <c r="AB2" s="1374"/>
      <c r="AC2" s="1374"/>
      <c r="AD2" s="1374"/>
      <c r="AE2" s="1374"/>
      <c r="AF2" s="1374"/>
      <c r="AG2" s="1374"/>
      <c r="AH2" s="1374"/>
      <c r="AI2" s="1374"/>
      <c r="AJ2" s="1374"/>
      <c r="AK2" s="1374"/>
      <c r="AL2" s="1374"/>
      <c r="AM2" s="1374"/>
      <c r="AN2" s="1374"/>
      <c r="AO2" s="1374"/>
      <c r="AP2" s="1374"/>
      <c r="AQ2" s="1124"/>
    </row>
    <row r="3" spans="2:43" s="1125" customFormat="1" ht="14.45" customHeight="1">
      <c r="B3" s="1126"/>
      <c r="C3" s="1127" t="s">
        <v>83</v>
      </c>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c r="AD3" s="1176"/>
      <c r="AE3" s="1176"/>
      <c r="AF3" s="1176"/>
      <c r="AG3" s="1176"/>
      <c r="AH3" s="1176"/>
      <c r="AI3" s="1176"/>
      <c r="AJ3" s="1176"/>
      <c r="AK3" s="1176"/>
      <c r="AL3" s="1176"/>
      <c r="AM3" s="1176"/>
      <c r="AN3" s="1176"/>
      <c r="AO3" s="1176"/>
      <c r="AP3" s="1176"/>
      <c r="AQ3" s="1128"/>
    </row>
    <row r="4" spans="2:43" s="1129" customFormat="1" ht="36.95" customHeight="1">
      <c r="B4" s="1130"/>
      <c r="C4" s="1131" t="s">
        <v>84</v>
      </c>
      <c r="D4" s="1175"/>
      <c r="E4" s="1175"/>
      <c r="F4" s="1175"/>
      <c r="G4" s="1175"/>
      <c r="H4" s="1175"/>
      <c r="I4" s="1175"/>
      <c r="J4" s="1175"/>
      <c r="K4" s="1175"/>
      <c r="L4" s="1375" t="s">
        <v>1356</v>
      </c>
      <c r="M4" s="1376"/>
      <c r="N4" s="1376"/>
      <c r="O4" s="1376"/>
      <c r="P4" s="1376"/>
      <c r="Q4" s="1376"/>
      <c r="R4" s="1376"/>
      <c r="S4" s="1376"/>
      <c r="T4" s="1376"/>
      <c r="U4" s="1376"/>
      <c r="V4" s="1376"/>
      <c r="W4" s="1376"/>
      <c r="X4" s="1376"/>
      <c r="Y4" s="1376"/>
      <c r="Z4" s="1376"/>
      <c r="AA4" s="1376"/>
      <c r="AB4" s="1376"/>
      <c r="AC4" s="1376"/>
      <c r="AD4" s="1376"/>
      <c r="AE4" s="1376"/>
      <c r="AF4" s="1376"/>
      <c r="AG4" s="1376"/>
      <c r="AH4" s="1376"/>
      <c r="AI4" s="1376"/>
      <c r="AJ4" s="1376"/>
      <c r="AK4" s="1376"/>
      <c r="AL4" s="1376"/>
      <c r="AM4" s="1376"/>
      <c r="AN4" s="1376"/>
      <c r="AO4" s="1376"/>
      <c r="AP4" s="1175"/>
      <c r="AQ4" s="1132"/>
    </row>
    <row r="5" spans="2:43" s="1119" customFormat="1" ht="6.95" customHeight="1">
      <c r="B5" s="1123"/>
      <c r="C5" s="1133"/>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c r="AL5" s="1133"/>
      <c r="AM5" s="1133"/>
      <c r="AN5" s="1133"/>
      <c r="AO5" s="1133"/>
      <c r="AP5" s="1133"/>
      <c r="AQ5" s="1124"/>
    </row>
    <row r="6" spans="2:43" s="1119" customFormat="1" ht="15">
      <c r="B6" s="1123"/>
      <c r="C6" s="1127" t="s">
        <v>85</v>
      </c>
      <c r="D6" s="1133"/>
      <c r="E6" s="1133"/>
      <c r="F6" s="1133"/>
      <c r="G6" s="1133"/>
      <c r="H6" s="1133"/>
      <c r="I6" s="1133"/>
      <c r="J6" s="1133"/>
      <c r="K6" s="1133"/>
      <c r="L6" s="1134" t="s">
        <v>146</v>
      </c>
      <c r="M6" s="1133"/>
      <c r="N6" s="1133"/>
      <c r="O6" s="1133"/>
      <c r="P6" s="1133"/>
      <c r="Q6" s="1133"/>
      <c r="R6" s="1133"/>
      <c r="S6" s="1133"/>
      <c r="T6" s="1133"/>
      <c r="U6" s="1133"/>
      <c r="V6" s="1133"/>
      <c r="W6" s="1133"/>
      <c r="X6" s="1133"/>
      <c r="Y6" s="1133"/>
      <c r="Z6" s="1133"/>
      <c r="AA6" s="1133"/>
      <c r="AB6" s="1133"/>
      <c r="AC6" s="1133"/>
      <c r="AD6" s="1133"/>
      <c r="AE6" s="1133"/>
      <c r="AF6" s="1133"/>
      <c r="AG6" s="1133"/>
      <c r="AH6" s="1133"/>
      <c r="AI6" s="1127" t="s">
        <v>86</v>
      </c>
      <c r="AJ6" s="1133"/>
      <c r="AK6" s="1133"/>
      <c r="AL6" s="1133"/>
      <c r="AM6" s="1135"/>
      <c r="AN6" s="1135"/>
      <c r="AO6" s="1133"/>
      <c r="AP6" s="1133"/>
      <c r="AQ6" s="1124"/>
    </row>
    <row r="7" spans="2:43" s="1119" customFormat="1" ht="6.95" customHeight="1">
      <c r="B7" s="1123"/>
      <c r="C7" s="1133"/>
      <c r="D7" s="1133"/>
      <c r="E7" s="1133"/>
      <c r="F7" s="1133"/>
      <c r="G7" s="1133"/>
      <c r="H7" s="1133"/>
      <c r="I7" s="1133"/>
      <c r="J7" s="1133"/>
      <c r="K7" s="1133"/>
      <c r="L7" s="1133"/>
      <c r="M7" s="1133"/>
      <c r="N7" s="1133"/>
      <c r="O7" s="1133"/>
      <c r="P7" s="1133"/>
      <c r="Q7" s="1133"/>
      <c r="R7" s="1133"/>
      <c r="S7" s="1133"/>
      <c r="T7" s="1133"/>
      <c r="U7" s="1133"/>
      <c r="V7" s="1133"/>
      <c r="W7" s="1133"/>
      <c r="X7" s="1133"/>
      <c r="Y7" s="1133"/>
      <c r="Z7" s="1133"/>
      <c r="AA7" s="1133"/>
      <c r="AB7" s="1133"/>
      <c r="AC7" s="1133"/>
      <c r="AD7" s="1133"/>
      <c r="AE7" s="1133"/>
      <c r="AF7" s="1133"/>
      <c r="AG7" s="1133"/>
      <c r="AH7" s="1133"/>
      <c r="AI7" s="1133"/>
      <c r="AJ7" s="1133"/>
      <c r="AK7" s="1133"/>
      <c r="AL7" s="1133"/>
      <c r="AM7" s="1133"/>
      <c r="AN7" s="1133"/>
      <c r="AO7" s="1133"/>
      <c r="AP7" s="1133"/>
      <c r="AQ7" s="1124"/>
    </row>
    <row r="8" spans="2:56" s="1119" customFormat="1" ht="15">
      <c r="B8" s="1123"/>
      <c r="C8" s="1127" t="s">
        <v>87</v>
      </c>
      <c r="D8" s="1133"/>
      <c r="E8" s="1133"/>
      <c r="F8" s="1133"/>
      <c r="G8" s="1133"/>
      <c r="H8" s="1133"/>
      <c r="I8" s="1133"/>
      <c r="J8" s="1133"/>
      <c r="K8" s="1133"/>
      <c r="L8" s="1176" t="s">
        <v>2125</v>
      </c>
      <c r="M8" s="1133"/>
      <c r="N8" s="1133"/>
      <c r="O8" s="1133"/>
      <c r="P8" s="1133"/>
      <c r="Q8" s="1133"/>
      <c r="R8" s="1133"/>
      <c r="S8" s="1133"/>
      <c r="T8" s="1133"/>
      <c r="U8" s="1133"/>
      <c r="V8" s="1133"/>
      <c r="W8" s="1133"/>
      <c r="X8" s="1133"/>
      <c r="Y8" s="1133"/>
      <c r="Z8" s="1133"/>
      <c r="AA8" s="1133"/>
      <c r="AB8" s="1133"/>
      <c r="AC8" s="1133"/>
      <c r="AD8" s="1133"/>
      <c r="AE8" s="1133"/>
      <c r="AF8" s="1133"/>
      <c r="AG8" s="1133"/>
      <c r="AH8" s="1133"/>
      <c r="AI8" s="1127" t="s">
        <v>88</v>
      </c>
      <c r="AJ8" s="1133"/>
      <c r="AK8" s="1133"/>
      <c r="AL8" s="1133"/>
      <c r="AM8" s="1377" t="s">
        <v>89</v>
      </c>
      <c r="AN8" s="1377"/>
      <c r="AO8" s="1377"/>
      <c r="AP8" s="1377"/>
      <c r="AQ8" s="1124"/>
      <c r="AS8" s="1380" t="s">
        <v>90</v>
      </c>
      <c r="AT8" s="1381"/>
      <c r="AU8" s="1136"/>
      <c r="AV8" s="1136"/>
      <c r="AW8" s="1136"/>
      <c r="AX8" s="1136"/>
      <c r="AY8" s="1136"/>
      <c r="AZ8" s="1136"/>
      <c r="BA8" s="1136"/>
      <c r="BB8" s="1136"/>
      <c r="BC8" s="1136"/>
      <c r="BD8" s="1137"/>
    </row>
    <row r="9" spans="2:56" s="1119" customFormat="1" ht="15">
      <c r="B9" s="1123"/>
      <c r="C9" s="1127" t="s">
        <v>91</v>
      </c>
      <c r="D9" s="1133"/>
      <c r="E9" s="1133"/>
      <c r="F9" s="1133"/>
      <c r="G9" s="1133"/>
      <c r="H9" s="1133"/>
      <c r="I9" s="1133"/>
      <c r="J9" s="1133"/>
      <c r="K9" s="1133"/>
      <c r="L9" s="1176" t="s">
        <v>89</v>
      </c>
      <c r="M9" s="1133"/>
      <c r="N9" s="1133"/>
      <c r="O9" s="1133"/>
      <c r="P9" s="1133"/>
      <c r="Q9" s="1133"/>
      <c r="R9" s="1133"/>
      <c r="S9" s="1133"/>
      <c r="T9" s="1133"/>
      <c r="U9" s="1133"/>
      <c r="V9" s="1133"/>
      <c r="W9" s="1133"/>
      <c r="X9" s="1133"/>
      <c r="Y9" s="1133"/>
      <c r="Z9" s="1133"/>
      <c r="AA9" s="1133"/>
      <c r="AB9" s="1133"/>
      <c r="AC9" s="1133"/>
      <c r="AD9" s="1133"/>
      <c r="AE9" s="1133"/>
      <c r="AF9" s="1133"/>
      <c r="AG9" s="1133"/>
      <c r="AH9" s="1133"/>
      <c r="AI9" s="1127" t="s">
        <v>92</v>
      </c>
      <c r="AJ9" s="1133"/>
      <c r="AK9" s="1133"/>
      <c r="AL9" s="1133"/>
      <c r="AM9" s="1377" t="s">
        <v>2124</v>
      </c>
      <c r="AN9" s="1377"/>
      <c r="AO9" s="1377"/>
      <c r="AP9" s="1377"/>
      <c r="AQ9" s="1124"/>
      <c r="AS9" s="1382"/>
      <c r="AT9" s="1383"/>
      <c r="AU9" s="1133"/>
      <c r="AV9" s="1133"/>
      <c r="AW9" s="1133"/>
      <c r="AX9" s="1133"/>
      <c r="AY9" s="1133"/>
      <c r="AZ9" s="1133"/>
      <c r="BA9" s="1133"/>
      <c r="BB9" s="1133"/>
      <c r="BC9" s="1133"/>
      <c r="BD9" s="1138"/>
    </row>
    <row r="10" spans="2:56" s="1119" customFormat="1" ht="10.9" customHeight="1">
      <c r="B10" s="1123"/>
      <c r="C10" s="1133"/>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1133"/>
      <c r="AI10" s="1133"/>
      <c r="AJ10" s="1133"/>
      <c r="AK10" s="1133"/>
      <c r="AL10" s="1133"/>
      <c r="AM10" s="1133"/>
      <c r="AN10" s="1133"/>
      <c r="AO10" s="1133"/>
      <c r="AP10" s="1133"/>
      <c r="AQ10" s="1124"/>
      <c r="AS10" s="1382"/>
      <c r="AT10" s="1383"/>
      <c r="AU10" s="1133"/>
      <c r="AV10" s="1133"/>
      <c r="AW10" s="1133"/>
      <c r="AX10" s="1133"/>
      <c r="AY10" s="1133"/>
      <c r="AZ10" s="1133"/>
      <c r="BA10" s="1133"/>
      <c r="BB10" s="1133"/>
      <c r="BC10" s="1133"/>
      <c r="BD10" s="1138"/>
    </row>
    <row r="11" spans="2:56" s="1119" customFormat="1" ht="29.25" customHeight="1">
      <c r="B11" s="1123"/>
      <c r="C11" s="1384" t="s">
        <v>93</v>
      </c>
      <c r="D11" s="1385"/>
      <c r="E11" s="1385"/>
      <c r="F11" s="1385"/>
      <c r="G11" s="1385"/>
      <c r="H11" s="1139"/>
      <c r="I11" s="1386" t="s">
        <v>94</v>
      </c>
      <c r="J11" s="1385"/>
      <c r="K11" s="1385"/>
      <c r="L11" s="1385"/>
      <c r="M11" s="1385"/>
      <c r="N11" s="1385"/>
      <c r="O11" s="1385"/>
      <c r="P11" s="1385"/>
      <c r="Q11" s="1385"/>
      <c r="R11" s="1385"/>
      <c r="S11" s="1385"/>
      <c r="T11" s="1385"/>
      <c r="U11" s="1385"/>
      <c r="V11" s="1385"/>
      <c r="W11" s="1385"/>
      <c r="X11" s="1385"/>
      <c r="Y11" s="1385"/>
      <c r="Z11" s="1385"/>
      <c r="AA11" s="1385"/>
      <c r="AB11" s="1385"/>
      <c r="AC11" s="1385"/>
      <c r="AD11" s="1385"/>
      <c r="AE11" s="1385"/>
      <c r="AF11" s="1385"/>
      <c r="AG11" s="1386" t="s">
        <v>95</v>
      </c>
      <c r="AH11" s="1385"/>
      <c r="AI11" s="1385"/>
      <c r="AJ11" s="1385"/>
      <c r="AK11" s="1385"/>
      <c r="AL11" s="1385"/>
      <c r="AM11" s="1385"/>
      <c r="AN11" s="1386" t="s">
        <v>96</v>
      </c>
      <c r="AO11" s="1385"/>
      <c r="AP11" s="1387"/>
      <c r="AQ11" s="1124"/>
      <c r="AS11" s="1140" t="s">
        <v>97</v>
      </c>
      <c r="AT11" s="1141" t="s">
        <v>98</v>
      </c>
      <c r="AU11" s="1141" t="s">
        <v>99</v>
      </c>
      <c r="AV11" s="1141" t="s">
        <v>100</v>
      </c>
      <c r="AW11" s="1141" t="s">
        <v>101</v>
      </c>
      <c r="AX11" s="1141" t="s">
        <v>102</v>
      </c>
      <c r="AY11" s="1141" t="s">
        <v>103</v>
      </c>
      <c r="AZ11" s="1141" t="s">
        <v>104</v>
      </c>
      <c r="BA11" s="1141" t="s">
        <v>105</v>
      </c>
      <c r="BB11" s="1141" t="s">
        <v>106</v>
      </c>
      <c r="BC11" s="1141" t="s">
        <v>107</v>
      </c>
      <c r="BD11" s="1142" t="s">
        <v>108</v>
      </c>
    </row>
    <row r="12" spans="2:56" s="1119" customFormat="1" ht="10.9" customHeight="1">
      <c r="B12" s="1123"/>
      <c r="C12" s="1133"/>
      <c r="D12" s="1133"/>
      <c r="E12" s="1133"/>
      <c r="F12" s="1133"/>
      <c r="G12" s="1133"/>
      <c r="H12" s="1133"/>
      <c r="I12" s="1133"/>
      <c r="J12" s="1133"/>
      <c r="K12" s="1133"/>
      <c r="L12" s="1133"/>
      <c r="M12" s="1133"/>
      <c r="N12" s="1133"/>
      <c r="O12" s="1133"/>
      <c r="P12" s="1133"/>
      <c r="Q12" s="1133"/>
      <c r="R12" s="1133"/>
      <c r="S12" s="1133"/>
      <c r="T12" s="1133"/>
      <c r="U12" s="1133"/>
      <c r="V12" s="1133"/>
      <c r="W12" s="1133"/>
      <c r="X12" s="1133"/>
      <c r="Y12" s="1133"/>
      <c r="Z12" s="1133"/>
      <c r="AA12" s="1133"/>
      <c r="AB12" s="1133"/>
      <c r="AC12" s="1133"/>
      <c r="AD12" s="1133"/>
      <c r="AE12" s="1133"/>
      <c r="AF12" s="1133"/>
      <c r="AG12" s="1133"/>
      <c r="AH12" s="1133"/>
      <c r="AI12" s="1133"/>
      <c r="AJ12" s="1133"/>
      <c r="AK12" s="1133"/>
      <c r="AL12" s="1133"/>
      <c r="AM12" s="1133"/>
      <c r="AN12" s="1133"/>
      <c r="AO12" s="1133"/>
      <c r="AP12" s="1133"/>
      <c r="AQ12" s="1124"/>
      <c r="AS12" s="1143"/>
      <c r="AT12" s="1136"/>
      <c r="AU12" s="1136"/>
      <c r="AV12" s="1136"/>
      <c r="AW12" s="1136"/>
      <c r="AX12" s="1136"/>
      <c r="AY12" s="1136"/>
      <c r="AZ12" s="1136"/>
      <c r="BA12" s="1136"/>
      <c r="BB12" s="1136"/>
      <c r="BC12" s="1136"/>
      <c r="BD12" s="1137"/>
    </row>
    <row r="13" spans="2:76" s="1129" customFormat="1" ht="32.1" customHeight="1">
      <c r="B13" s="1130"/>
      <c r="C13" s="1144" t="s">
        <v>109</v>
      </c>
      <c r="D13" s="1145"/>
      <c r="E13" s="1145"/>
      <c r="F13" s="1145"/>
      <c r="G13" s="1145"/>
      <c r="H13" s="1145"/>
      <c r="I13" s="1145"/>
      <c r="J13" s="1145"/>
      <c r="K13" s="1145"/>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378"/>
      <c r="AH13" s="1378"/>
      <c r="AI13" s="1378"/>
      <c r="AJ13" s="1378"/>
      <c r="AK13" s="1378"/>
      <c r="AL13" s="1378"/>
      <c r="AM13" s="1378"/>
      <c r="AN13" s="1379"/>
      <c r="AO13" s="1379"/>
      <c r="AP13" s="1379"/>
      <c r="AQ13" s="1132"/>
      <c r="AS13" s="1146" t="e">
        <f>ROUND(AS15,2)</f>
        <v>#REF!</v>
      </c>
      <c r="AT13" s="1147" t="e">
        <f aca="true" t="shared" si="0" ref="AT13:AT20">ROUND(SUM(AV13:AW13),2)</f>
        <v>#REF!</v>
      </c>
      <c r="AU13" s="1148" t="e">
        <f>ROUND(AU15,5)</f>
        <v>#REF!</v>
      </c>
      <c r="AV13" s="1147" t="e">
        <f>ROUND(AZ13*#REF!,2)</f>
        <v>#REF!</v>
      </c>
      <c r="AW13" s="1147" t="e">
        <f>ROUND(BA13*#REF!,2)</f>
        <v>#REF!</v>
      </c>
      <c r="AX13" s="1147" t="e">
        <f>ROUND(BB13*#REF!,2)</f>
        <v>#REF!</v>
      </c>
      <c r="AY13" s="1147" t="e">
        <f>ROUND(BC13*#REF!,2)</f>
        <v>#REF!</v>
      </c>
      <c r="AZ13" s="1147" t="e">
        <f>ROUND(AZ15,2)</f>
        <v>#REF!</v>
      </c>
      <c r="BA13" s="1147" t="e">
        <f>ROUND(BA15,2)</f>
        <v>#REF!</v>
      </c>
      <c r="BB13" s="1147" t="e">
        <f>ROUND(BB15,2)</f>
        <v>#REF!</v>
      </c>
      <c r="BC13" s="1147" t="e">
        <f>ROUND(BC15,2)</f>
        <v>#REF!</v>
      </c>
      <c r="BD13" s="1149" t="e">
        <f>ROUND(BD15,2)</f>
        <v>#REF!</v>
      </c>
      <c r="BS13" s="1150" t="s">
        <v>110</v>
      </c>
      <c r="BT13" s="1150" t="s">
        <v>111</v>
      </c>
      <c r="BU13" s="1151" t="s">
        <v>112</v>
      </c>
      <c r="BV13" s="1150" t="s">
        <v>113</v>
      </c>
      <c r="BW13" s="1150" t="s">
        <v>114</v>
      </c>
      <c r="BX13" s="1150" t="s">
        <v>115</v>
      </c>
    </row>
    <row r="14" spans="2:76" s="1129" customFormat="1" ht="32.1" customHeight="1">
      <c r="B14" s="1130"/>
      <c r="C14" s="1144"/>
      <c r="D14" s="1152" t="s">
        <v>116</v>
      </c>
      <c r="E14" s="1152"/>
      <c r="F14" s="1152"/>
      <c r="G14" s="1152"/>
      <c r="H14" s="1152"/>
      <c r="I14" s="1370" t="s">
        <v>2126</v>
      </c>
      <c r="J14" s="1370"/>
      <c r="K14" s="1370"/>
      <c r="L14" s="1370"/>
      <c r="M14" s="1370"/>
      <c r="N14" s="1370"/>
      <c r="O14" s="1370"/>
      <c r="P14" s="1370"/>
      <c r="Q14" s="1370"/>
      <c r="R14" s="1370"/>
      <c r="S14" s="1370"/>
      <c r="T14" s="1370"/>
      <c r="U14" s="1370"/>
      <c r="V14" s="1370"/>
      <c r="W14" s="1370"/>
      <c r="X14" s="1370"/>
      <c r="Y14" s="1370"/>
      <c r="Z14" s="1370"/>
      <c r="AA14" s="1370"/>
      <c r="AB14" s="1152"/>
      <c r="AC14" s="1152"/>
      <c r="AD14" s="1152"/>
      <c r="AE14" s="1152"/>
      <c r="AF14" s="1152"/>
      <c r="AG14" s="1371">
        <f>SUM(AG15:AM22)</f>
        <v>0</v>
      </c>
      <c r="AH14" s="1371"/>
      <c r="AI14" s="1371"/>
      <c r="AJ14" s="1371"/>
      <c r="AK14" s="1371"/>
      <c r="AL14" s="1371"/>
      <c r="AM14" s="1371"/>
      <c r="AN14" s="1372">
        <f>SUM(AN15:AP22)</f>
        <v>0</v>
      </c>
      <c r="AO14" s="1372"/>
      <c r="AP14" s="1372"/>
      <c r="AQ14" s="1132"/>
      <c r="AS14" s="1146"/>
      <c r="AT14" s="1147"/>
      <c r="AU14" s="1148"/>
      <c r="AV14" s="1147"/>
      <c r="AW14" s="1147"/>
      <c r="AX14" s="1147"/>
      <c r="AY14" s="1147"/>
      <c r="AZ14" s="1147"/>
      <c r="BA14" s="1147"/>
      <c r="BB14" s="1147"/>
      <c r="BC14" s="1147"/>
      <c r="BD14" s="1149"/>
      <c r="BS14" s="1150"/>
      <c r="BT14" s="1150"/>
      <c r="BU14" s="1151"/>
      <c r="BV14" s="1150"/>
      <c r="BW14" s="1150"/>
      <c r="BX14" s="1150"/>
    </row>
    <row r="15" spans="1:76" s="1157" customFormat="1" ht="55.5" customHeight="1">
      <c r="A15" s="1129"/>
      <c r="B15" s="1153"/>
      <c r="C15" s="1154"/>
      <c r="D15" s="1366" t="s">
        <v>117</v>
      </c>
      <c r="E15" s="1366"/>
      <c r="F15" s="1366"/>
      <c r="G15" s="1366"/>
      <c r="H15" s="1366"/>
      <c r="I15" s="1155"/>
      <c r="J15" s="1367" t="s">
        <v>118</v>
      </c>
      <c r="K15" s="1367"/>
      <c r="L15" s="1367"/>
      <c r="M15" s="1367"/>
      <c r="N15" s="1367"/>
      <c r="O15" s="1367"/>
      <c r="P15" s="1367"/>
      <c r="Q15" s="1367"/>
      <c r="R15" s="1367"/>
      <c r="S15" s="1367"/>
      <c r="T15" s="1367"/>
      <c r="U15" s="1367"/>
      <c r="V15" s="1367"/>
      <c r="W15" s="1367"/>
      <c r="X15" s="1367"/>
      <c r="Y15" s="1367"/>
      <c r="Z15" s="1367"/>
      <c r="AA15" s="1367"/>
      <c r="AB15" s="1367"/>
      <c r="AC15" s="1367"/>
      <c r="AD15" s="1367"/>
      <c r="AE15" s="1367"/>
      <c r="AF15" s="1367"/>
      <c r="AG15" s="1368">
        <f>Stavba!I21</f>
        <v>0</v>
      </c>
      <c r="AH15" s="1368"/>
      <c r="AI15" s="1368"/>
      <c r="AJ15" s="1368"/>
      <c r="AK15" s="1368"/>
      <c r="AL15" s="1368"/>
      <c r="AM15" s="1368"/>
      <c r="AN15" s="1369">
        <f>AG15*1.21</f>
        <v>0</v>
      </c>
      <c r="AO15" s="1369"/>
      <c r="AP15" s="1369"/>
      <c r="AQ15" s="1156"/>
      <c r="AS15" s="1158" t="e">
        <f>#REF!</f>
        <v>#REF!</v>
      </c>
      <c r="AT15" s="1159" t="e">
        <f t="shared" si="0"/>
        <v>#REF!</v>
      </c>
      <c r="AU15" s="1160" t="e">
        <f>#REF!</f>
        <v>#REF!</v>
      </c>
      <c r="AV15" s="1159" t="e">
        <f>#REF!</f>
        <v>#REF!</v>
      </c>
      <c r="AW15" s="1159" t="e">
        <f>#REF!</f>
        <v>#REF!</v>
      </c>
      <c r="AX15" s="1159" t="e">
        <f>#REF!</f>
        <v>#REF!</v>
      </c>
      <c r="AY15" s="1159" t="e">
        <f>#REF!</f>
        <v>#REF!</v>
      </c>
      <c r="AZ15" s="1159" t="e">
        <f>#REF!</f>
        <v>#REF!</v>
      </c>
      <c r="BA15" s="1159" t="e">
        <f>#REF!</f>
        <v>#REF!</v>
      </c>
      <c r="BB15" s="1159" t="e">
        <f>#REF!</f>
        <v>#REF!</v>
      </c>
      <c r="BC15" s="1159" t="e">
        <f>#REF!</f>
        <v>#REF!</v>
      </c>
      <c r="BD15" s="1161" t="e">
        <f>#REF!</f>
        <v>#REF!</v>
      </c>
      <c r="BT15" s="1162" t="s">
        <v>119</v>
      </c>
      <c r="BV15" s="1162" t="s">
        <v>113</v>
      </c>
      <c r="BW15" s="1162" t="s">
        <v>120</v>
      </c>
      <c r="BX15" s="1162" t="s">
        <v>114</v>
      </c>
    </row>
    <row r="16" spans="1:76" s="1157" customFormat="1" ht="55.5" customHeight="1">
      <c r="A16" s="1129"/>
      <c r="B16" s="1153"/>
      <c r="C16" s="1154"/>
      <c r="D16" s="1366" t="s">
        <v>121</v>
      </c>
      <c r="E16" s="1366"/>
      <c r="F16" s="1366"/>
      <c r="G16" s="1366"/>
      <c r="H16" s="1366"/>
      <c r="I16" s="1155"/>
      <c r="J16" s="1367" t="s">
        <v>122</v>
      </c>
      <c r="K16" s="1367"/>
      <c r="L16" s="1367"/>
      <c r="M16" s="1367"/>
      <c r="N16" s="1367"/>
      <c r="O16" s="1367"/>
      <c r="P16" s="1367"/>
      <c r="Q16" s="1367"/>
      <c r="R16" s="1367"/>
      <c r="S16" s="1367"/>
      <c r="T16" s="1367"/>
      <c r="U16" s="1367"/>
      <c r="V16" s="1367"/>
      <c r="W16" s="1367"/>
      <c r="X16" s="1367"/>
      <c r="Y16" s="1367"/>
      <c r="Z16" s="1367"/>
      <c r="AA16" s="1367"/>
      <c r="AB16" s="1367"/>
      <c r="AC16" s="1367"/>
      <c r="AD16" s="1367"/>
      <c r="AE16" s="1367"/>
      <c r="AF16" s="1367"/>
      <c r="AG16" s="1368">
        <f>vytah!I21</f>
        <v>0</v>
      </c>
      <c r="AH16" s="1368"/>
      <c r="AI16" s="1368"/>
      <c r="AJ16" s="1368"/>
      <c r="AK16" s="1368"/>
      <c r="AL16" s="1368"/>
      <c r="AM16" s="1368"/>
      <c r="AN16" s="1369">
        <f>AG16*1.21</f>
        <v>0</v>
      </c>
      <c r="AO16" s="1369"/>
      <c r="AP16" s="1369"/>
      <c r="AQ16" s="1156"/>
      <c r="AS16" s="1158" t="e">
        <f>#REF!</f>
        <v>#REF!</v>
      </c>
      <c r="AT16" s="1159" t="e">
        <f aca="true" t="shared" si="1" ref="AT16">ROUND(SUM(AV16:AW16),2)</f>
        <v>#REF!</v>
      </c>
      <c r="AU16" s="1160" t="e">
        <f>#REF!</f>
        <v>#REF!</v>
      </c>
      <c r="AV16" s="1159" t="e">
        <f>#REF!</f>
        <v>#REF!</v>
      </c>
      <c r="AW16" s="1159" t="e">
        <f>#REF!</f>
        <v>#REF!</v>
      </c>
      <c r="AX16" s="1159" t="e">
        <f>#REF!</f>
        <v>#REF!</v>
      </c>
      <c r="AY16" s="1159" t="e">
        <f>#REF!</f>
        <v>#REF!</v>
      </c>
      <c r="AZ16" s="1159" t="e">
        <f>#REF!</f>
        <v>#REF!</v>
      </c>
      <c r="BA16" s="1159" t="e">
        <f>#REF!</f>
        <v>#REF!</v>
      </c>
      <c r="BB16" s="1159" t="e">
        <f>#REF!</f>
        <v>#REF!</v>
      </c>
      <c r="BC16" s="1159" t="e">
        <f>#REF!</f>
        <v>#REF!</v>
      </c>
      <c r="BD16" s="1161" t="e">
        <f>#REF!</f>
        <v>#REF!</v>
      </c>
      <c r="BT16" s="1162" t="s">
        <v>119</v>
      </c>
      <c r="BV16" s="1162" t="s">
        <v>113</v>
      </c>
      <c r="BW16" s="1162" t="s">
        <v>120</v>
      </c>
      <c r="BX16" s="1162" t="s">
        <v>114</v>
      </c>
    </row>
    <row r="17" spans="1:76" s="1157" customFormat="1" ht="32.1" customHeight="1">
      <c r="A17" s="1163" t="s">
        <v>123</v>
      </c>
      <c r="B17" s="1153"/>
      <c r="C17" s="1154"/>
      <c r="D17" s="1366" t="s">
        <v>124</v>
      </c>
      <c r="E17" s="1366"/>
      <c r="F17" s="1366"/>
      <c r="G17" s="1366"/>
      <c r="H17" s="1366"/>
      <c r="I17" s="1155"/>
      <c r="J17" s="1367" t="s">
        <v>125</v>
      </c>
      <c r="K17" s="1367"/>
      <c r="L17" s="1367"/>
      <c r="M17" s="1367"/>
      <c r="N17" s="1367"/>
      <c r="O17" s="1367"/>
      <c r="P17" s="1367"/>
      <c r="Q17" s="1367"/>
      <c r="R17" s="1367"/>
      <c r="S17" s="1367"/>
      <c r="T17" s="1367"/>
      <c r="U17" s="1367"/>
      <c r="V17" s="1367"/>
      <c r="W17" s="1367"/>
      <c r="X17" s="1367"/>
      <c r="Y17" s="1367"/>
      <c r="Z17" s="1367"/>
      <c r="AA17" s="1367"/>
      <c r="AB17" s="1367"/>
      <c r="AC17" s="1367"/>
      <c r="AD17" s="1367"/>
      <c r="AE17" s="1367"/>
      <c r="AF17" s="1367"/>
      <c r="AG17" s="1369">
        <f>zdravotechnika!J94</f>
        <v>0</v>
      </c>
      <c r="AH17" s="1369"/>
      <c r="AI17" s="1369"/>
      <c r="AJ17" s="1369"/>
      <c r="AK17" s="1369"/>
      <c r="AL17" s="1369"/>
      <c r="AM17" s="1369"/>
      <c r="AN17" s="1369">
        <f aca="true" t="shared" si="2" ref="AN17:AN19">AG17*1.21</f>
        <v>0</v>
      </c>
      <c r="AO17" s="1369"/>
      <c r="AP17" s="1369"/>
      <c r="AQ17" s="1156"/>
      <c r="AS17" s="1158" t="e">
        <f>#REF!</f>
        <v>#REF!</v>
      </c>
      <c r="AT17" s="1159" t="e">
        <f t="shared" si="0"/>
        <v>#REF!</v>
      </c>
      <c r="AU17" s="1160" t="e">
        <f>#REF!</f>
        <v>#REF!</v>
      </c>
      <c r="AV17" s="1159" t="e">
        <f>#REF!</f>
        <v>#REF!</v>
      </c>
      <c r="AW17" s="1159" t="e">
        <f>#REF!</f>
        <v>#REF!</v>
      </c>
      <c r="AX17" s="1159" t="e">
        <f>#REF!</f>
        <v>#REF!</v>
      </c>
      <c r="AY17" s="1159" t="e">
        <f>#REF!</f>
        <v>#REF!</v>
      </c>
      <c r="AZ17" s="1159" t="e">
        <f>#REF!</f>
        <v>#REF!</v>
      </c>
      <c r="BA17" s="1159" t="e">
        <f>#REF!</f>
        <v>#REF!</v>
      </c>
      <c r="BB17" s="1159" t="e">
        <f>#REF!</f>
        <v>#REF!</v>
      </c>
      <c r="BC17" s="1159" t="e">
        <f>#REF!</f>
        <v>#REF!</v>
      </c>
      <c r="BD17" s="1161" t="e">
        <f>#REF!</f>
        <v>#REF!</v>
      </c>
      <c r="BT17" s="1162" t="s">
        <v>119</v>
      </c>
      <c r="BV17" s="1162" t="s">
        <v>113</v>
      </c>
      <c r="BW17" s="1162" t="s">
        <v>120</v>
      </c>
      <c r="BX17" s="1162" t="s">
        <v>114</v>
      </c>
    </row>
    <row r="18" spans="1:76" s="1157" customFormat="1" ht="32.1" customHeight="1">
      <c r="A18" s="1163" t="s">
        <v>123</v>
      </c>
      <c r="B18" s="1153"/>
      <c r="C18" s="1154"/>
      <c r="D18" s="1366" t="s">
        <v>126</v>
      </c>
      <c r="E18" s="1366"/>
      <c r="F18" s="1366"/>
      <c r="G18" s="1366"/>
      <c r="H18" s="1366"/>
      <c r="I18" s="1155"/>
      <c r="J18" s="1367" t="s">
        <v>127</v>
      </c>
      <c r="K18" s="1367"/>
      <c r="L18" s="1367"/>
      <c r="M18" s="1367"/>
      <c r="N18" s="1367"/>
      <c r="O18" s="1367"/>
      <c r="P18" s="1367"/>
      <c r="Q18" s="1367"/>
      <c r="R18" s="1367"/>
      <c r="S18" s="1367"/>
      <c r="T18" s="1367"/>
      <c r="U18" s="1367"/>
      <c r="V18" s="1367"/>
      <c r="W18" s="1367"/>
      <c r="X18" s="1367"/>
      <c r="Y18" s="1367"/>
      <c r="Z18" s="1367"/>
      <c r="AA18" s="1367"/>
      <c r="AB18" s="1367"/>
      <c r="AC18" s="1367"/>
      <c r="AD18" s="1367"/>
      <c r="AE18" s="1367"/>
      <c r="AF18" s="1367"/>
      <c r="AG18" s="1368">
        <f>Vytápění!J98</f>
        <v>0</v>
      </c>
      <c r="AH18" s="1368"/>
      <c r="AI18" s="1368"/>
      <c r="AJ18" s="1368"/>
      <c r="AK18" s="1368"/>
      <c r="AL18" s="1368"/>
      <c r="AM18" s="1368"/>
      <c r="AN18" s="1369">
        <f t="shared" si="2"/>
        <v>0</v>
      </c>
      <c r="AO18" s="1369"/>
      <c r="AP18" s="1369"/>
      <c r="AQ18" s="1156"/>
      <c r="AS18" s="1158" t="e">
        <f>#REF!</f>
        <v>#REF!</v>
      </c>
      <c r="AT18" s="1159" t="e">
        <f t="shared" si="0"/>
        <v>#REF!</v>
      </c>
      <c r="AU18" s="1160" t="e">
        <f>#REF!</f>
        <v>#REF!</v>
      </c>
      <c r="AV18" s="1159" t="e">
        <f>#REF!</f>
        <v>#REF!</v>
      </c>
      <c r="AW18" s="1159" t="e">
        <f>#REF!</f>
        <v>#REF!</v>
      </c>
      <c r="AX18" s="1159" t="e">
        <f>#REF!</f>
        <v>#REF!</v>
      </c>
      <c r="AY18" s="1159" t="e">
        <f>#REF!</f>
        <v>#REF!</v>
      </c>
      <c r="AZ18" s="1159" t="e">
        <f>#REF!</f>
        <v>#REF!</v>
      </c>
      <c r="BA18" s="1159" t="e">
        <f>#REF!</f>
        <v>#REF!</v>
      </c>
      <c r="BB18" s="1159" t="e">
        <f>#REF!</f>
        <v>#REF!</v>
      </c>
      <c r="BC18" s="1159" t="e">
        <f>#REF!</f>
        <v>#REF!</v>
      </c>
      <c r="BD18" s="1161" t="e">
        <f>#REF!</f>
        <v>#REF!</v>
      </c>
      <c r="BT18" s="1162" t="s">
        <v>119</v>
      </c>
      <c r="BV18" s="1162" t="s">
        <v>113</v>
      </c>
      <c r="BW18" s="1162" t="s">
        <v>120</v>
      </c>
      <c r="BX18" s="1162" t="s">
        <v>114</v>
      </c>
    </row>
    <row r="19" spans="1:76" s="1157" customFormat="1" ht="32.1" customHeight="1">
      <c r="A19" s="1163" t="s">
        <v>123</v>
      </c>
      <c r="B19" s="1153"/>
      <c r="C19" s="1154"/>
      <c r="D19" s="1366" t="s">
        <v>128</v>
      </c>
      <c r="E19" s="1366"/>
      <c r="F19" s="1366"/>
      <c r="G19" s="1366"/>
      <c r="H19" s="1366"/>
      <c r="I19" s="1155"/>
      <c r="J19" s="1367" t="s">
        <v>129</v>
      </c>
      <c r="K19" s="1367"/>
      <c r="L19" s="1367"/>
      <c r="M19" s="1367"/>
      <c r="N19" s="1367"/>
      <c r="O19" s="1367"/>
      <c r="P19" s="1367"/>
      <c r="Q19" s="1367"/>
      <c r="R19" s="1367"/>
      <c r="S19" s="1367"/>
      <c r="T19" s="1367"/>
      <c r="U19" s="1367"/>
      <c r="V19" s="1367"/>
      <c r="W19" s="1367"/>
      <c r="X19" s="1367"/>
      <c r="Y19" s="1367"/>
      <c r="Z19" s="1367"/>
      <c r="AA19" s="1367"/>
      <c r="AB19" s="1367"/>
      <c r="AC19" s="1367"/>
      <c r="AD19" s="1367"/>
      <c r="AE19" s="1367"/>
      <c r="AF19" s="1367"/>
      <c r="AG19" s="1368">
        <f>vzt!G147</f>
        <v>0</v>
      </c>
      <c r="AH19" s="1368"/>
      <c r="AI19" s="1368"/>
      <c r="AJ19" s="1368"/>
      <c r="AK19" s="1368"/>
      <c r="AL19" s="1368"/>
      <c r="AM19" s="1368"/>
      <c r="AN19" s="1369">
        <f t="shared" si="2"/>
        <v>0</v>
      </c>
      <c r="AO19" s="1369"/>
      <c r="AP19" s="1369"/>
      <c r="AQ19" s="1156"/>
      <c r="AS19" s="1158" t="e">
        <f>#REF!</f>
        <v>#REF!</v>
      </c>
      <c r="AT19" s="1159" t="e">
        <f t="shared" si="0"/>
        <v>#REF!</v>
      </c>
      <c r="AU19" s="1160" t="e">
        <f>#REF!</f>
        <v>#REF!</v>
      </c>
      <c r="AV19" s="1159" t="e">
        <f>#REF!</f>
        <v>#REF!</v>
      </c>
      <c r="AW19" s="1159" t="e">
        <f>#REF!</f>
        <v>#REF!</v>
      </c>
      <c r="AX19" s="1159" t="e">
        <f>#REF!</f>
        <v>#REF!</v>
      </c>
      <c r="AY19" s="1159" t="e">
        <f>#REF!</f>
        <v>#REF!</v>
      </c>
      <c r="AZ19" s="1159" t="e">
        <f>#REF!</f>
        <v>#REF!</v>
      </c>
      <c r="BA19" s="1159" t="e">
        <f>#REF!</f>
        <v>#REF!</v>
      </c>
      <c r="BB19" s="1159" t="e">
        <f>#REF!</f>
        <v>#REF!</v>
      </c>
      <c r="BC19" s="1159" t="e">
        <f>#REF!</f>
        <v>#REF!</v>
      </c>
      <c r="BD19" s="1161" t="e">
        <f>#REF!</f>
        <v>#REF!</v>
      </c>
      <c r="BT19" s="1162" t="s">
        <v>119</v>
      </c>
      <c r="BV19" s="1162" t="s">
        <v>113</v>
      </c>
      <c r="BW19" s="1162" t="s">
        <v>120</v>
      </c>
      <c r="BX19" s="1162" t="s">
        <v>114</v>
      </c>
    </row>
    <row r="20" spans="1:76" s="1157" customFormat="1" ht="32.1" customHeight="1">
      <c r="A20" s="1163" t="s">
        <v>123</v>
      </c>
      <c r="B20" s="1153"/>
      <c r="C20" s="1154"/>
      <c r="D20" s="1366" t="s">
        <v>130</v>
      </c>
      <c r="E20" s="1366"/>
      <c r="F20" s="1366"/>
      <c r="G20" s="1366"/>
      <c r="H20" s="1366"/>
      <c r="I20" s="1155"/>
      <c r="J20" s="1367" t="s">
        <v>131</v>
      </c>
      <c r="K20" s="1367"/>
      <c r="L20" s="1367"/>
      <c r="M20" s="1367"/>
      <c r="N20" s="1367"/>
      <c r="O20" s="1367"/>
      <c r="P20" s="1367"/>
      <c r="Q20" s="1367"/>
      <c r="R20" s="1367"/>
      <c r="S20" s="1367"/>
      <c r="T20" s="1367"/>
      <c r="U20" s="1367"/>
      <c r="V20" s="1367"/>
      <c r="W20" s="1367"/>
      <c r="X20" s="1367"/>
      <c r="Y20" s="1367"/>
      <c r="Z20" s="1367"/>
      <c r="AA20" s="1367"/>
      <c r="AB20" s="1367"/>
      <c r="AC20" s="1367"/>
      <c r="AD20" s="1367"/>
      <c r="AE20" s="1367"/>
      <c r="AF20" s="1367"/>
      <c r="AG20" s="1368">
        <f>Elektro!H141</f>
        <v>0</v>
      </c>
      <c r="AH20" s="1368"/>
      <c r="AI20" s="1368"/>
      <c r="AJ20" s="1368"/>
      <c r="AK20" s="1368"/>
      <c r="AL20" s="1368"/>
      <c r="AM20" s="1368"/>
      <c r="AN20" s="1369">
        <f>AG20*1.21</f>
        <v>0</v>
      </c>
      <c r="AO20" s="1369"/>
      <c r="AP20" s="1369"/>
      <c r="AQ20" s="1156"/>
      <c r="AS20" s="1158" t="e">
        <f>#REF!</f>
        <v>#REF!</v>
      </c>
      <c r="AT20" s="1159" t="e">
        <f t="shared" si="0"/>
        <v>#REF!</v>
      </c>
      <c r="AU20" s="1160" t="e">
        <f>#REF!</f>
        <v>#REF!</v>
      </c>
      <c r="AV20" s="1159" t="e">
        <f>#REF!</f>
        <v>#REF!</v>
      </c>
      <c r="AW20" s="1159" t="e">
        <f>#REF!</f>
        <v>#REF!</v>
      </c>
      <c r="AX20" s="1159" t="e">
        <f>#REF!</f>
        <v>#REF!</v>
      </c>
      <c r="AY20" s="1159" t="e">
        <f>#REF!</f>
        <v>#REF!</v>
      </c>
      <c r="AZ20" s="1159" t="e">
        <f>#REF!</f>
        <v>#REF!</v>
      </c>
      <c r="BA20" s="1159" t="e">
        <f>#REF!</f>
        <v>#REF!</v>
      </c>
      <c r="BB20" s="1159" t="e">
        <f>#REF!</f>
        <v>#REF!</v>
      </c>
      <c r="BC20" s="1159" t="e">
        <f>#REF!</f>
        <v>#REF!</v>
      </c>
      <c r="BD20" s="1161" t="e">
        <f>#REF!</f>
        <v>#REF!</v>
      </c>
      <c r="BT20" s="1162" t="s">
        <v>119</v>
      </c>
      <c r="BV20" s="1162" t="s">
        <v>113</v>
      </c>
      <c r="BW20" s="1162" t="s">
        <v>120</v>
      </c>
      <c r="BX20" s="1162" t="s">
        <v>114</v>
      </c>
    </row>
    <row r="21" spans="1:76" s="1157" customFormat="1" ht="32.1" customHeight="1">
      <c r="A21" s="1163" t="s">
        <v>123</v>
      </c>
      <c r="B21" s="1153"/>
      <c r="C21" s="1154"/>
      <c r="D21" s="1366" t="s">
        <v>132</v>
      </c>
      <c r="E21" s="1366"/>
      <c r="F21" s="1366"/>
      <c r="G21" s="1366"/>
      <c r="H21" s="1366"/>
      <c r="I21" s="1155"/>
      <c r="J21" s="1367" t="s">
        <v>133</v>
      </c>
      <c r="K21" s="1367"/>
      <c r="L21" s="1367"/>
      <c r="M21" s="1367"/>
      <c r="N21" s="1367"/>
      <c r="O21" s="1367"/>
      <c r="P21" s="1367"/>
      <c r="Q21" s="1367"/>
      <c r="R21" s="1367"/>
      <c r="S21" s="1367"/>
      <c r="T21" s="1367"/>
      <c r="U21" s="1367"/>
      <c r="V21" s="1367"/>
      <c r="W21" s="1367"/>
      <c r="X21" s="1367"/>
      <c r="Y21" s="1367"/>
      <c r="Z21" s="1367"/>
      <c r="AA21" s="1367"/>
      <c r="AB21" s="1367"/>
      <c r="AC21" s="1367"/>
      <c r="AD21" s="1367"/>
      <c r="AE21" s="1367"/>
      <c r="AF21" s="1367"/>
      <c r="AG21" s="1368">
        <f>gastrotechnologie!I88</f>
        <v>0</v>
      </c>
      <c r="AH21" s="1368"/>
      <c r="AI21" s="1368"/>
      <c r="AJ21" s="1368"/>
      <c r="AK21" s="1368"/>
      <c r="AL21" s="1368"/>
      <c r="AM21" s="1368"/>
      <c r="AN21" s="1369">
        <f aca="true" t="shared" si="3" ref="AN21:AN22">AG21*1.21</f>
        <v>0</v>
      </c>
      <c r="AO21" s="1369"/>
      <c r="AP21" s="1369"/>
      <c r="AQ21" s="1156"/>
      <c r="AS21" s="1158" t="e">
        <f>#REF!</f>
        <v>#REF!</v>
      </c>
      <c r="AT21" s="1159" t="e">
        <f aca="true" t="shared" si="4" ref="AT21">ROUND(SUM(AV21:AW21),2)</f>
        <v>#REF!</v>
      </c>
      <c r="AU21" s="1160" t="e">
        <f>#REF!</f>
        <v>#REF!</v>
      </c>
      <c r="AV21" s="1159" t="e">
        <f>#REF!</f>
        <v>#REF!</v>
      </c>
      <c r="AW21" s="1159" t="e">
        <f>#REF!</f>
        <v>#REF!</v>
      </c>
      <c r="AX21" s="1159" t="e">
        <f>#REF!</f>
        <v>#REF!</v>
      </c>
      <c r="AY21" s="1159" t="e">
        <f>#REF!</f>
        <v>#REF!</v>
      </c>
      <c r="AZ21" s="1159" t="e">
        <f>#REF!</f>
        <v>#REF!</v>
      </c>
      <c r="BA21" s="1159" t="e">
        <f>#REF!</f>
        <v>#REF!</v>
      </c>
      <c r="BB21" s="1159" t="e">
        <f>#REF!</f>
        <v>#REF!</v>
      </c>
      <c r="BC21" s="1159" t="e">
        <f>#REF!</f>
        <v>#REF!</v>
      </c>
      <c r="BD21" s="1161" t="e">
        <f>#REF!</f>
        <v>#REF!</v>
      </c>
      <c r="BT21" s="1162" t="s">
        <v>119</v>
      </c>
      <c r="BV21" s="1162" t="s">
        <v>113</v>
      </c>
      <c r="BW21" s="1162" t="s">
        <v>120</v>
      </c>
      <c r="BX21" s="1162" t="s">
        <v>114</v>
      </c>
    </row>
    <row r="22" spans="1:76" s="1157" customFormat="1" ht="32.1" customHeight="1">
      <c r="A22" s="1163"/>
      <c r="B22" s="1153"/>
      <c r="C22" s="1154"/>
      <c r="D22" s="1366" t="s">
        <v>2408</v>
      </c>
      <c r="E22" s="1366"/>
      <c r="F22" s="1366"/>
      <c r="G22" s="1366"/>
      <c r="H22" s="1366"/>
      <c r="I22" s="1155"/>
      <c r="J22" s="1367" t="s">
        <v>2407</v>
      </c>
      <c r="K22" s="1367"/>
      <c r="L22" s="1367"/>
      <c r="M22" s="1367"/>
      <c r="N22" s="1367"/>
      <c r="O22" s="1367"/>
      <c r="P22" s="1367"/>
      <c r="Q22" s="1367"/>
      <c r="R22" s="1367"/>
      <c r="S22" s="1367"/>
      <c r="T22" s="1367"/>
      <c r="U22" s="1367"/>
      <c r="V22" s="1367"/>
      <c r="W22" s="1367"/>
      <c r="X22" s="1367"/>
      <c r="Y22" s="1367"/>
      <c r="Z22" s="1367"/>
      <c r="AA22" s="1367"/>
      <c r="AB22" s="1367"/>
      <c r="AC22" s="1367"/>
      <c r="AD22" s="1367"/>
      <c r="AE22" s="1367"/>
      <c r="AF22" s="1367"/>
      <c r="AG22" s="1368">
        <f>Lapol!J28</f>
        <v>0</v>
      </c>
      <c r="AH22" s="1368"/>
      <c r="AI22" s="1368"/>
      <c r="AJ22" s="1368"/>
      <c r="AK22" s="1368"/>
      <c r="AL22" s="1368"/>
      <c r="AM22" s="1368"/>
      <c r="AN22" s="1369">
        <f t="shared" si="3"/>
        <v>0</v>
      </c>
      <c r="AO22" s="1369"/>
      <c r="AP22" s="1369"/>
      <c r="AQ22" s="1156"/>
      <c r="AS22" s="1164"/>
      <c r="AT22" s="1164"/>
      <c r="AU22" s="1165"/>
      <c r="AV22" s="1164"/>
      <c r="AW22" s="1164"/>
      <c r="AX22" s="1164"/>
      <c r="AY22" s="1164"/>
      <c r="AZ22" s="1164"/>
      <c r="BA22" s="1164"/>
      <c r="BB22" s="1164"/>
      <c r="BC22" s="1164"/>
      <c r="BD22" s="1164"/>
      <c r="BT22" s="1162"/>
      <c r="BV22" s="1162"/>
      <c r="BW22" s="1162"/>
      <c r="BX22" s="1162"/>
    </row>
    <row r="23" spans="1:43" s="1119" customFormat="1" ht="32.1" customHeight="1">
      <c r="A23" s="1163" t="s">
        <v>123</v>
      </c>
      <c r="B23" s="1123"/>
      <c r="C23" s="1133"/>
      <c r="D23" s="1152" t="s">
        <v>134</v>
      </c>
      <c r="E23" s="1152"/>
      <c r="F23" s="1152"/>
      <c r="G23" s="1152"/>
      <c r="H23" s="1152"/>
      <c r="I23" s="1370" t="s">
        <v>135</v>
      </c>
      <c r="J23" s="1370"/>
      <c r="K23" s="1370"/>
      <c r="L23" s="1370"/>
      <c r="M23" s="1370"/>
      <c r="N23" s="1370"/>
      <c r="O23" s="1370"/>
      <c r="P23" s="1370"/>
      <c r="Q23" s="1370"/>
      <c r="R23" s="1370"/>
      <c r="S23" s="1370"/>
      <c r="T23" s="1370"/>
      <c r="U23" s="1370"/>
      <c r="V23" s="1370"/>
      <c r="W23" s="1370"/>
      <c r="X23" s="1370"/>
      <c r="Y23" s="1370"/>
      <c r="Z23" s="1370"/>
      <c r="AA23" s="1370"/>
      <c r="AB23" s="1152"/>
      <c r="AC23" s="1152"/>
      <c r="AD23" s="1152"/>
      <c r="AE23" s="1152"/>
      <c r="AF23" s="1152"/>
      <c r="AG23" s="1371">
        <f>VRN!I21</f>
        <v>0</v>
      </c>
      <c r="AH23" s="1371"/>
      <c r="AI23" s="1371"/>
      <c r="AJ23" s="1371"/>
      <c r="AK23" s="1371"/>
      <c r="AL23" s="1371"/>
      <c r="AM23" s="1371"/>
      <c r="AN23" s="1372">
        <f>AG23*1.21</f>
        <v>0</v>
      </c>
      <c r="AO23" s="1372"/>
      <c r="AP23" s="1372"/>
      <c r="AQ23" s="1124"/>
    </row>
    <row r="24" spans="1:43" s="1119" customFormat="1" ht="9" customHeight="1">
      <c r="A24" s="1163"/>
      <c r="B24" s="1123"/>
      <c r="C24" s="1133"/>
      <c r="D24" s="1152"/>
      <c r="E24" s="1152"/>
      <c r="F24" s="1152"/>
      <c r="G24" s="1152"/>
      <c r="H24" s="1152"/>
      <c r="I24" s="1172"/>
      <c r="J24" s="1172"/>
      <c r="K24" s="1172"/>
      <c r="L24" s="1172"/>
      <c r="M24" s="1172"/>
      <c r="N24" s="1172"/>
      <c r="O24" s="1172"/>
      <c r="P24" s="1172"/>
      <c r="Q24" s="1172"/>
      <c r="R24" s="1172"/>
      <c r="S24" s="1172"/>
      <c r="T24" s="1172"/>
      <c r="U24" s="1172"/>
      <c r="V24" s="1172"/>
      <c r="W24" s="1172"/>
      <c r="X24" s="1172"/>
      <c r="Y24" s="1172"/>
      <c r="Z24" s="1172"/>
      <c r="AA24" s="1172"/>
      <c r="AB24" s="1152"/>
      <c r="AC24" s="1152"/>
      <c r="AD24" s="1152"/>
      <c r="AE24" s="1152"/>
      <c r="AF24" s="1152"/>
      <c r="AG24" s="1173"/>
      <c r="AH24" s="1173"/>
      <c r="AI24" s="1173"/>
      <c r="AJ24" s="1173"/>
      <c r="AK24" s="1173"/>
      <c r="AL24" s="1173"/>
      <c r="AM24" s="1173"/>
      <c r="AN24" s="1174"/>
      <c r="AO24" s="1174"/>
      <c r="AP24" s="1174"/>
      <c r="AQ24" s="1124"/>
    </row>
    <row r="25" spans="2:43" s="1119" customFormat="1" ht="30" customHeight="1">
      <c r="B25" s="1123"/>
      <c r="C25" s="1166" t="s">
        <v>136</v>
      </c>
      <c r="D25" s="1167"/>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B25" s="1167"/>
      <c r="AC25" s="1167"/>
      <c r="AD25" s="1167"/>
      <c r="AE25" s="1167"/>
      <c r="AF25" s="1167"/>
      <c r="AG25" s="1365">
        <f>AG14+AG23</f>
        <v>0</v>
      </c>
      <c r="AH25" s="1365"/>
      <c r="AI25" s="1365"/>
      <c r="AJ25" s="1365"/>
      <c r="AK25" s="1365"/>
      <c r="AL25" s="1365"/>
      <c r="AM25" s="1365"/>
      <c r="AN25" s="1365">
        <f>AN14+AN23</f>
        <v>0</v>
      </c>
      <c r="AO25" s="1365"/>
      <c r="AP25" s="1365"/>
      <c r="AQ25" s="1124"/>
    </row>
    <row r="26" spans="2:43" s="1119" customFormat="1" ht="6.95" customHeight="1">
      <c r="B26" s="1168"/>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1169"/>
      <c r="AP26" s="1169"/>
      <c r="AQ26" s="1170"/>
    </row>
    <row r="27" ht="12.75">
      <c r="A27" s="1119"/>
    </row>
  </sheetData>
  <sheetProtection password="CC71" sheet="1" objects="1" scenarios="1"/>
  <mergeCells count="51">
    <mergeCell ref="AS8:AT10"/>
    <mergeCell ref="AM9:AP9"/>
    <mergeCell ref="C11:G11"/>
    <mergeCell ref="I11:AF11"/>
    <mergeCell ref="AG11:AM11"/>
    <mergeCell ref="AN11:AP11"/>
    <mergeCell ref="D15:H15"/>
    <mergeCell ref="J15:AF15"/>
    <mergeCell ref="AG15:AM15"/>
    <mergeCell ref="AN15:AP15"/>
    <mergeCell ref="C2:AP2"/>
    <mergeCell ref="L4:AO4"/>
    <mergeCell ref="AM8:AP8"/>
    <mergeCell ref="AG13:AM13"/>
    <mergeCell ref="AN13:AP13"/>
    <mergeCell ref="I14:AA14"/>
    <mergeCell ref="AG14:AM14"/>
    <mergeCell ref="AN14:AP14"/>
    <mergeCell ref="D16:H16"/>
    <mergeCell ref="J16:AF16"/>
    <mergeCell ref="AG16:AM16"/>
    <mergeCell ref="AN16:AP16"/>
    <mergeCell ref="D17:H17"/>
    <mergeCell ref="J17:AF17"/>
    <mergeCell ref="AG17:AM17"/>
    <mergeCell ref="AN17:AP17"/>
    <mergeCell ref="D18:H18"/>
    <mergeCell ref="J18:AF18"/>
    <mergeCell ref="AG18:AM18"/>
    <mergeCell ref="AN18:AP18"/>
    <mergeCell ref="D19:H19"/>
    <mergeCell ref="J19:AF19"/>
    <mergeCell ref="AG19:AM19"/>
    <mergeCell ref="AN19:AP19"/>
    <mergeCell ref="D20:H20"/>
    <mergeCell ref="J20:AF20"/>
    <mergeCell ref="AG20:AM20"/>
    <mergeCell ref="AN20:AP20"/>
    <mergeCell ref="D21:H21"/>
    <mergeCell ref="J21:AF21"/>
    <mergeCell ref="AG21:AM21"/>
    <mergeCell ref="AN21:AP21"/>
    <mergeCell ref="AG25:AM25"/>
    <mergeCell ref="AN25:AP25"/>
    <mergeCell ref="D22:H22"/>
    <mergeCell ref="J22:AF22"/>
    <mergeCell ref="AG22:AM22"/>
    <mergeCell ref="AN22:AP22"/>
    <mergeCell ref="I23:AA23"/>
    <mergeCell ref="AG23:AM23"/>
    <mergeCell ref="AN23:AP23"/>
  </mergeCells>
  <dataValidations count="2" disablePrompts="1">
    <dataValidation type="list" allowBlank="1" showInputMessage="1" showErrorMessage="1" error="Povoleny jsou hodnoty základní, snížená, zákl. přenesená, sníž. přenesená, nulová." sqref="AU23:AU24">
      <formula1>"základní, snížená, zákl. přenesená, sníž. přenesená, nulová"</formula1>
    </dataValidation>
    <dataValidation type="list" allowBlank="1" showInputMessage="1" showErrorMessage="1" error="Povoleny jsou hodnoty stavební čast, technologická čast, investiční čast." sqref="AT23:AT24">
      <formula1>"stavební čast, technologická čast, investiční čast"</formula1>
    </dataValidation>
  </dataValidations>
  <hyperlinks>
    <hyperlink ref="A17" location="'1. - D.1.1 Architektonick...'!C2" display="/"/>
    <hyperlink ref="A18" location="'1. - D.1.1 Architektonick...'!C2" display="/"/>
    <hyperlink ref="A19" location="'1. - D.1.1 Architektonick...'!C2" display="/"/>
    <hyperlink ref="A20" location="'1. - D.1.1 Architektonick...'!C2" display="/"/>
    <hyperlink ref="A21" location="'1. - D.1.1 Architektonick...'!C2" display="/"/>
    <hyperlink ref="A23" location="'1. - D.1.1 Architektonick...'!C2" display="/"/>
  </hyperlinks>
  <printOptions/>
  <pageMargins left="0.5833333" right="0.5833333" top="0.5" bottom="0.4666667" header="0" footer="0"/>
  <pageSetup blackAndWhite="1" fitToHeight="100" fitToWidth="1" horizontalDpi="600" verticalDpi="600" orientation="portrait" paperSize="9" scale="22"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A1:O83"/>
  <sheetViews>
    <sheetView showGridLines="0" zoomScaleSheetLayoutView="75" workbookViewId="0" topLeftCell="B1">
      <selection activeCell="G25" sqref="G25:I25"/>
    </sheetView>
  </sheetViews>
  <sheetFormatPr defaultColWidth="9.00390625" defaultRowHeight="12.75"/>
  <cols>
    <col min="1" max="1" width="8.375" style="259" hidden="1" customWidth="1"/>
    <col min="2" max="2" width="13.375" style="259" customWidth="1"/>
    <col min="3" max="3" width="7.375" style="1001" customWidth="1"/>
    <col min="4" max="4" width="13.00390625" style="1001" customWidth="1"/>
    <col min="5" max="5" width="9.75390625" style="1001" customWidth="1"/>
    <col min="6" max="6" width="11.75390625" style="259" customWidth="1"/>
    <col min="7" max="9" width="13.00390625" style="259" customWidth="1"/>
    <col min="10" max="10" width="5.625" style="259" customWidth="1"/>
    <col min="11" max="11" width="4.25390625" style="259" customWidth="1"/>
    <col min="12" max="15" width="10.75390625" style="259" customWidth="1"/>
    <col min="16" max="16384" width="9.00390625" style="259" customWidth="1"/>
  </cols>
  <sheetData>
    <row r="1" spans="1:10" ht="33.75" customHeight="1">
      <c r="A1" s="988" t="s">
        <v>2494</v>
      </c>
      <c r="B1" s="1426" t="s">
        <v>2495</v>
      </c>
      <c r="C1" s="1427"/>
      <c r="D1" s="1427"/>
      <c r="E1" s="1427"/>
      <c r="F1" s="1427"/>
      <c r="G1" s="1427"/>
      <c r="H1" s="1427"/>
      <c r="I1" s="1427"/>
      <c r="J1" s="1428"/>
    </row>
    <row r="2" spans="1:15" ht="36" customHeight="1">
      <c r="A2" s="989"/>
      <c r="B2" s="296" t="s">
        <v>84</v>
      </c>
      <c r="C2" s="297"/>
      <c r="D2" s="298" t="s">
        <v>1355</v>
      </c>
      <c r="E2" s="1429" t="s">
        <v>1356</v>
      </c>
      <c r="F2" s="1430"/>
      <c r="G2" s="1430"/>
      <c r="H2" s="1430"/>
      <c r="I2" s="1430"/>
      <c r="J2" s="1431"/>
      <c r="O2" s="993"/>
    </row>
    <row r="3" spans="1:10" ht="27" customHeight="1">
      <c r="A3" s="989"/>
      <c r="B3" s="300" t="s">
        <v>499</v>
      </c>
      <c r="C3" s="297"/>
      <c r="D3" s="301" t="s">
        <v>1359</v>
      </c>
      <c r="E3" s="1432" t="s">
        <v>1360</v>
      </c>
      <c r="F3" s="1433"/>
      <c r="G3" s="1433"/>
      <c r="H3" s="1433"/>
      <c r="I3" s="1433"/>
      <c r="J3" s="1434"/>
    </row>
    <row r="4" spans="1:10" ht="23.25" customHeight="1">
      <c r="A4" s="996">
        <v>211</v>
      </c>
      <c r="B4" s="303" t="s">
        <v>2496</v>
      </c>
      <c r="C4" s="304"/>
      <c r="D4" s="305" t="s">
        <v>119</v>
      </c>
      <c r="E4" s="1435" t="s">
        <v>1408</v>
      </c>
      <c r="F4" s="1436"/>
      <c r="G4" s="1436"/>
      <c r="H4" s="1436"/>
      <c r="I4" s="1436"/>
      <c r="J4" s="1437"/>
    </row>
    <row r="5" spans="1:10" ht="24" customHeight="1">
      <c r="A5" s="989"/>
      <c r="B5" s="306" t="s">
        <v>87</v>
      </c>
      <c r="C5" s="307"/>
      <c r="D5" s="1438"/>
      <c r="E5" s="1439"/>
      <c r="F5" s="1439"/>
      <c r="G5" s="1439"/>
      <c r="H5" s="308" t="s">
        <v>2499</v>
      </c>
      <c r="I5" s="309"/>
      <c r="J5" s="310"/>
    </row>
    <row r="6" spans="1:10" ht="15.75" customHeight="1">
      <c r="A6" s="989"/>
      <c r="B6" s="311"/>
      <c r="C6" s="312"/>
      <c r="D6" s="1424"/>
      <c r="E6" s="1425"/>
      <c r="F6" s="1425"/>
      <c r="G6" s="1425"/>
      <c r="H6" s="308" t="s">
        <v>150</v>
      </c>
      <c r="I6" s="309"/>
      <c r="J6" s="310"/>
    </row>
    <row r="7" spans="1:10" ht="15.75" customHeight="1">
      <c r="A7" s="989"/>
      <c r="B7" s="313"/>
      <c r="C7" s="314"/>
      <c r="D7" s="315"/>
      <c r="E7" s="1417"/>
      <c r="F7" s="1418"/>
      <c r="G7" s="1418"/>
      <c r="H7" s="316"/>
      <c r="I7" s="317"/>
      <c r="J7" s="318"/>
    </row>
    <row r="8" spans="1:10" ht="24" customHeight="1" hidden="1">
      <c r="A8" s="989"/>
      <c r="B8" s="1000" t="s">
        <v>88</v>
      </c>
      <c r="D8" s="1013"/>
      <c r="H8" s="1002" t="s">
        <v>2499</v>
      </c>
      <c r="I8" s="1003"/>
      <c r="J8" s="1004"/>
    </row>
    <row r="9" spans="1:10" ht="15.75" customHeight="1" hidden="1">
      <c r="A9" s="989"/>
      <c r="B9" s="989"/>
      <c r="D9" s="1013"/>
      <c r="H9" s="1002" t="s">
        <v>150</v>
      </c>
      <c r="I9" s="1003"/>
      <c r="J9" s="1004"/>
    </row>
    <row r="10" spans="1:10" ht="15.75" customHeight="1" hidden="1">
      <c r="A10" s="989"/>
      <c r="B10" s="1014"/>
      <c r="C10" s="1008"/>
      <c r="D10" s="1009"/>
      <c r="E10" s="1015"/>
      <c r="F10" s="1010"/>
      <c r="G10" s="1016"/>
      <c r="H10" s="1016"/>
      <c r="I10" s="1017"/>
      <c r="J10" s="1012"/>
    </row>
    <row r="11" spans="1:10" ht="24" customHeight="1">
      <c r="A11" s="989"/>
      <c r="B11" s="1000" t="s">
        <v>91</v>
      </c>
      <c r="D11" s="1419"/>
      <c r="E11" s="1419"/>
      <c r="F11" s="1419"/>
      <c r="G11" s="1419"/>
      <c r="H11" s="1002" t="s">
        <v>2499</v>
      </c>
      <c r="I11" s="201"/>
      <c r="J11" s="1004"/>
    </row>
    <row r="12" spans="1:10" ht="15.75" customHeight="1">
      <c r="A12" s="989"/>
      <c r="B12" s="1005"/>
      <c r="C12" s="1006"/>
      <c r="D12" s="1420"/>
      <c r="E12" s="1420"/>
      <c r="F12" s="1420"/>
      <c r="G12" s="1420"/>
      <c r="H12" s="1002" t="s">
        <v>150</v>
      </c>
      <c r="I12" s="201"/>
      <c r="J12" s="1004"/>
    </row>
    <row r="13" spans="1:10" ht="15.75" customHeight="1">
      <c r="A13" s="989"/>
      <c r="B13" s="1007"/>
      <c r="C13" s="1008"/>
      <c r="D13" s="200"/>
      <c r="E13" s="1421"/>
      <c r="F13" s="1422"/>
      <c r="G13" s="1422"/>
      <c r="H13" s="1018"/>
      <c r="I13" s="1011"/>
      <c r="J13" s="1012"/>
    </row>
    <row r="14" spans="1:10" ht="24" customHeight="1">
      <c r="A14" s="989"/>
      <c r="B14" s="327" t="s">
        <v>2500</v>
      </c>
      <c r="C14" s="328"/>
      <c r="D14" s="329"/>
      <c r="E14" s="330"/>
      <c r="F14" s="331"/>
      <c r="G14" s="331"/>
      <c r="H14" s="332"/>
      <c r="I14" s="331"/>
      <c r="J14" s="333"/>
    </row>
    <row r="15" spans="1:10" ht="32.25" customHeight="1">
      <c r="A15" s="989"/>
      <c r="B15" s="320" t="s">
        <v>2501</v>
      </c>
      <c r="C15" s="334"/>
      <c r="D15" s="335"/>
      <c r="E15" s="1423"/>
      <c r="F15" s="1423"/>
      <c r="G15" s="1415"/>
      <c r="H15" s="1415"/>
      <c r="I15" s="1415" t="s">
        <v>47</v>
      </c>
      <c r="J15" s="1416"/>
    </row>
    <row r="16" spans="1:10" ht="23.25" customHeight="1">
      <c r="A16" s="1028" t="s">
        <v>203</v>
      </c>
      <c r="B16" s="337" t="s">
        <v>203</v>
      </c>
      <c r="C16" s="338"/>
      <c r="D16" s="339"/>
      <c r="E16" s="1409"/>
      <c r="F16" s="1410"/>
      <c r="G16" s="1409"/>
      <c r="H16" s="1410"/>
      <c r="I16" s="1409">
        <f>SUMIF(F49:F79,A16,I49:I79)+SUMIF(F49:F79,"PSU",I49:I79)</f>
        <v>0</v>
      </c>
      <c r="J16" s="1411"/>
    </row>
    <row r="17" spans="1:10" ht="23.25" customHeight="1">
      <c r="A17" s="1028" t="s">
        <v>271</v>
      </c>
      <c r="B17" s="337" t="s">
        <v>271</v>
      </c>
      <c r="C17" s="338"/>
      <c r="D17" s="339"/>
      <c r="E17" s="1409"/>
      <c r="F17" s="1410"/>
      <c r="G17" s="1409"/>
      <c r="H17" s="1410"/>
      <c r="I17" s="1409">
        <f>SUMIF(F49:F79,A17,I49:I79)</f>
        <v>0</v>
      </c>
      <c r="J17" s="1411"/>
    </row>
    <row r="18" spans="1:10" ht="23.25" customHeight="1">
      <c r="A18" s="1028" t="s">
        <v>2502</v>
      </c>
      <c r="B18" s="337" t="s">
        <v>2502</v>
      </c>
      <c r="C18" s="338"/>
      <c r="D18" s="339"/>
      <c r="E18" s="1409"/>
      <c r="F18" s="1410"/>
      <c r="G18" s="1409"/>
      <c r="H18" s="1410"/>
      <c r="I18" s="1409">
        <f>SUMIF(F49:F79,A18,I49:I79)</f>
        <v>0</v>
      </c>
      <c r="J18" s="1411"/>
    </row>
    <row r="19" spans="1:10" ht="23.25" customHeight="1">
      <c r="A19" s="1028" t="s">
        <v>2503</v>
      </c>
      <c r="B19" s="337" t="s">
        <v>2504</v>
      </c>
      <c r="C19" s="338"/>
      <c r="D19" s="339"/>
      <c r="E19" s="1409"/>
      <c r="F19" s="1410"/>
      <c r="G19" s="1409"/>
      <c r="H19" s="1410"/>
      <c r="I19" s="1409">
        <f>SUMIF(F49:F79,A19,I49:I79)</f>
        <v>0</v>
      </c>
      <c r="J19" s="1411"/>
    </row>
    <row r="20" spans="1:10" ht="23.25" customHeight="1">
      <c r="A20" s="1028" t="s">
        <v>2505</v>
      </c>
      <c r="B20" s="337" t="s">
        <v>2506</v>
      </c>
      <c r="C20" s="338"/>
      <c r="D20" s="339"/>
      <c r="E20" s="1409"/>
      <c r="F20" s="1410"/>
      <c r="G20" s="1409"/>
      <c r="H20" s="1410"/>
      <c r="I20" s="1409">
        <f>SUMIF(F49:F79,A20,I49:I79)</f>
        <v>0</v>
      </c>
      <c r="J20" s="1411"/>
    </row>
    <row r="21" spans="1:10" ht="23.25" customHeight="1">
      <c r="A21" s="989"/>
      <c r="B21" s="340" t="s">
        <v>47</v>
      </c>
      <c r="C21" s="341"/>
      <c r="D21" s="342"/>
      <c r="E21" s="1412"/>
      <c r="F21" s="1413"/>
      <c r="G21" s="1412"/>
      <c r="H21" s="1413"/>
      <c r="I21" s="1412">
        <f>SUM(I16:J20)</f>
        <v>0</v>
      </c>
      <c r="J21" s="1414"/>
    </row>
    <row r="22" spans="1:10" ht="33" customHeight="1">
      <c r="A22" s="989"/>
      <c r="B22" s="343" t="s">
        <v>2507</v>
      </c>
      <c r="C22" s="338"/>
      <c r="D22" s="339"/>
      <c r="E22" s="344"/>
      <c r="F22" s="345"/>
      <c r="G22" s="346"/>
      <c r="H22" s="346"/>
      <c r="I22" s="346"/>
      <c r="J22" s="347"/>
    </row>
    <row r="23" spans="1:10" ht="23.25" customHeight="1">
      <c r="A23" s="989">
        <f>ZakladDPHSni*SazbaDPH1/100</f>
        <v>0</v>
      </c>
      <c r="B23" s="337" t="s">
        <v>2508</v>
      </c>
      <c r="C23" s="338"/>
      <c r="D23" s="339"/>
      <c r="E23" s="348">
        <v>15</v>
      </c>
      <c r="F23" s="345" t="s">
        <v>316</v>
      </c>
      <c r="G23" s="1395">
        <f>ZakladDPHSniVypocet</f>
        <v>0</v>
      </c>
      <c r="H23" s="1396"/>
      <c r="I23" s="1396"/>
      <c r="J23" s="347" t="str">
        <f aca="true" t="shared" si="0" ref="J23:J28">Mena</f>
        <v>CZK</v>
      </c>
    </row>
    <row r="24" spans="1:10" ht="23.25" customHeight="1">
      <c r="A24" s="989">
        <f>(A23-INT(A23))*100</f>
        <v>0</v>
      </c>
      <c r="B24" s="337" t="s">
        <v>2509</v>
      </c>
      <c r="C24" s="338"/>
      <c r="D24" s="339"/>
      <c r="E24" s="348">
        <f>SazbaDPH1</f>
        <v>15</v>
      </c>
      <c r="F24" s="345" t="s">
        <v>316</v>
      </c>
      <c r="G24" s="1397">
        <f>A23</f>
        <v>0</v>
      </c>
      <c r="H24" s="1398"/>
      <c r="I24" s="1398"/>
      <c r="J24" s="347" t="str">
        <f t="shared" si="0"/>
        <v>CZK</v>
      </c>
    </row>
    <row r="25" spans="1:10" ht="23.25" customHeight="1">
      <c r="A25" s="989">
        <f>ZakladDPHZakl*SazbaDPH2/100</f>
        <v>165900</v>
      </c>
      <c r="B25" s="337" t="s">
        <v>2510</v>
      </c>
      <c r="C25" s="338"/>
      <c r="D25" s="339"/>
      <c r="E25" s="348">
        <v>21</v>
      </c>
      <c r="F25" s="345" t="s">
        <v>316</v>
      </c>
      <c r="G25" s="1395">
        <f>ZakladDPHZaklVypocet</f>
        <v>0</v>
      </c>
      <c r="H25" s="1396"/>
      <c r="I25" s="1396"/>
      <c r="J25" s="347" t="str">
        <f t="shared" si="0"/>
        <v>CZK</v>
      </c>
    </row>
    <row r="26" spans="1:10" ht="23.25" customHeight="1">
      <c r="A26" s="989">
        <f>(A25-INT(A25))*100</f>
        <v>0</v>
      </c>
      <c r="B26" s="349" t="s">
        <v>2511</v>
      </c>
      <c r="C26" s="350"/>
      <c r="D26" s="335"/>
      <c r="E26" s="351">
        <f>SazbaDPH2</f>
        <v>21</v>
      </c>
      <c r="F26" s="352" t="s">
        <v>316</v>
      </c>
      <c r="G26" s="1399">
        <f>G25*0.21</f>
        <v>0</v>
      </c>
      <c r="H26" s="1400"/>
      <c r="I26" s="1400"/>
      <c r="J26" s="353" t="str">
        <f t="shared" si="0"/>
        <v>CZK</v>
      </c>
    </row>
    <row r="27" spans="1:10" ht="23.25" customHeight="1" thickBot="1">
      <c r="A27" s="989">
        <f>ZakladDPHSni+DPHSni+ZakladDPHZakl+DPHZakl</f>
        <v>955900</v>
      </c>
      <c r="B27" s="306" t="s">
        <v>2512</v>
      </c>
      <c r="C27" s="354"/>
      <c r="D27" s="355"/>
      <c r="E27" s="354"/>
      <c r="F27" s="356"/>
      <c r="G27" s="1401">
        <f>CenaCelkem-(ZakladDPHSni+DPHSni+ZakladDPHZakl+DPHZakl)</f>
        <v>0</v>
      </c>
      <c r="H27" s="1401"/>
      <c r="I27" s="1401"/>
      <c r="J27" s="357" t="str">
        <f t="shared" si="0"/>
        <v>CZK</v>
      </c>
    </row>
    <row r="28" spans="1:10" ht="27.75" customHeight="1" hidden="1" thickBot="1">
      <c r="A28" s="989"/>
      <c r="B28" s="358" t="s">
        <v>2133</v>
      </c>
      <c r="C28" s="359"/>
      <c r="D28" s="359"/>
      <c r="E28" s="360"/>
      <c r="F28" s="361"/>
      <c r="G28" s="1402">
        <f>ZakladDPHSniVypocet+ZakladDPHZaklVypocet</f>
        <v>0</v>
      </c>
      <c r="H28" s="1402"/>
      <c r="I28" s="1402"/>
      <c r="J28" s="362" t="str">
        <f t="shared" si="0"/>
        <v>CZK</v>
      </c>
    </row>
    <row r="29" spans="1:10" ht="27.75" customHeight="1" thickBot="1">
      <c r="A29" s="989">
        <f>(A27-INT(A27))*100</f>
        <v>0</v>
      </c>
      <c r="B29" s="358" t="s">
        <v>2513</v>
      </c>
      <c r="C29" s="363"/>
      <c r="D29" s="363"/>
      <c r="E29" s="363"/>
      <c r="F29" s="364"/>
      <c r="G29" s="1403">
        <f>G25+G26</f>
        <v>0</v>
      </c>
      <c r="H29" s="1403"/>
      <c r="I29" s="1403"/>
      <c r="J29" s="365" t="s">
        <v>165</v>
      </c>
    </row>
    <row r="30" spans="1:10" ht="12.75" customHeight="1">
      <c r="A30" s="989"/>
      <c r="B30" s="989"/>
      <c r="J30" s="1058"/>
    </row>
    <row r="31" spans="1:10" ht="30" customHeight="1">
      <c r="A31" s="989"/>
      <c r="B31" s="989"/>
      <c r="J31" s="1058"/>
    </row>
    <row r="32" spans="1:10" ht="18.75" customHeight="1">
      <c r="A32" s="989"/>
      <c r="B32" s="1059"/>
      <c r="C32" s="1060" t="s">
        <v>164</v>
      </c>
      <c r="D32" s="1061"/>
      <c r="E32" s="1061"/>
      <c r="F32" s="1062" t="s">
        <v>2514</v>
      </c>
      <c r="G32" s="1063"/>
      <c r="H32" s="1064"/>
      <c r="I32" s="1063"/>
      <c r="J32" s="1058"/>
    </row>
    <row r="33" spans="1:10" ht="47.25" customHeight="1">
      <c r="A33" s="989"/>
      <c r="B33" s="989"/>
      <c r="J33" s="1058"/>
    </row>
    <row r="34" spans="1:10" s="1067" customFormat="1" ht="18.75" customHeight="1">
      <c r="A34" s="1065"/>
      <c r="B34" s="1065"/>
      <c r="C34" s="1066"/>
      <c r="D34" s="1404"/>
      <c r="E34" s="1405"/>
      <c r="G34" s="1406"/>
      <c r="H34" s="1407"/>
      <c r="I34" s="1407"/>
      <c r="J34" s="1068"/>
    </row>
    <row r="35" spans="1:10" ht="12.75" customHeight="1">
      <c r="A35" s="989"/>
      <c r="B35" s="989"/>
      <c r="D35" s="1408" t="s">
        <v>2515</v>
      </c>
      <c r="E35" s="1408"/>
      <c r="H35" s="265" t="s">
        <v>2516</v>
      </c>
      <c r="J35" s="1058"/>
    </row>
    <row r="36" spans="1:10" ht="13.5" customHeight="1" thickBot="1">
      <c r="A36" s="1069"/>
      <c r="B36" s="1069"/>
      <c r="C36" s="1070"/>
      <c r="D36" s="1070"/>
      <c r="E36" s="1070"/>
      <c r="F36" s="1071"/>
      <c r="G36" s="1071"/>
      <c r="H36" s="1071"/>
      <c r="I36" s="1071"/>
      <c r="J36" s="1072"/>
    </row>
    <row r="37" spans="2:10" ht="27" customHeight="1" hidden="1">
      <c r="B37" s="1073" t="s">
        <v>2517</v>
      </c>
      <c r="C37" s="1074"/>
      <c r="D37" s="1074"/>
      <c r="E37" s="1074"/>
      <c r="F37" s="1075"/>
      <c r="G37" s="1075"/>
      <c r="H37" s="1075"/>
      <c r="I37" s="1075"/>
      <c r="J37" s="1076"/>
    </row>
    <row r="38" spans="1:10" ht="25.5" customHeight="1" hidden="1">
      <c r="A38" s="1077" t="s">
        <v>2518</v>
      </c>
      <c r="B38" s="1078" t="s">
        <v>2519</v>
      </c>
      <c r="C38" s="1079" t="s">
        <v>2520</v>
      </c>
      <c r="D38" s="1079"/>
      <c r="E38" s="1079"/>
      <c r="F38" s="1080" t="str">
        <f>B23</f>
        <v>Základ pro sníženou DPH</v>
      </c>
      <c r="G38" s="1080" t="str">
        <f>B25</f>
        <v>Základ pro základní DPH</v>
      </c>
      <c r="H38" s="1081" t="s">
        <v>2521</v>
      </c>
      <c r="I38" s="1081" t="s">
        <v>2522</v>
      </c>
      <c r="J38" s="1082" t="s">
        <v>316</v>
      </c>
    </row>
    <row r="39" spans="1:10" ht="25.5" customHeight="1" hidden="1">
      <c r="A39" s="1077">
        <v>1</v>
      </c>
      <c r="B39" s="1083" t="s">
        <v>2523</v>
      </c>
      <c r="C39" s="1390"/>
      <c r="D39" s="1390"/>
      <c r="E39" s="1390"/>
      <c r="F39" s="1084">
        <f>'stavba Pol'!AE802</f>
        <v>0</v>
      </c>
      <c r="G39" s="1085">
        <f>'stavba Pol'!AF802</f>
        <v>0</v>
      </c>
      <c r="H39" s="1086">
        <f>(F39*SazbaDPH1/100)+(G39*SazbaDPH2/100)</f>
        <v>0</v>
      </c>
      <c r="I39" s="1086">
        <f>F39+G39+H39</f>
        <v>0</v>
      </c>
      <c r="J39" s="1087" t="str">
        <f>IF(CenaCelkemVypocet=0,"",I39/CenaCelkemVypocet*100)</f>
        <v/>
      </c>
    </row>
    <row r="40" spans="1:10" ht="25.5" customHeight="1" hidden="1">
      <c r="A40" s="1077">
        <v>2</v>
      </c>
      <c r="B40" s="1088" t="s">
        <v>1359</v>
      </c>
      <c r="C40" s="1394" t="s">
        <v>1360</v>
      </c>
      <c r="D40" s="1394"/>
      <c r="E40" s="1394"/>
      <c r="F40" s="1089">
        <f>'stavba Pol'!AE802</f>
        <v>0</v>
      </c>
      <c r="G40" s="1090">
        <f>'stavba Pol'!AF802</f>
        <v>0</v>
      </c>
      <c r="H40" s="1090">
        <f>(F40*SazbaDPH1/100)+(G40*SazbaDPH2/100)</f>
        <v>0</v>
      </c>
      <c r="I40" s="1090">
        <f>F40+G40+H40</f>
        <v>0</v>
      </c>
      <c r="J40" s="1091" t="str">
        <f>IF(CenaCelkemVypocet=0,"",I40/CenaCelkemVypocet*100)</f>
        <v/>
      </c>
    </row>
    <row r="41" spans="1:10" ht="25.5" customHeight="1" hidden="1">
      <c r="A41" s="1077">
        <v>3</v>
      </c>
      <c r="B41" s="1092" t="s">
        <v>119</v>
      </c>
      <c r="C41" s="1390" t="s">
        <v>1408</v>
      </c>
      <c r="D41" s="1390"/>
      <c r="E41" s="1390"/>
      <c r="F41" s="1093">
        <f>'stavba Pol'!AE802</f>
        <v>0</v>
      </c>
      <c r="G41" s="1086">
        <f>'stavba Pol'!AF802</f>
        <v>0</v>
      </c>
      <c r="H41" s="1086">
        <f>(F41*SazbaDPH1/100)+(G41*SazbaDPH2/100)</f>
        <v>0</v>
      </c>
      <c r="I41" s="1086">
        <f>F41+G41+H41</f>
        <v>0</v>
      </c>
      <c r="J41" s="1087" t="str">
        <f>IF(CenaCelkemVypocet=0,"",I41/CenaCelkemVypocet*100)</f>
        <v/>
      </c>
    </row>
    <row r="42" spans="1:10" ht="25.5" customHeight="1" hidden="1">
      <c r="A42" s="1077"/>
      <c r="B42" s="1391" t="s">
        <v>2524</v>
      </c>
      <c r="C42" s="1392"/>
      <c r="D42" s="1392"/>
      <c r="E42" s="1393"/>
      <c r="F42" s="1094">
        <f>SUMIF(A39:A41,"=1",F39:F41)</f>
        <v>0</v>
      </c>
      <c r="G42" s="1095">
        <f>SUMIF(A39:A41,"=1",G39:G41)</f>
        <v>0</v>
      </c>
      <c r="H42" s="1095">
        <f>SUMIF(A39:A41,"=1",H39:H41)</f>
        <v>0</v>
      </c>
      <c r="I42" s="1095">
        <f>SUMIF(A39:A41,"=1",I39:I41)</f>
        <v>0</v>
      </c>
      <c r="J42" s="1096">
        <f>SUMIF(A39:A41,"=1",J39:J41)</f>
        <v>0</v>
      </c>
    </row>
    <row r="46" ht="15.75">
      <c r="B46" s="1097" t="s">
        <v>2525</v>
      </c>
    </row>
    <row r="48" spans="1:10" ht="25.5" customHeight="1">
      <c r="A48" s="1098"/>
      <c r="B48" s="1099" t="s">
        <v>2519</v>
      </c>
      <c r="C48" s="1099" t="s">
        <v>2520</v>
      </c>
      <c r="D48" s="1100"/>
      <c r="E48" s="1100"/>
      <c r="F48" s="1101" t="s">
        <v>2526</v>
      </c>
      <c r="G48" s="1101"/>
      <c r="H48" s="1101"/>
      <c r="I48" s="1101" t="s">
        <v>47</v>
      </c>
      <c r="J48" s="1101" t="s">
        <v>316</v>
      </c>
    </row>
    <row r="49" spans="1:10" ht="36.75" customHeight="1">
      <c r="A49" s="1102"/>
      <c r="B49" s="1103" t="s">
        <v>531</v>
      </c>
      <c r="C49" s="1388" t="s">
        <v>1409</v>
      </c>
      <c r="D49" s="1389"/>
      <c r="E49" s="1389"/>
      <c r="F49" s="1104" t="s">
        <v>203</v>
      </c>
      <c r="G49" s="1105"/>
      <c r="H49" s="1105"/>
      <c r="I49" s="1105">
        <f>'stavba Pol'!G8</f>
        <v>0</v>
      </c>
      <c r="J49" s="1106" t="str">
        <f>IF(I80=0,"",I49/I80*100)</f>
        <v/>
      </c>
    </row>
    <row r="50" spans="1:10" ht="36.75" customHeight="1">
      <c r="A50" s="1102"/>
      <c r="B50" s="1103" t="s">
        <v>293</v>
      </c>
      <c r="C50" s="1388" t="s">
        <v>1489</v>
      </c>
      <c r="D50" s="1389"/>
      <c r="E50" s="1389"/>
      <c r="F50" s="1104" t="s">
        <v>203</v>
      </c>
      <c r="G50" s="1105"/>
      <c r="H50" s="1105"/>
      <c r="I50" s="1105">
        <f>'stavba Pol'!G73</f>
        <v>0</v>
      </c>
      <c r="J50" s="1106" t="str">
        <f>IF(I80=0,"",I50/I80*100)</f>
        <v/>
      </c>
    </row>
    <row r="51" spans="1:10" ht="36.75" customHeight="1">
      <c r="A51" s="1102"/>
      <c r="B51" s="1103" t="s">
        <v>1385</v>
      </c>
      <c r="C51" s="1388" t="s">
        <v>1386</v>
      </c>
      <c r="D51" s="1389"/>
      <c r="E51" s="1389"/>
      <c r="F51" s="1104" t="s">
        <v>203</v>
      </c>
      <c r="G51" s="1105"/>
      <c r="H51" s="1105"/>
      <c r="I51" s="1105">
        <f>'stavba Pol'!G81</f>
        <v>0</v>
      </c>
      <c r="J51" s="1106" t="str">
        <f>IF(I80=0,"",I51/I80*100)</f>
        <v/>
      </c>
    </row>
    <row r="52" spans="1:10" ht="36.75" customHeight="1">
      <c r="A52" s="1102"/>
      <c r="B52" s="1103" t="s">
        <v>211</v>
      </c>
      <c r="C52" s="1388" t="s">
        <v>229</v>
      </c>
      <c r="D52" s="1389"/>
      <c r="E52" s="1389"/>
      <c r="F52" s="1104" t="s">
        <v>203</v>
      </c>
      <c r="G52" s="1105"/>
      <c r="H52" s="1105"/>
      <c r="I52" s="1105">
        <f>'stavba Pol'!G92</f>
        <v>0</v>
      </c>
      <c r="J52" s="1106" t="str">
        <f>IF(I80=0,"",I52/I80*100)</f>
        <v/>
      </c>
    </row>
    <row r="53" spans="1:10" ht="36.75" customHeight="1">
      <c r="A53" s="1102"/>
      <c r="B53" s="1103" t="s">
        <v>802</v>
      </c>
      <c r="C53" s="1388" t="s">
        <v>1514</v>
      </c>
      <c r="D53" s="1389"/>
      <c r="E53" s="1389"/>
      <c r="F53" s="1104" t="s">
        <v>203</v>
      </c>
      <c r="G53" s="1105"/>
      <c r="H53" s="1105"/>
      <c r="I53" s="1105">
        <f>'stavba Pol'!G97</f>
        <v>0</v>
      </c>
      <c r="J53" s="1106" t="str">
        <f>IF(I80=0,"",I53/I80*100)</f>
        <v/>
      </c>
    </row>
    <row r="54" spans="1:10" ht="36.75" customHeight="1">
      <c r="A54" s="1102"/>
      <c r="B54" s="1103" t="s">
        <v>806</v>
      </c>
      <c r="C54" s="1388" t="s">
        <v>2426</v>
      </c>
      <c r="D54" s="1389"/>
      <c r="E54" s="1389"/>
      <c r="F54" s="1104" t="s">
        <v>203</v>
      </c>
      <c r="G54" s="1105"/>
      <c r="H54" s="1105"/>
      <c r="I54" s="1105">
        <f>'stavba Pol'!G154</f>
        <v>0</v>
      </c>
      <c r="J54" s="1106" t="str">
        <f>IF(I80=0,"",I54/I80*100)</f>
        <v/>
      </c>
    </row>
    <row r="55" spans="1:10" ht="36.75" customHeight="1">
      <c r="A55" s="1102"/>
      <c r="B55" s="1103" t="s">
        <v>810</v>
      </c>
      <c r="C55" s="1388" t="s">
        <v>1571</v>
      </c>
      <c r="D55" s="1389"/>
      <c r="E55" s="1389"/>
      <c r="F55" s="1104" t="s">
        <v>203</v>
      </c>
      <c r="G55" s="1105"/>
      <c r="H55" s="1105"/>
      <c r="I55" s="1105">
        <f>'stavba Pol'!G157</f>
        <v>0</v>
      </c>
      <c r="J55" s="1106" t="str">
        <f>IF(I80=0,"",I55/I80*100)</f>
        <v/>
      </c>
    </row>
    <row r="56" spans="1:10" ht="36.75" customHeight="1">
      <c r="A56" s="1102"/>
      <c r="B56" s="1103" t="s">
        <v>814</v>
      </c>
      <c r="C56" s="1388" t="s">
        <v>1621</v>
      </c>
      <c r="D56" s="1389"/>
      <c r="E56" s="1389"/>
      <c r="F56" s="1104" t="s">
        <v>203</v>
      </c>
      <c r="G56" s="1105"/>
      <c r="H56" s="1105"/>
      <c r="I56" s="1105">
        <f>'stavba Pol'!G202</f>
        <v>0</v>
      </c>
      <c r="J56" s="1106" t="str">
        <f>IF(I80=0,"",I56/I80*100)</f>
        <v/>
      </c>
    </row>
    <row r="57" spans="1:10" ht="36.75" customHeight="1">
      <c r="A57" s="1102"/>
      <c r="B57" s="1103" t="s">
        <v>224</v>
      </c>
      <c r="C57" s="1388" t="s">
        <v>240</v>
      </c>
      <c r="D57" s="1389"/>
      <c r="E57" s="1389"/>
      <c r="F57" s="1104" t="s">
        <v>203</v>
      </c>
      <c r="G57" s="1105"/>
      <c r="H57" s="1105"/>
      <c r="I57" s="1105">
        <f>'stavba Pol'!G218</f>
        <v>0</v>
      </c>
      <c r="J57" s="1106" t="str">
        <f>IF(I80=0,"",I57/I80*100)</f>
        <v/>
      </c>
    </row>
    <row r="58" spans="1:10" ht="36.75" customHeight="1">
      <c r="A58" s="1102"/>
      <c r="B58" s="1103" t="s">
        <v>925</v>
      </c>
      <c r="C58" s="1388" t="s">
        <v>1640</v>
      </c>
      <c r="D58" s="1389"/>
      <c r="E58" s="1389"/>
      <c r="F58" s="1104" t="s">
        <v>203</v>
      </c>
      <c r="G58" s="1105"/>
      <c r="H58" s="1105"/>
      <c r="I58" s="1105">
        <f>'stavba Pol'!G222</f>
        <v>0</v>
      </c>
      <c r="J58" s="1106" t="str">
        <f>IF(I80=0,"",I58/I80*100)</f>
        <v/>
      </c>
    </row>
    <row r="59" spans="1:10" ht="36.75" customHeight="1">
      <c r="A59" s="1102"/>
      <c r="B59" s="1103" t="s">
        <v>417</v>
      </c>
      <c r="C59" s="1388" t="s">
        <v>1643</v>
      </c>
      <c r="D59" s="1389"/>
      <c r="E59" s="1389"/>
      <c r="F59" s="1104" t="s">
        <v>203</v>
      </c>
      <c r="G59" s="1105"/>
      <c r="H59" s="1105"/>
      <c r="I59" s="1105">
        <f>'stavba Pol'!G224</f>
        <v>0</v>
      </c>
      <c r="J59" s="1106" t="str">
        <f>IF(I80=0,"",I59/I80*100)</f>
        <v/>
      </c>
    </row>
    <row r="60" spans="1:10" ht="36.75" customHeight="1">
      <c r="A60" s="1102"/>
      <c r="B60" s="1103" t="s">
        <v>932</v>
      </c>
      <c r="C60" s="1388" t="s">
        <v>1399</v>
      </c>
      <c r="D60" s="1389"/>
      <c r="E60" s="1389"/>
      <c r="F60" s="1104" t="s">
        <v>203</v>
      </c>
      <c r="G60" s="1105"/>
      <c r="H60" s="1105"/>
      <c r="I60" s="1105">
        <f>'stavba Pol'!G229</f>
        <v>0</v>
      </c>
      <c r="J60" s="1106" t="str">
        <f>IF(I80=0,"",I60/I80*100)</f>
        <v/>
      </c>
    </row>
    <row r="61" spans="1:10" ht="36.75" customHeight="1">
      <c r="A61" s="1102"/>
      <c r="B61" s="1103" t="s">
        <v>947</v>
      </c>
      <c r="C61" s="1388" t="s">
        <v>1788</v>
      </c>
      <c r="D61" s="1389"/>
      <c r="E61" s="1389"/>
      <c r="F61" s="1104" t="s">
        <v>203</v>
      </c>
      <c r="G61" s="1105"/>
      <c r="H61" s="1105"/>
      <c r="I61" s="1105">
        <f>'stavba Pol'!G376</f>
        <v>0</v>
      </c>
      <c r="J61" s="1106" t="str">
        <f>IF(I80=0,"",I61/I80*100)</f>
        <v/>
      </c>
    </row>
    <row r="62" spans="1:10" ht="36.75" customHeight="1">
      <c r="A62" s="1102"/>
      <c r="B62" s="1103" t="s">
        <v>1792</v>
      </c>
      <c r="C62" s="1388" t="s">
        <v>1793</v>
      </c>
      <c r="D62" s="1389"/>
      <c r="E62" s="1389"/>
      <c r="F62" s="1104" t="s">
        <v>271</v>
      </c>
      <c r="G62" s="1105"/>
      <c r="H62" s="1105"/>
      <c r="I62" s="1105">
        <f>'stavba Pol'!G378</f>
        <v>0</v>
      </c>
      <c r="J62" s="1106" t="str">
        <f>IF(I80=0,"",I62/I80*100)</f>
        <v/>
      </c>
    </row>
    <row r="63" spans="1:10" ht="36.75" customHeight="1">
      <c r="A63" s="1102"/>
      <c r="B63" s="1103" t="s">
        <v>615</v>
      </c>
      <c r="C63" s="1388" t="s">
        <v>616</v>
      </c>
      <c r="D63" s="1389"/>
      <c r="E63" s="1389"/>
      <c r="F63" s="1104" t="s">
        <v>271</v>
      </c>
      <c r="G63" s="1105"/>
      <c r="H63" s="1105"/>
      <c r="I63" s="1105">
        <f>'stavba Pol'!G402</f>
        <v>0</v>
      </c>
      <c r="J63" s="1106" t="str">
        <f>IF(I80=0,"",I63/I80*100)</f>
        <v/>
      </c>
    </row>
    <row r="64" spans="1:10" ht="36.75" customHeight="1">
      <c r="A64" s="1102"/>
      <c r="B64" s="1103" t="s">
        <v>1833</v>
      </c>
      <c r="C64" s="1388" t="s">
        <v>1834</v>
      </c>
      <c r="D64" s="1389"/>
      <c r="E64" s="1389"/>
      <c r="F64" s="1104" t="s">
        <v>271</v>
      </c>
      <c r="G64" s="1105"/>
      <c r="H64" s="1105"/>
      <c r="I64" s="1105">
        <f>'stavba Pol'!G431</f>
        <v>0</v>
      </c>
      <c r="J64" s="1106" t="str">
        <f>IF(I80=0,"",I64/I80*100)</f>
        <v/>
      </c>
    </row>
    <row r="65" spans="1:10" ht="36.75" customHeight="1">
      <c r="A65" s="1102"/>
      <c r="B65" s="1103" t="s">
        <v>2467</v>
      </c>
      <c r="C65" s="1388" t="s">
        <v>2468</v>
      </c>
      <c r="D65" s="1389"/>
      <c r="E65" s="1389"/>
      <c r="F65" s="1104" t="s">
        <v>271</v>
      </c>
      <c r="G65" s="1105"/>
      <c r="H65" s="1105"/>
      <c r="I65" s="1105">
        <f>'stavba Pol'!G435</f>
        <v>0</v>
      </c>
      <c r="J65" s="1106" t="str">
        <f>IF(I80=0,"",I65/I80*100)</f>
        <v/>
      </c>
    </row>
    <row r="66" spans="1:10" ht="36.75" customHeight="1">
      <c r="A66" s="1102"/>
      <c r="B66" s="1103" t="s">
        <v>318</v>
      </c>
      <c r="C66" s="1388" t="s">
        <v>1840</v>
      </c>
      <c r="D66" s="1389"/>
      <c r="E66" s="1389"/>
      <c r="F66" s="1104" t="s">
        <v>271</v>
      </c>
      <c r="G66" s="1105"/>
      <c r="H66" s="1105"/>
      <c r="I66" s="1105">
        <f>'stavba Pol'!G437</f>
        <v>0</v>
      </c>
      <c r="J66" s="1106" t="str">
        <f>IF(I80=0,"",I66/I80*100)</f>
        <v/>
      </c>
    </row>
    <row r="67" spans="1:10" ht="36.75" customHeight="1">
      <c r="A67" s="1102"/>
      <c r="B67" s="1103" t="s">
        <v>432</v>
      </c>
      <c r="C67" s="1388" t="s">
        <v>1844</v>
      </c>
      <c r="D67" s="1389"/>
      <c r="E67" s="1389"/>
      <c r="F67" s="1104" t="s">
        <v>271</v>
      </c>
      <c r="G67" s="1105"/>
      <c r="H67" s="1105"/>
      <c r="I67" s="1105">
        <f>'stavba Pol'!G440</f>
        <v>0</v>
      </c>
      <c r="J67" s="1106" t="str">
        <f>IF(I80=0,"",I67/I80*100)</f>
        <v/>
      </c>
    </row>
    <row r="68" spans="1:10" ht="36.75" customHeight="1">
      <c r="A68" s="1102"/>
      <c r="B68" s="1103" t="s">
        <v>1855</v>
      </c>
      <c r="C68" s="1388" t="s">
        <v>1856</v>
      </c>
      <c r="D68" s="1389"/>
      <c r="E68" s="1389"/>
      <c r="F68" s="1104" t="s">
        <v>271</v>
      </c>
      <c r="G68" s="1105"/>
      <c r="H68" s="1105"/>
      <c r="I68" s="1105">
        <f>'stavba Pol'!G450</f>
        <v>0</v>
      </c>
      <c r="J68" s="1106" t="str">
        <f>IF(I80=0,"",I68/I80*100)</f>
        <v/>
      </c>
    </row>
    <row r="69" spans="1:10" ht="36.75" customHeight="1">
      <c r="A69" s="1102"/>
      <c r="B69" s="1103" t="s">
        <v>1865</v>
      </c>
      <c r="C69" s="1388" t="s">
        <v>1866</v>
      </c>
      <c r="D69" s="1389"/>
      <c r="E69" s="1389"/>
      <c r="F69" s="1104" t="s">
        <v>271</v>
      </c>
      <c r="G69" s="1105"/>
      <c r="H69" s="1105"/>
      <c r="I69" s="1105">
        <f>'stavba Pol'!G456</f>
        <v>0</v>
      </c>
      <c r="J69" s="1106" t="str">
        <f>IF(I80=0,"",I69/I80*100)</f>
        <v/>
      </c>
    </row>
    <row r="70" spans="1:10" ht="36.75" customHeight="1">
      <c r="A70" s="1102"/>
      <c r="B70" s="1103" t="s">
        <v>945</v>
      </c>
      <c r="C70" s="1388" t="s">
        <v>946</v>
      </c>
      <c r="D70" s="1389"/>
      <c r="E70" s="1389"/>
      <c r="F70" s="1104" t="s">
        <v>271</v>
      </c>
      <c r="G70" s="1105"/>
      <c r="H70" s="1105"/>
      <c r="I70" s="1105">
        <f>'stavba Pol'!G632</f>
        <v>0</v>
      </c>
      <c r="J70" s="1106" t="str">
        <f>IF(I80=0,"",I70/I80*100)</f>
        <v/>
      </c>
    </row>
    <row r="71" spans="1:10" ht="36.75" customHeight="1">
      <c r="A71" s="1102"/>
      <c r="B71" s="1103" t="s">
        <v>1957</v>
      </c>
      <c r="C71" s="1388" t="s">
        <v>1958</v>
      </c>
      <c r="D71" s="1389"/>
      <c r="E71" s="1389"/>
      <c r="F71" s="1104" t="s">
        <v>271</v>
      </c>
      <c r="G71" s="1105"/>
      <c r="H71" s="1105"/>
      <c r="I71" s="1105">
        <f>'stavba Pol'!G648</f>
        <v>0</v>
      </c>
      <c r="J71" s="1106" t="str">
        <f>IF(I80=0,"",I71/I80*100)</f>
        <v/>
      </c>
    </row>
    <row r="72" spans="1:10" ht="36.75" customHeight="1">
      <c r="A72" s="1102"/>
      <c r="B72" s="1103" t="s">
        <v>2005</v>
      </c>
      <c r="C72" s="1388" t="s">
        <v>2006</v>
      </c>
      <c r="D72" s="1389"/>
      <c r="E72" s="1389"/>
      <c r="F72" s="1104" t="s">
        <v>271</v>
      </c>
      <c r="G72" s="1105"/>
      <c r="H72" s="1105"/>
      <c r="I72" s="1105">
        <f>'stavba Pol'!G685</f>
        <v>0</v>
      </c>
      <c r="J72" s="1106" t="str">
        <f>IF(I80=0,"",I72/I80*100)</f>
        <v/>
      </c>
    </row>
    <row r="73" spans="1:10" ht="36.75" customHeight="1">
      <c r="A73" s="1102"/>
      <c r="B73" s="1103" t="s">
        <v>2012</v>
      </c>
      <c r="C73" s="1388" t="s">
        <v>2013</v>
      </c>
      <c r="D73" s="1389"/>
      <c r="E73" s="1389"/>
      <c r="F73" s="1104" t="s">
        <v>271</v>
      </c>
      <c r="G73" s="1105"/>
      <c r="H73" s="1105"/>
      <c r="I73" s="1105">
        <f>'stavba Pol'!G690</f>
        <v>0</v>
      </c>
      <c r="J73" s="1106" t="str">
        <f>IF(I80=0,"",I73/I80*100)</f>
        <v/>
      </c>
    </row>
    <row r="74" spans="1:10" ht="36.75" customHeight="1">
      <c r="A74" s="1102"/>
      <c r="B74" s="1103" t="s">
        <v>2032</v>
      </c>
      <c r="C74" s="1388" t="s">
        <v>2033</v>
      </c>
      <c r="D74" s="1389"/>
      <c r="E74" s="1389"/>
      <c r="F74" s="1104" t="s">
        <v>271</v>
      </c>
      <c r="G74" s="1105"/>
      <c r="H74" s="1105"/>
      <c r="I74" s="1105">
        <f>'stavba Pol'!G708</f>
        <v>0</v>
      </c>
      <c r="J74" s="1106" t="str">
        <f>IF(I80=0,"",I74/I80*100)</f>
        <v/>
      </c>
    </row>
    <row r="75" spans="1:10" ht="36.75" customHeight="1">
      <c r="A75" s="1102"/>
      <c r="B75" s="1103" t="s">
        <v>492</v>
      </c>
      <c r="C75" s="1388" t="s">
        <v>2046</v>
      </c>
      <c r="D75" s="1389"/>
      <c r="E75" s="1389"/>
      <c r="F75" s="1104" t="s">
        <v>271</v>
      </c>
      <c r="G75" s="1105"/>
      <c r="H75" s="1105"/>
      <c r="I75" s="1105">
        <f>'stavba Pol'!G725</f>
        <v>0</v>
      </c>
      <c r="J75" s="1106" t="str">
        <f>IF(I80=0,"",I75/I80*100)</f>
        <v/>
      </c>
    </row>
    <row r="76" spans="1:10" ht="36.75" customHeight="1">
      <c r="A76" s="1102"/>
      <c r="B76" s="1103" t="s">
        <v>972</v>
      </c>
      <c r="C76" s="1388" t="s">
        <v>2051</v>
      </c>
      <c r="D76" s="1389"/>
      <c r="E76" s="1389"/>
      <c r="F76" s="1104" t="s">
        <v>271</v>
      </c>
      <c r="G76" s="1105"/>
      <c r="H76" s="1105"/>
      <c r="I76" s="1105">
        <f>'stavba Pol'!G731</f>
        <v>0</v>
      </c>
      <c r="J76" s="1106" t="str">
        <f>IF(I80=0,"",I76/I80*100)</f>
        <v/>
      </c>
    </row>
    <row r="77" spans="1:10" ht="36.75" customHeight="1">
      <c r="A77" s="1102"/>
      <c r="B77" s="1103" t="s">
        <v>2100</v>
      </c>
      <c r="C77" s="1388" t="s">
        <v>2101</v>
      </c>
      <c r="D77" s="1389"/>
      <c r="E77" s="1389"/>
      <c r="F77" s="1104" t="s">
        <v>271</v>
      </c>
      <c r="G77" s="1105"/>
      <c r="H77" s="1105"/>
      <c r="I77" s="1105">
        <f>'stavba Pol'!G785</f>
        <v>0</v>
      </c>
      <c r="J77" s="1106" t="str">
        <f>IF(I80=0,"",I77/I80*100)</f>
        <v/>
      </c>
    </row>
    <row r="78" spans="1:10" ht="36.75" customHeight="1">
      <c r="A78" s="1102"/>
      <c r="B78" s="1103" t="s">
        <v>2477</v>
      </c>
      <c r="C78" s="1388" t="s">
        <v>2478</v>
      </c>
      <c r="D78" s="1389"/>
      <c r="E78" s="1389"/>
      <c r="F78" s="1104" t="s">
        <v>2502</v>
      </c>
      <c r="G78" s="1105"/>
      <c r="H78" s="1105"/>
      <c r="I78" s="1105">
        <f>'stavba Pol'!G788</f>
        <v>0</v>
      </c>
      <c r="J78" s="1106" t="str">
        <f>IF(I80=0,"",I78/I80*100)</f>
        <v/>
      </c>
    </row>
    <row r="79" spans="1:10" ht="36.75" customHeight="1">
      <c r="A79" s="1102"/>
      <c r="B79" s="1103" t="s">
        <v>2105</v>
      </c>
      <c r="C79" s="1388" t="s">
        <v>2106</v>
      </c>
      <c r="D79" s="1389"/>
      <c r="E79" s="1389"/>
      <c r="F79" s="1104" t="s">
        <v>2547</v>
      </c>
      <c r="G79" s="1105"/>
      <c r="H79" s="1105"/>
      <c r="I79" s="1105">
        <f>'stavba Pol'!G791</f>
        <v>0</v>
      </c>
      <c r="J79" s="1106" t="str">
        <f>IF(I80=0,"",I79/I80*100)</f>
        <v/>
      </c>
    </row>
    <row r="80" spans="1:10" ht="25.5" customHeight="1">
      <c r="A80" s="1107"/>
      <c r="B80" s="1108" t="s">
        <v>2522</v>
      </c>
      <c r="C80" s="1109"/>
      <c r="D80" s="1110"/>
      <c r="E80" s="1110"/>
      <c r="F80" s="1111"/>
      <c r="G80" s="1112"/>
      <c r="H80" s="1112"/>
      <c r="I80" s="1112">
        <f>SUM(I49:I79)</f>
        <v>0</v>
      </c>
      <c r="J80" s="1113">
        <f>SUM(J49:J79)</f>
        <v>0</v>
      </c>
    </row>
    <row r="81" spans="6:10" ht="12.75">
      <c r="F81" s="1114"/>
      <c r="G81" s="1114"/>
      <c r="H81" s="1114"/>
      <c r="I81" s="1114"/>
      <c r="J81" s="1115"/>
    </row>
    <row r="82" spans="6:10" ht="12.75">
      <c r="F82" s="1114"/>
      <c r="G82" s="1114"/>
      <c r="H82" s="1114"/>
      <c r="I82" s="1114"/>
      <c r="J82" s="1115"/>
    </row>
    <row r="83" spans="6:10" ht="12.75">
      <c r="F83" s="1114"/>
      <c r="G83" s="1114"/>
      <c r="H83" s="1114"/>
      <c r="I83" s="1114"/>
      <c r="J83" s="1115"/>
    </row>
  </sheetData>
  <sheetProtection password="CC71" sheet="1" objects="1" scenarios="1"/>
  <mergeCells count="76">
    <mergeCell ref="D6:G6"/>
    <mergeCell ref="B1:J1"/>
    <mergeCell ref="E2:J2"/>
    <mergeCell ref="E3:J3"/>
    <mergeCell ref="E4:J4"/>
    <mergeCell ref="D5:G5"/>
    <mergeCell ref="E7:G7"/>
    <mergeCell ref="D11:G11"/>
    <mergeCell ref="D12:G12"/>
    <mergeCell ref="E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C40:E40"/>
    <mergeCell ref="G23:I23"/>
    <mergeCell ref="G24:I24"/>
    <mergeCell ref="G25:I25"/>
    <mergeCell ref="G26:I26"/>
    <mergeCell ref="G27:I27"/>
    <mergeCell ref="G28:I28"/>
    <mergeCell ref="G29:I29"/>
    <mergeCell ref="D34:E34"/>
    <mergeCell ref="G34:I34"/>
    <mergeCell ref="D35:E35"/>
    <mergeCell ref="C39:E39"/>
    <mergeCell ref="C58:E58"/>
    <mergeCell ref="C41:E41"/>
    <mergeCell ref="B42:E42"/>
    <mergeCell ref="C49:E49"/>
    <mergeCell ref="C50:E50"/>
    <mergeCell ref="C51:E51"/>
    <mergeCell ref="C52:E52"/>
    <mergeCell ref="C53:E53"/>
    <mergeCell ref="C54:E54"/>
    <mergeCell ref="C55:E55"/>
    <mergeCell ref="C56:E56"/>
    <mergeCell ref="C57:E57"/>
    <mergeCell ref="C70:E70"/>
    <mergeCell ref="C59:E59"/>
    <mergeCell ref="C60:E60"/>
    <mergeCell ref="C61:E61"/>
    <mergeCell ref="C62:E62"/>
    <mergeCell ref="C63:E63"/>
    <mergeCell ref="C64:E64"/>
    <mergeCell ref="C65:E65"/>
    <mergeCell ref="C66:E66"/>
    <mergeCell ref="C67:E67"/>
    <mergeCell ref="C68:E68"/>
    <mergeCell ref="C69:E69"/>
    <mergeCell ref="C77:E77"/>
    <mergeCell ref="C78:E78"/>
    <mergeCell ref="C79:E79"/>
    <mergeCell ref="C71:E71"/>
    <mergeCell ref="C72:E72"/>
    <mergeCell ref="C73:E73"/>
    <mergeCell ref="C74:E74"/>
    <mergeCell ref="C75:E75"/>
    <mergeCell ref="C76:E76"/>
  </mergeCells>
  <printOptions/>
  <pageMargins left="0.3937007874015748" right="0.1968503937007874" top="0.5905511811023623" bottom="0.3937007874015748" header="0" footer="0.1968503937007874"/>
  <pageSetup fitToHeight="9999" horizontalDpi="300" verticalDpi="300" orientation="portrait" paperSize="9" scale="99" r:id="rId3"/>
  <headerFooter alignWithMargins="0">
    <oddFooter>&amp;L&amp;9Zpracováno programem &amp;"Arial CE,tučné"BUILDpower S,  © RTS, a.s.&amp;R&amp;9Stránka &amp;P z &amp;N</oddFooter>
  </headerFooter>
  <rowBreaks count="1" manualBreakCount="1">
    <brk id="3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topLeftCell="A1">
      <pane ySplit="7" topLeftCell="A8" activePane="bottomLeft" state="frozen"/>
      <selection pane="topLeft" activeCell="Q36" sqref="Q36"/>
      <selection pane="bottomLeft" activeCell="AB14" sqref="AB14"/>
    </sheetView>
  </sheetViews>
  <sheetFormatPr defaultColWidth="9.00390625" defaultRowHeight="12.75" outlineLevelRow="1"/>
  <cols>
    <col min="1" max="1" width="3.375" style="259" customWidth="1"/>
    <col min="2" max="2" width="12.75390625" style="262" customWidth="1"/>
    <col min="3" max="3" width="38.25390625" style="262" customWidth="1"/>
    <col min="4" max="4" width="4.875" style="259" customWidth="1"/>
    <col min="5" max="5" width="10.75390625" style="259" customWidth="1"/>
    <col min="6" max="6" width="9.875" style="259" customWidth="1"/>
    <col min="7" max="7" width="12.75390625" style="259" customWidth="1"/>
    <col min="8" max="24" width="9.00390625" style="259" hidden="1" customWidth="1"/>
    <col min="25" max="28" width="9.125" style="259" customWidth="1"/>
    <col min="29" max="29" width="9.00390625" style="259" hidden="1" customWidth="1"/>
    <col min="30" max="30" width="9.125" style="259" customWidth="1"/>
    <col min="31" max="41" width="9.00390625" style="259" hidden="1" customWidth="1"/>
    <col min="42" max="52" width="9.125" style="259" customWidth="1"/>
    <col min="53" max="53" width="73.75390625" style="259" customWidth="1"/>
    <col min="54" max="16384" width="9.125" style="259" customWidth="1"/>
  </cols>
  <sheetData>
    <row r="1" spans="1:33" ht="15.75" customHeight="1">
      <c r="A1" s="1458" t="s">
        <v>1352</v>
      </c>
      <c r="B1" s="1458"/>
      <c r="C1" s="1458"/>
      <c r="D1" s="1458"/>
      <c r="E1" s="1458"/>
      <c r="F1" s="1458"/>
      <c r="G1" s="1458"/>
      <c r="AG1" s="259" t="s">
        <v>1353</v>
      </c>
    </row>
    <row r="2" spans="1:33" ht="25.15" customHeight="1">
      <c r="A2" s="260" t="s">
        <v>1354</v>
      </c>
      <c r="B2" s="261" t="s">
        <v>1355</v>
      </c>
      <c r="C2" s="1459" t="s">
        <v>1356</v>
      </c>
      <c r="D2" s="1460"/>
      <c r="E2" s="1460"/>
      <c r="F2" s="1460"/>
      <c r="G2" s="1461"/>
      <c r="AG2" s="259" t="s">
        <v>1357</v>
      </c>
    </row>
    <row r="3" spans="1:33" ht="25.15" customHeight="1">
      <c r="A3" s="260" t="s">
        <v>1358</v>
      </c>
      <c r="B3" s="261" t="s">
        <v>1359</v>
      </c>
      <c r="C3" s="1459" t="s">
        <v>1360</v>
      </c>
      <c r="D3" s="1460"/>
      <c r="E3" s="1460"/>
      <c r="F3" s="1460"/>
      <c r="G3" s="1461"/>
      <c r="AC3" s="262" t="s">
        <v>1357</v>
      </c>
      <c r="AG3" s="259" t="s">
        <v>1361</v>
      </c>
    </row>
    <row r="4" spans="1:33" ht="25.15" customHeight="1">
      <c r="A4" s="263" t="s">
        <v>1362</v>
      </c>
      <c r="B4" s="264" t="s">
        <v>119</v>
      </c>
      <c r="C4" s="1462" t="s">
        <v>1408</v>
      </c>
      <c r="D4" s="1463"/>
      <c r="E4" s="1463"/>
      <c r="F4" s="1463"/>
      <c r="G4" s="1464"/>
      <c r="AG4" s="259" t="s">
        <v>1364</v>
      </c>
    </row>
    <row r="5" ht="12.75">
      <c r="D5" s="265"/>
    </row>
    <row r="6" spans="1:24" ht="38.25">
      <c r="A6" s="266" t="s">
        <v>1365</v>
      </c>
      <c r="B6" s="267" t="s">
        <v>1366</v>
      </c>
      <c r="C6" s="267" t="s">
        <v>1367</v>
      </c>
      <c r="D6" s="268" t="s">
        <v>192</v>
      </c>
      <c r="E6" s="266" t="s">
        <v>193</v>
      </c>
      <c r="F6" s="269" t="s">
        <v>1368</v>
      </c>
      <c r="G6" s="266" t="s">
        <v>47</v>
      </c>
      <c r="H6" s="270" t="s">
        <v>1369</v>
      </c>
      <c r="I6" s="270" t="s">
        <v>1370</v>
      </c>
      <c r="J6" s="270" t="s">
        <v>1371</v>
      </c>
      <c r="K6" s="270" t="s">
        <v>1372</v>
      </c>
      <c r="L6" s="270" t="s">
        <v>157</v>
      </c>
      <c r="M6" s="270" t="s">
        <v>163</v>
      </c>
      <c r="N6" s="270" t="s">
        <v>1373</v>
      </c>
      <c r="O6" s="270" t="s">
        <v>1374</v>
      </c>
      <c r="P6" s="270" t="s">
        <v>1375</v>
      </c>
      <c r="Q6" s="270" t="s">
        <v>1376</v>
      </c>
      <c r="R6" s="270" t="s">
        <v>1377</v>
      </c>
      <c r="S6" s="270" t="s">
        <v>1378</v>
      </c>
      <c r="T6" s="270" t="s">
        <v>1379</v>
      </c>
      <c r="U6" s="270" t="s">
        <v>1380</v>
      </c>
      <c r="V6" s="270" t="s">
        <v>1381</v>
      </c>
      <c r="W6" s="270" t="s">
        <v>1382</v>
      </c>
      <c r="X6" s="270" t="s">
        <v>1383</v>
      </c>
    </row>
    <row r="7" spans="1:24" ht="12.75" hidden="1">
      <c r="A7" s="271"/>
      <c r="B7" s="272"/>
      <c r="C7" s="272"/>
      <c r="D7" s="273"/>
      <c r="E7" s="274"/>
      <c r="F7" s="275"/>
      <c r="G7" s="275"/>
      <c r="H7" s="275"/>
      <c r="I7" s="275"/>
      <c r="J7" s="275"/>
      <c r="K7" s="275"/>
      <c r="L7" s="275"/>
      <c r="M7" s="275"/>
      <c r="N7" s="275"/>
      <c r="O7" s="275"/>
      <c r="P7" s="275"/>
      <c r="Q7" s="275"/>
      <c r="R7" s="275"/>
      <c r="S7" s="275"/>
      <c r="T7" s="275"/>
      <c r="U7" s="275"/>
      <c r="V7" s="275"/>
      <c r="W7" s="275"/>
      <c r="X7" s="275"/>
    </row>
    <row r="8" spans="1:33" ht="12.75">
      <c r="A8" s="276" t="s">
        <v>1384</v>
      </c>
      <c r="B8" s="277" t="s">
        <v>531</v>
      </c>
      <c r="C8" s="278" t="s">
        <v>1409</v>
      </c>
      <c r="D8" s="279"/>
      <c r="E8" s="280"/>
      <c r="F8" s="281"/>
      <c r="G8" s="224">
        <f>SUMIF(AG9:AG72,"&lt;&gt;NOR",G9:G72)</f>
        <v>0</v>
      </c>
      <c r="H8" s="282"/>
      <c r="I8" s="282">
        <f>SUM(I9:I72)</f>
        <v>0</v>
      </c>
      <c r="J8" s="282"/>
      <c r="K8" s="282">
        <f>SUM(K9:K72)</f>
        <v>0</v>
      </c>
      <c r="L8" s="282"/>
      <c r="M8" s="282">
        <f>SUM(M9:M72)</f>
        <v>0</v>
      </c>
      <c r="N8" s="282"/>
      <c r="O8" s="282">
        <f>SUM(O9:O72)</f>
        <v>14.099999999999998</v>
      </c>
      <c r="P8" s="282"/>
      <c r="Q8" s="282">
        <f>SUM(Q9:Q72)</f>
        <v>0.31</v>
      </c>
      <c r="R8" s="282"/>
      <c r="S8" s="282"/>
      <c r="T8" s="282"/>
      <c r="U8" s="282"/>
      <c r="V8" s="282">
        <f>SUM(V9:V72)</f>
        <v>108.80000000000003</v>
      </c>
      <c r="W8" s="282"/>
      <c r="X8" s="282"/>
      <c r="AG8" s="259" t="s">
        <v>1387</v>
      </c>
    </row>
    <row r="9" spans="1:60" ht="22.5" outlineLevel="1">
      <c r="A9" s="225">
        <v>1</v>
      </c>
      <c r="B9" s="226" t="s">
        <v>2412</v>
      </c>
      <c r="C9" s="227" t="s">
        <v>2413</v>
      </c>
      <c r="D9" s="228" t="s">
        <v>210</v>
      </c>
      <c r="E9" s="229">
        <v>0.55314</v>
      </c>
      <c r="F9" s="147"/>
      <c r="G9" s="230">
        <f>ROUND(E9*F9,2)</f>
        <v>0</v>
      </c>
      <c r="H9" s="148"/>
      <c r="I9" s="283">
        <f>ROUND(E9*H9,2)</f>
        <v>0</v>
      </c>
      <c r="J9" s="148"/>
      <c r="K9" s="283">
        <f>ROUND(E9*J9,2)</f>
        <v>0</v>
      </c>
      <c r="L9" s="283">
        <v>21</v>
      </c>
      <c r="M9" s="283">
        <f>G9*(1+L9/100)</f>
        <v>0</v>
      </c>
      <c r="N9" s="283">
        <v>1.62836</v>
      </c>
      <c r="O9" s="283">
        <f>ROUND(E9*N9,2)</f>
        <v>0.9</v>
      </c>
      <c r="P9" s="283">
        <v>0</v>
      </c>
      <c r="Q9" s="283">
        <f>ROUND(E9*P9,2)</f>
        <v>0</v>
      </c>
      <c r="R9" s="283"/>
      <c r="S9" s="283" t="s">
        <v>1412</v>
      </c>
      <c r="T9" s="283" t="s">
        <v>1412</v>
      </c>
      <c r="U9" s="283">
        <v>4.89</v>
      </c>
      <c r="V9" s="283">
        <f>ROUND(E9*U9,2)</f>
        <v>2.7</v>
      </c>
      <c r="W9" s="283"/>
      <c r="X9" s="283" t="s">
        <v>1392</v>
      </c>
      <c r="Y9" s="284"/>
      <c r="Z9" s="284"/>
      <c r="AA9" s="284"/>
      <c r="AB9" s="284"/>
      <c r="AC9" s="284"/>
      <c r="AD9" s="284"/>
      <c r="AE9" s="284"/>
      <c r="AF9" s="284"/>
      <c r="AG9" s="284" t="s">
        <v>1393</v>
      </c>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row>
    <row r="10" spans="1:60" ht="12.75" outlineLevel="1">
      <c r="A10" s="232"/>
      <c r="B10" s="233"/>
      <c r="C10" s="234" t="s">
        <v>2414</v>
      </c>
      <c r="D10" s="235"/>
      <c r="E10" s="236">
        <v>0.14364</v>
      </c>
      <c r="F10" s="283"/>
      <c r="G10" s="231"/>
      <c r="H10" s="283"/>
      <c r="I10" s="283"/>
      <c r="J10" s="283"/>
      <c r="K10" s="283"/>
      <c r="L10" s="283"/>
      <c r="M10" s="283"/>
      <c r="N10" s="283"/>
      <c r="O10" s="283"/>
      <c r="P10" s="283"/>
      <c r="Q10" s="283"/>
      <c r="R10" s="283"/>
      <c r="S10" s="283"/>
      <c r="T10" s="283"/>
      <c r="U10" s="283"/>
      <c r="V10" s="283"/>
      <c r="W10" s="283"/>
      <c r="X10" s="283"/>
      <c r="Y10" s="284"/>
      <c r="Z10" s="284"/>
      <c r="AA10" s="284"/>
      <c r="AB10" s="284"/>
      <c r="AC10" s="284"/>
      <c r="AD10" s="284"/>
      <c r="AE10" s="284"/>
      <c r="AF10" s="284"/>
      <c r="AG10" s="284" t="s">
        <v>527</v>
      </c>
      <c r="AH10" s="284">
        <v>0</v>
      </c>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row>
    <row r="11" spans="1:60" ht="12.75" outlineLevel="1">
      <c r="A11" s="232"/>
      <c r="B11" s="233"/>
      <c r="C11" s="234" t="s">
        <v>2415</v>
      </c>
      <c r="D11" s="235"/>
      <c r="E11" s="236">
        <v>0.4095</v>
      </c>
      <c r="F11" s="283"/>
      <c r="G11" s="231"/>
      <c r="H11" s="283"/>
      <c r="I11" s="283"/>
      <c r="J11" s="283"/>
      <c r="K11" s="283"/>
      <c r="L11" s="283"/>
      <c r="M11" s="283"/>
      <c r="N11" s="283"/>
      <c r="O11" s="283"/>
      <c r="P11" s="283"/>
      <c r="Q11" s="283"/>
      <c r="R11" s="283"/>
      <c r="S11" s="283"/>
      <c r="T11" s="283"/>
      <c r="U11" s="283"/>
      <c r="V11" s="283"/>
      <c r="W11" s="283"/>
      <c r="X11" s="283"/>
      <c r="Y11" s="284"/>
      <c r="Z11" s="284"/>
      <c r="AA11" s="284"/>
      <c r="AB11" s="284"/>
      <c r="AC11" s="284"/>
      <c r="AD11" s="284"/>
      <c r="AE11" s="284"/>
      <c r="AF11" s="284"/>
      <c r="AG11" s="284" t="s">
        <v>527</v>
      </c>
      <c r="AH11" s="284">
        <v>0</v>
      </c>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row>
    <row r="12" spans="1:60" ht="12.75" outlineLevel="1">
      <c r="A12" s="225">
        <v>2</v>
      </c>
      <c r="B12" s="226" t="s">
        <v>1410</v>
      </c>
      <c r="C12" s="227" t="s">
        <v>1411</v>
      </c>
      <c r="D12" s="228" t="s">
        <v>210</v>
      </c>
      <c r="E12" s="229">
        <v>0.8478</v>
      </c>
      <c r="F12" s="147"/>
      <c r="G12" s="230">
        <f>ROUND(E12*F12,2)</f>
        <v>0</v>
      </c>
      <c r="H12" s="148"/>
      <c r="I12" s="283">
        <f>ROUND(E12*H12,2)</f>
        <v>0</v>
      </c>
      <c r="J12" s="148"/>
      <c r="K12" s="283">
        <f>ROUND(E12*J12,2)</f>
        <v>0</v>
      </c>
      <c r="L12" s="283">
        <v>21</v>
      </c>
      <c r="M12" s="283">
        <f>G12*(1+L12/100)</f>
        <v>0</v>
      </c>
      <c r="N12" s="283">
        <v>2.52767</v>
      </c>
      <c r="O12" s="283">
        <f>ROUND(E12*N12,2)</f>
        <v>2.14</v>
      </c>
      <c r="P12" s="283">
        <v>0</v>
      </c>
      <c r="Q12" s="283">
        <f>ROUND(E12*P12,2)</f>
        <v>0</v>
      </c>
      <c r="R12" s="283"/>
      <c r="S12" s="283" t="s">
        <v>1412</v>
      </c>
      <c r="T12" s="283" t="s">
        <v>1412</v>
      </c>
      <c r="U12" s="283">
        <v>1.093</v>
      </c>
      <c r="V12" s="283">
        <f>ROUND(E12*U12,2)</f>
        <v>0.93</v>
      </c>
      <c r="W12" s="283"/>
      <c r="X12" s="283" t="s">
        <v>1392</v>
      </c>
      <c r="Y12" s="284"/>
      <c r="Z12" s="284"/>
      <c r="AA12" s="284"/>
      <c r="AB12" s="284"/>
      <c r="AC12" s="284"/>
      <c r="AD12" s="284"/>
      <c r="AE12" s="284"/>
      <c r="AF12" s="284"/>
      <c r="AG12" s="284" t="s">
        <v>1393</v>
      </c>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row>
    <row r="13" spans="1:60" ht="12.75" outlineLevel="1">
      <c r="A13" s="232"/>
      <c r="B13" s="233"/>
      <c r="C13" s="234" t="s">
        <v>1413</v>
      </c>
      <c r="D13" s="235"/>
      <c r="E13" s="236">
        <v>0.156</v>
      </c>
      <c r="F13" s="283"/>
      <c r="G13" s="231"/>
      <c r="H13" s="283"/>
      <c r="I13" s="283"/>
      <c r="J13" s="283"/>
      <c r="K13" s="283"/>
      <c r="L13" s="283"/>
      <c r="M13" s="283"/>
      <c r="N13" s="283"/>
      <c r="O13" s="283"/>
      <c r="P13" s="283"/>
      <c r="Q13" s="283"/>
      <c r="R13" s="283"/>
      <c r="S13" s="283"/>
      <c r="T13" s="283"/>
      <c r="U13" s="283"/>
      <c r="V13" s="283"/>
      <c r="W13" s="283"/>
      <c r="X13" s="283"/>
      <c r="Y13" s="284"/>
      <c r="Z13" s="284"/>
      <c r="AA13" s="284"/>
      <c r="AB13" s="284"/>
      <c r="AC13" s="284"/>
      <c r="AD13" s="284"/>
      <c r="AE13" s="284"/>
      <c r="AF13" s="284"/>
      <c r="AG13" s="284" t="s">
        <v>527</v>
      </c>
      <c r="AH13" s="284">
        <v>0</v>
      </c>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row>
    <row r="14" spans="1:60" ht="12.75" outlineLevel="1">
      <c r="A14" s="232"/>
      <c r="B14" s="233"/>
      <c r="C14" s="234" t="s">
        <v>1414</v>
      </c>
      <c r="D14" s="235"/>
      <c r="E14" s="236">
        <v>0.2166</v>
      </c>
      <c r="F14" s="283"/>
      <c r="G14" s="231"/>
      <c r="H14" s="283"/>
      <c r="I14" s="283"/>
      <c r="J14" s="283"/>
      <c r="K14" s="283"/>
      <c r="L14" s="283"/>
      <c r="M14" s="283"/>
      <c r="N14" s="283"/>
      <c r="O14" s="283"/>
      <c r="P14" s="283"/>
      <c r="Q14" s="283"/>
      <c r="R14" s="283"/>
      <c r="S14" s="283"/>
      <c r="T14" s="283"/>
      <c r="U14" s="283"/>
      <c r="V14" s="283"/>
      <c r="W14" s="283"/>
      <c r="X14" s="283"/>
      <c r="Y14" s="284"/>
      <c r="Z14" s="284"/>
      <c r="AA14" s="284"/>
      <c r="AB14" s="284"/>
      <c r="AC14" s="284"/>
      <c r="AD14" s="284"/>
      <c r="AE14" s="284"/>
      <c r="AF14" s="284"/>
      <c r="AG14" s="284" t="s">
        <v>527</v>
      </c>
      <c r="AH14" s="284">
        <v>0</v>
      </c>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row>
    <row r="15" spans="1:60" ht="12.75" outlineLevel="1">
      <c r="A15" s="232"/>
      <c r="B15" s="233"/>
      <c r="C15" s="234" t="s">
        <v>1415</v>
      </c>
      <c r="D15" s="235"/>
      <c r="E15" s="236">
        <v>0.3498</v>
      </c>
      <c r="F15" s="283"/>
      <c r="G15" s="231"/>
      <c r="H15" s="283"/>
      <c r="I15" s="283"/>
      <c r="J15" s="283"/>
      <c r="K15" s="283"/>
      <c r="L15" s="283"/>
      <c r="M15" s="283"/>
      <c r="N15" s="283"/>
      <c r="O15" s="283"/>
      <c r="P15" s="283"/>
      <c r="Q15" s="283"/>
      <c r="R15" s="283"/>
      <c r="S15" s="283"/>
      <c r="T15" s="283"/>
      <c r="U15" s="283"/>
      <c r="V15" s="283"/>
      <c r="W15" s="283"/>
      <c r="X15" s="283"/>
      <c r="Y15" s="284"/>
      <c r="Z15" s="284"/>
      <c r="AA15" s="284"/>
      <c r="AB15" s="284"/>
      <c r="AC15" s="284"/>
      <c r="AD15" s="284"/>
      <c r="AE15" s="284"/>
      <c r="AF15" s="284"/>
      <c r="AG15" s="284" t="s">
        <v>527</v>
      </c>
      <c r="AH15" s="284">
        <v>0</v>
      </c>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row>
    <row r="16" spans="1:60" ht="12.75" outlineLevel="1">
      <c r="A16" s="232"/>
      <c r="B16" s="233"/>
      <c r="C16" s="234" t="s">
        <v>1416</v>
      </c>
      <c r="D16" s="235"/>
      <c r="E16" s="236">
        <v>0.1254</v>
      </c>
      <c r="F16" s="283"/>
      <c r="G16" s="231"/>
      <c r="H16" s="283"/>
      <c r="I16" s="283"/>
      <c r="J16" s="283"/>
      <c r="K16" s="283"/>
      <c r="L16" s="283"/>
      <c r="M16" s="283"/>
      <c r="N16" s="283"/>
      <c r="O16" s="283"/>
      <c r="P16" s="283"/>
      <c r="Q16" s="283"/>
      <c r="R16" s="283"/>
      <c r="S16" s="283"/>
      <c r="T16" s="283"/>
      <c r="U16" s="283"/>
      <c r="V16" s="283"/>
      <c r="W16" s="283"/>
      <c r="X16" s="283"/>
      <c r="Y16" s="284"/>
      <c r="Z16" s="284"/>
      <c r="AA16" s="284"/>
      <c r="AB16" s="284"/>
      <c r="AC16" s="284"/>
      <c r="AD16" s="284"/>
      <c r="AE16" s="284"/>
      <c r="AF16" s="284"/>
      <c r="AG16" s="284" t="s">
        <v>527</v>
      </c>
      <c r="AH16" s="284">
        <v>0</v>
      </c>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row>
    <row r="17" spans="1:60" ht="12.75" outlineLevel="1">
      <c r="A17" s="225">
        <v>3</v>
      </c>
      <c r="B17" s="226" t="s">
        <v>1417</v>
      </c>
      <c r="C17" s="227" t="s">
        <v>1418</v>
      </c>
      <c r="D17" s="228" t="s">
        <v>238</v>
      </c>
      <c r="E17" s="229">
        <v>17.07</v>
      </c>
      <c r="F17" s="147"/>
      <c r="G17" s="230">
        <f>ROUND(E17*F17,2)</f>
        <v>0</v>
      </c>
      <c r="H17" s="148"/>
      <c r="I17" s="283">
        <f>ROUND(E17*H17,2)</f>
        <v>0</v>
      </c>
      <c r="J17" s="148"/>
      <c r="K17" s="283">
        <f>ROUND(E17*J17,2)</f>
        <v>0</v>
      </c>
      <c r="L17" s="283">
        <v>21</v>
      </c>
      <c r="M17" s="283">
        <f>G17*(1+L17/100)</f>
        <v>0</v>
      </c>
      <c r="N17" s="283">
        <v>0.03931</v>
      </c>
      <c r="O17" s="283">
        <f>ROUND(E17*N17,2)</f>
        <v>0.67</v>
      </c>
      <c r="P17" s="283">
        <v>0</v>
      </c>
      <c r="Q17" s="283">
        <f>ROUND(E17*P17,2)</f>
        <v>0</v>
      </c>
      <c r="R17" s="283"/>
      <c r="S17" s="283" t="s">
        <v>1412</v>
      </c>
      <c r="T17" s="283" t="s">
        <v>1412</v>
      </c>
      <c r="U17" s="283">
        <v>0.65</v>
      </c>
      <c r="V17" s="283">
        <f>ROUND(E17*U17,2)</f>
        <v>11.1</v>
      </c>
      <c r="W17" s="283"/>
      <c r="X17" s="283" t="s">
        <v>1392</v>
      </c>
      <c r="Y17" s="284"/>
      <c r="Z17" s="284"/>
      <c r="AA17" s="284"/>
      <c r="AB17" s="284"/>
      <c r="AC17" s="284"/>
      <c r="AD17" s="284"/>
      <c r="AE17" s="284"/>
      <c r="AF17" s="284"/>
      <c r="AG17" s="284" t="s">
        <v>1393</v>
      </c>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row>
    <row r="18" spans="1:60" ht="12.75" outlineLevel="1">
      <c r="A18" s="232"/>
      <c r="B18" s="233"/>
      <c r="C18" s="234" t="s">
        <v>1419</v>
      </c>
      <c r="D18" s="235"/>
      <c r="E18" s="236">
        <v>3.102</v>
      </c>
      <c r="F18" s="283"/>
      <c r="G18" s="231"/>
      <c r="H18" s="283"/>
      <c r="I18" s="283"/>
      <c r="J18" s="283"/>
      <c r="K18" s="283"/>
      <c r="L18" s="283"/>
      <c r="M18" s="283"/>
      <c r="N18" s="283"/>
      <c r="O18" s="283"/>
      <c r="P18" s="283"/>
      <c r="Q18" s="283"/>
      <c r="R18" s="283"/>
      <c r="S18" s="283"/>
      <c r="T18" s="283"/>
      <c r="U18" s="283"/>
      <c r="V18" s="283"/>
      <c r="W18" s="283"/>
      <c r="X18" s="283"/>
      <c r="Y18" s="284"/>
      <c r="Z18" s="284"/>
      <c r="AA18" s="284"/>
      <c r="AB18" s="284"/>
      <c r="AC18" s="284"/>
      <c r="AD18" s="284"/>
      <c r="AE18" s="284"/>
      <c r="AF18" s="284"/>
      <c r="AG18" s="284" t="s">
        <v>527</v>
      </c>
      <c r="AH18" s="284">
        <v>0</v>
      </c>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row>
    <row r="19" spans="1:60" ht="12.75" outlineLevel="1">
      <c r="A19" s="232"/>
      <c r="B19" s="233"/>
      <c r="C19" s="234" t="s">
        <v>1420</v>
      </c>
      <c r="D19" s="235"/>
      <c r="E19" s="236">
        <v>4.332</v>
      </c>
      <c r="F19" s="283"/>
      <c r="G19" s="231"/>
      <c r="H19" s="283"/>
      <c r="I19" s="283"/>
      <c r="J19" s="283"/>
      <c r="K19" s="283"/>
      <c r="L19" s="283"/>
      <c r="M19" s="283"/>
      <c r="N19" s="283"/>
      <c r="O19" s="283"/>
      <c r="P19" s="283"/>
      <c r="Q19" s="283"/>
      <c r="R19" s="283"/>
      <c r="S19" s="283"/>
      <c r="T19" s="283"/>
      <c r="U19" s="283"/>
      <c r="V19" s="283"/>
      <c r="W19" s="283"/>
      <c r="X19" s="283"/>
      <c r="Y19" s="284"/>
      <c r="Z19" s="284"/>
      <c r="AA19" s="284"/>
      <c r="AB19" s="284"/>
      <c r="AC19" s="284"/>
      <c r="AD19" s="284"/>
      <c r="AE19" s="284"/>
      <c r="AF19" s="284"/>
      <c r="AG19" s="284" t="s">
        <v>527</v>
      </c>
      <c r="AH19" s="284">
        <v>0</v>
      </c>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row>
    <row r="20" spans="1:60" ht="12.75" outlineLevel="1">
      <c r="A20" s="232"/>
      <c r="B20" s="233"/>
      <c r="C20" s="234" t="s">
        <v>1421</v>
      </c>
      <c r="D20" s="235"/>
      <c r="E20" s="236">
        <v>7.128</v>
      </c>
      <c r="F20" s="283"/>
      <c r="G20" s="231"/>
      <c r="H20" s="283"/>
      <c r="I20" s="283"/>
      <c r="J20" s="283"/>
      <c r="K20" s="283"/>
      <c r="L20" s="283"/>
      <c r="M20" s="283"/>
      <c r="N20" s="283"/>
      <c r="O20" s="283"/>
      <c r="P20" s="283"/>
      <c r="Q20" s="283"/>
      <c r="R20" s="283"/>
      <c r="S20" s="283"/>
      <c r="T20" s="283"/>
      <c r="U20" s="283"/>
      <c r="V20" s="283"/>
      <c r="W20" s="283"/>
      <c r="X20" s="283"/>
      <c r="Y20" s="284"/>
      <c r="Z20" s="284"/>
      <c r="AA20" s="284"/>
      <c r="AB20" s="284"/>
      <c r="AC20" s="284"/>
      <c r="AD20" s="284"/>
      <c r="AE20" s="284"/>
      <c r="AF20" s="284"/>
      <c r="AG20" s="284" t="s">
        <v>527</v>
      </c>
      <c r="AH20" s="284">
        <v>0</v>
      </c>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row>
    <row r="21" spans="1:60" ht="12.75" outlineLevel="1">
      <c r="A21" s="232"/>
      <c r="B21" s="233"/>
      <c r="C21" s="234" t="s">
        <v>1422</v>
      </c>
      <c r="D21" s="235"/>
      <c r="E21" s="236">
        <v>2.508</v>
      </c>
      <c r="F21" s="283"/>
      <c r="G21" s="231"/>
      <c r="H21" s="283"/>
      <c r="I21" s="283"/>
      <c r="J21" s="283"/>
      <c r="K21" s="283"/>
      <c r="L21" s="283"/>
      <c r="M21" s="283"/>
      <c r="N21" s="283"/>
      <c r="O21" s="283"/>
      <c r="P21" s="283"/>
      <c r="Q21" s="283"/>
      <c r="R21" s="283"/>
      <c r="S21" s="283"/>
      <c r="T21" s="283"/>
      <c r="U21" s="283"/>
      <c r="V21" s="283"/>
      <c r="W21" s="283"/>
      <c r="X21" s="283"/>
      <c r="Y21" s="284"/>
      <c r="Z21" s="284"/>
      <c r="AA21" s="284"/>
      <c r="AB21" s="284"/>
      <c r="AC21" s="284"/>
      <c r="AD21" s="284"/>
      <c r="AE21" s="284"/>
      <c r="AF21" s="284"/>
      <c r="AG21" s="284" t="s">
        <v>527</v>
      </c>
      <c r="AH21" s="284">
        <v>0</v>
      </c>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row>
    <row r="22" spans="1:60" ht="22.5" outlineLevel="1">
      <c r="A22" s="237">
        <v>4</v>
      </c>
      <c r="B22" s="238" t="s">
        <v>1423</v>
      </c>
      <c r="C22" s="239" t="s">
        <v>1424</v>
      </c>
      <c r="D22" s="240" t="s">
        <v>238</v>
      </c>
      <c r="E22" s="241">
        <v>17.07</v>
      </c>
      <c r="F22" s="149"/>
      <c r="G22" s="242">
        <f>ROUND(E22*F22,2)</f>
        <v>0</v>
      </c>
      <c r="H22" s="148"/>
      <c r="I22" s="283">
        <f>ROUND(E22*H22,2)</f>
        <v>0</v>
      </c>
      <c r="J22" s="148"/>
      <c r="K22" s="283">
        <f>ROUND(E22*J22,2)</f>
        <v>0</v>
      </c>
      <c r="L22" s="283">
        <v>21</v>
      </c>
      <c r="M22" s="283">
        <f>G22*(1+L22/100)</f>
        <v>0</v>
      </c>
      <c r="N22" s="283">
        <v>0</v>
      </c>
      <c r="O22" s="283">
        <f>ROUND(E22*N22,2)</f>
        <v>0</v>
      </c>
      <c r="P22" s="283">
        <v>0</v>
      </c>
      <c r="Q22" s="283">
        <f>ROUND(E22*P22,2)</f>
        <v>0</v>
      </c>
      <c r="R22" s="283"/>
      <c r="S22" s="283" t="s">
        <v>1412</v>
      </c>
      <c r="T22" s="283" t="s">
        <v>1412</v>
      </c>
      <c r="U22" s="283">
        <v>0.35</v>
      </c>
      <c r="V22" s="283">
        <f>ROUND(E22*U22,2)</f>
        <v>5.97</v>
      </c>
      <c r="W22" s="283"/>
      <c r="X22" s="283" t="s">
        <v>1392</v>
      </c>
      <c r="Y22" s="284"/>
      <c r="Z22" s="284"/>
      <c r="AA22" s="284"/>
      <c r="AB22" s="284"/>
      <c r="AC22" s="284"/>
      <c r="AD22" s="284"/>
      <c r="AE22" s="284"/>
      <c r="AF22" s="284"/>
      <c r="AG22" s="284" t="s">
        <v>1393</v>
      </c>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row>
    <row r="23" spans="1:60" ht="12.75" outlineLevel="1">
      <c r="A23" s="225">
        <v>5</v>
      </c>
      <c r="B23" s="226" t="s">
        <v>1425</v>
      </c>
      <c r="C23" s="227" t="s">
        <v>1426</v>
      </c>
      <c r="D23" s="228" t="s">
        <v>223</v>
      </c>
      <c r="E23" s="229">
        <v>0.0763</v>
      </c>
      <c r="F23" s="147"/>
      <c r="G23" s="230">
        <f>ROUND(E23*F23,2)</f>
        <v>0</v>
      </c>
      <c r="H23" s="148"/>
      <c r="I23" s="283">
        <f>ROUND(E23*H23,2)</f>
        <v>0</v>
      </c>
      <c r="J23" s="148"/>
      <c r="K23" s="283">
        <f>ROUND(E23*J23,2)</f>
        <v>0</v>
      </c>
      <c r="L23" s="283">
        <v>21</v>
      </c>
      <c r="M23" s="283">
        <f>G23*(1+L23/100)</f>
        <v>0</v>
      </c>
      <c r="N23" s="283">
        <v>1.02029</v>
      </c>
      <c r="O23" s="283">
        <f>ROUND(E23*N23,2)</f>
        <v>0.08</v>
      </c>
      <c r="P23" s="283">
        <v>0</v>
      </c>
      <c r="Q23" s="283">
        <f>ROUND(E23*P23,2)</f>
        <v>0</v>
      </c>
      <c r="R23" s="283"/>
      <c r="S23" s="283" t="s">
        <v>1412</v>
      </c>
      <c r="T23" s="283" t="s">
        <v>1412</v>
      </c>
      <c r="U23" s="283">
        <v>25.271</v>
      </c>
      <c r="V23" s="283">
        <f>ROUND(E23*U23,2)</f>
        <v>1.93</v>
      </c>
      <c r="W23" s="283"/>
      <c r="X23" s="283" t="s">
        <v>1392</v>
      </c>
      <c r="Y23" s="284"/>
      <c r="Z23" s="284"/>
      <c r="AA23" s="284"/>
      <c r="AB23" s="284"/>
      <c r="AC23" s="284"/>
      <c r="AD23" s="284"/>
      <c r="AE23" s="284"/>
      <c r="AF23" s="284"/>
      <c r="AG23" s="284" t="s">
        <v>1393</v>
      </c>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row>
    <row r="24" spans="1:60" ht="12.75" outlineLevel="1">
      <c r="A24" s="232"/>
      <c r="B24" s="233"/>
      <c r="C24" s="234" t="s">
        <v>1427</v>
      </c>
      <c r="D24" s="235"/>
      <c r="E24" s="236">
        <v>0.0763</v>
      </c>
      <c r="F24" s="283"/>
      <c r="G24" s="231"/>
      <c r="H24" s="283"/>
      <c r="I24" s="283"/>
      <c r="J24" s="283"/>
      <c r="K24" s="283"/>
      <c r="L24" s="283"/>
      <c r="M24" s="283"/>
      <c r="N24" s="283"/>
      <c r="O24" s="283"/>
      <c r="P24" s="283"/>
      <c r="Q24" s="283"/>
      <c r="R24" s="283"/>
      <c r="S24" s="283"/>
      <c r="T24" s="283"/>
      <c r="U24" s="283"/>
      <c r="V24" s="283"/>
      <c r="W24" s="283"/>
      <c r="X24" s="283"/>
      <c r="Y24" s="284"/>
      <c r="Z24" s="284"/>
      <c r="AA24" s="284"/>
      <c r="AB24" s="284"/>
      <c r="AC24" s="284"/>
      <c r="AD24" s="284"/>
      <c r="AE24" s="284"/>
      <c r="AF24" s="284"/>
      <c r="AG24" s="284" t="s">
        <v>527</v>
      </c>
      <c r="AH24" s="284">
        <v>0</v>
      </c>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row>
    <row r="25" spans="1:60" ht="22.5" outlineLevel="1">
      <c r="A25" s="237">
        <v>6</v>
      </c>
      <c r="B25" s="238" t="s">
        <v>1428</v>
      </c>
      <c r="C25" s="239" t="s">
        <v>1429</v>
      </c>
      <c r="D25" s="240" t="s">
        <v>243</v>
      </c>
      <c r="E25" s="241">
        <v>1</v>
      </c>
      <c r="F25" s="149"/>
      <c r="G25" s="242">
        <f>ROUND(E25*F25,2)</f>
        <v>0</v>
      </c>
      <c r="H25" s="148"/>
      <c r="I25" s="283">
        <f>ROUND(E25*H25,2)</f>
        <v>0</v>
      </c>
      <c r="J25" s="148"/>
      <c r="K25" s="283">
        <f>ROUND(E25*J25,2)</f>
        <v>0</v>
      </c>
      <c r="L25" s="283">
        <v>21</v>
      </c>
      <c r="M25" s="283">
        <f>G25*(1+L25/100)</f>
        <v>0</v>
      </c>
      <c r="N25" s="283">
        <v>0.02208</v>
      </c>
      <c r="O25" s="283">
        <f>ROUND(E25*N25,2)</f>
        <v>0.02</v>
      </c>
      <c r="P25" s="283">
        <v>0</v>
      </c>
      <c r="Q25" s="283">
        <f>ROUND(E25*P25,2)</f>
        <v>0</v>
      </c>
      <c r="R25" s="283"/>
      <c r="S25" s="283" t="s">
        <v>1430</v>
      </c>
      <c r="T25" s="283" t="s">
        <v>1430</v>
      </c>
      <c r="U25" s="283">
        <v>0.3175</v>
      </c>
      <c r="V25" s="283">
        <f>ROUND(E25*U25,2)</f>
        <v>0.32</v>
      </c>
      <c r="W25" s="283"/>
      <c r="X25" s="283" t="s">
        <v>1392</v>
      </c>
      <c r="Y25" s="284"/>
      <c r="Z25" s="284"/>
      <c r="AA25" s="284"/>
      <c r="AB25" s="284"/>
      <c r="AC25" s="284"/>
      <c r="AD25" s="284"/>
      <c r="AE25" s="284"/>
      <c r="AF25" s="284"/>
      <c r="AG25" s="284" t="s">
        <v>1393</v>
      </c>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row>
    <row r="26" spans="1:60" ht="12.75" outlineLevel="1">
      <c r="A26" s="237">
        <v>7</v>
      </c>
      <c r="B26" s="238" t="s">
        <v>1431</v>
      </c>
      <c r="C26" s="239" t="s">
        <v>1432</v>
      </c>
      <c r="D26" s="240" t="s">
        <v>243</v>
      </c>
      <c r="E26" s="241">
        <v>1</v>
      </c>
      <c r="F26" s="149"/>
      <c r="G26" s="242">
        <f>ROUND(E26*F26,2)</f>
        <v>0</v>
      </c>
      <c r="H26" s="148"/>
      <c r="I26" s="283">
        <f>ROUND(E26*H26,2)</f>
        <v>0</v>
      </c>
      <c r="J26" s="148"/>
      <c r="K26" s="283">
        <f>ROUND(E26*J26,2)</f>
        <v>0</v>
      </c>
      <c r="L26" s="283">
        <v>21</v>
      </c>
      <c r="M26" s="283">
        <f>G26*(1+L26/100)</f>
        <v>0</v>
      </c>
      <c r="N26" s="283">
        <v>0.0242</v>
      </c>
      <c r="O26" s="283">
        <f>ROUND(E26*N26,2)</f>
        <v>0.02</v>
      </c>
      <c r="P26" s="283">
        <v>0</v>
      </c>
      <c r="Q26" s="283">
        <f>ROUND(E26*P26,2)</f>
        <v>0</v>
      </c>
      <c r="R26" s="283"/>
      <c r="S26" s="283" t="s">
        <v>1412</v>
      </c>
      <c r="T26" s="283" t="s">
        <v>1412</v>
      </c>
      <c r="U26" s="283">
        <v>0.242</v>
      </c>
      <c r="V26" s="283">
        <f>ROUND(E26*U26,2)</f>
        <v>0.24</v>
      </c>
      <c r="W26" s="283"/>
      <c r="X26" s="283" t="s">
        <v>1392</v>
      </c>
      <c r="Y26" s="284"/>
      <c r="Z26" s="284"/>
      <c r="AA26" s="284"/>
      <c r="AB26" s="284"/>
      <c r="AC26" s="284"/>
      <c r="AD26" s="284"/>
      <c r="AE26" s="284"/>
      <c r="AF26" s="284"/>
      <c r="AG26" s="284" t="s">
        <v>1393</v>
      </c>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row>
    <row r="27" spans="1:60" ht="12.75" outlineLevel="1">
      <c r="A27" s="237">
        <v>8</v>
      </c>
      <c r="B27" s="238" t="s">
        <v>1433</v>
      </c>
      <c r="C27" s="239" t="s">
        <v>1434</v>
      </c>
      <c r="D27" s="240" t="s">
        <v>243</v>
      </c>
      <c r="E27" s="241">
        <v>1</v>
      </c>
      <c r="F27" s="149"/>
      <c r="G27" s="242">
        <f>ROUND(E27*F27,2)</f>
        <v>0</v>
      </c>
      <c r="H27" s="148"/>
      <c r="I27" s="283">
        <f>ROUND(E27*H27,2)</f>
        <v>0</v>
      </c>
      <c r="J27" s="148"/>
      <c r="K27" s="283">
        <f>ROUND(E27*J27,2)</f>
        <v>0</v>
      </c>
      <c r="L27" s="283">
        <v>21</v>
      </c>
      <c r="M27" s="283">
        <f>G27*(1+L27/100)</f>
        <v>0</v>
      </c>
      <c r="N27" s="283">
        <v>0.03011</v>
      </c>
      <c r="O27" s="283">
        <f>ROUND(E27*N27,2)</f>
        <v>0.03</v>
      </c>
      <c r="P27" s="283">
        <v>0</v>
      </c>
      <c r="Q27" s="283">
        <f>ROUND(E27*P27,2)</f>
        <v>0</v>
      </c>
      <c r="R27" s="283"/>
      <c r="S27" s="283" t="s">
        <v>1412</v>
      </c>
      <c r="T27" s="283" t="s">
        <v>1412</v>
      </c>
      <c r="U27" s="283">
        <v>0.242</v>
      </c>
      <c r="V27" s="283">
        <f>ROUND(E27*U27,2)</f>
        <v>0.24</v>
      </c>
      <c r="W27" s="283"/>
      <c r="X27" s="283" t="s">
        <v>1392</v>
      </c>
      <c r="Y27" s="284"/>
      <c r="Z27" s="284"/>
      <c r="AA27" s="284"/>
      <c r="AB27" s="284"/>
      <c r="AC27" s="284"/>
      <c r="AD27" s="284"/>
      <c r="AE27" s="284"/>
      <c r="AF27" s="284"/>
      <c r="AG27" s="284" t="s">
        <v>1393</v>
      </c>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row>
    <row r="28" spans="1:60" ht="22.5" outlineLevel="1">
      <c r="A28" s="225">
        <v>9</v>
      </c>
      <c r="B28" s="226" t="s">
        <v>1435</v>
      </c>
      <c r="C28" s="227" t="s">
        <v>1436</v>
      </c>
      <c r="D28" s="228" t="s">
        <v>243</v>
      </c>
      <c r="E28" s="229">
        <v>1</v>
      </c>
      <c r="F28" s="147"/>
      <c r="G28" s="230">
        <f>ROUND(E28*F28,2)</f>
        <v>0</v>
      </c>
      <c r="H28" s="148"/>
      <c r="I28" s="283">
        <f>ROUND(E28*H28,2)</f>
        <v>0</v>
      </c>
      <c r="J28" s="148"/>
      <c r="K28" s="283">
        <f>ROUND(E28*J28,2)</f>
        <v>0</v>
      </c>
      <c r="L28" s="283">
        <v>21</v>
      </c>
      <c r="M28" s="283">
        <f>G28*(1+L28/100)</f>
        <v>0</v>
      </c>
      <c r="N28" s="283">
        <v>0.02302</v>
      </c>
      <c r="O28" s="283">
        <f>ROUND(E28*N28,2)</f>
        <v>0.02</v>
      </c>
      <c r="P28" s="283">
        <v>0</v>
      </c>
      <c r="Q28" s="283">
        <f>ROUND(E28*P28,2)</f>
        <v>0</v>
      </c>
      <c r="R28" s="283"/>
      <c r="S28" s="283" t="s">
        <v>1412</v>
      </c>
      <c r="T28" s="283" t="s">
        <v>1412</v>
      </c>
      <c r="U28" s="283">
        <v>0.3022</v>
      </c>
      <c r="V28" s="283">
        <f>ROUND(E28*U28,2)</f>
        <v>0.3</v>
      </c>
      <c r="W28" s="283"/>
      <c r="X28" s="283" t="s">
        <v>1392</v>
      </c>
      <c r="Y28" s="284"/>
      <c r="Z28" s="284"/>
      <c r="AA28" s="284"/>
      <c r="AB28" s="284"/>
      <c r="AC28" s="284"/>
      <c r="AD28" s="284"/>
      <c r="AE28" s="284"/>
      <c r="AF28" s="284"/>
      <c r="AG28" s="284" t="s">
        <v>1393</v>
      </c>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row>
    <row r="29" spans="1:60" ht="12.75" outlineLevel="1">
      <c r="A29" s="232"/>
      <c r="B29" s="233"/>
      <c r="C29" s="234" t="s">
        <v>1437</v>
      </c>
      <c r="D29" s="235"/>
      <c r="E29" s="236">
        <v>1</v>
      </c>
      <c r="F29" s="283"/>
      <c r="G29" s="231"/>
      <c r="H29" s="283"/>
      <c r="I29" s="283"/>
      <c r="J29" s="283"/>
      <c r="K29" s="283"/>
      <c r="L29" s="283"/>
      <c r="M29" s="283"/>
      <c r="N29" s="283"/>
      <c r="O29" s="283"/>
      <c r="P29" s="283"/>
      <c r="Q29" s="283"/>
      <c r="R29" s="283"/>
      <c r="S29" s="283"/>
      <c r="T29" s="283"/>
      <c r="U29" s="283"/>
      <c r="V29" s="283"/>
      <c r="W29" s="283"/>
      <c r="X29" s="283"/>
      <c r="Y29" s="284"/>
      <c r="Z29" s="284"/>
      <c r="AA29" s="284"/>
      <c r="AB29" s="284"/>
      <c r="AC29" s="284"/>
      <c r="AD29" s="284"/>
      <c r="AE29" s="284"/>
      <c r="AF29" s="284"/>
      <c r="AG29" s="284" t="s">
        <v>527</v>
      </c>
      <c r="AH29" s="284">
        <v>0</v>
      </c>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row>
    <row r="30" spans="1:60" ht="22.5" outlineLevel="1">
      <c r="A30" s="225">
        <v>10</v>
      </c>
      <c r="B30" s="226" t="s">
        <v>1438</v>
      </c>
      <c r="C30" s="227" t="s">
        <v>1439</v>
      </c>
      <c r="D30" s="228" t="s">
        <v>238</v>
      </c>
      <c r="E30" s="229">
        <v>20.372</v>
      </c>
      <c r="F30" s="147"/>
      <c r="G30" s="230">
        <f>ROUND(E30*F30,2)</f>
        <v>0</v>
      </c>
      <c r="H30" s="148"/>
      <c r="I30" s="283">
        <f>ROUND(E30*H30,2)</f>
        <v>0</v>
      </c>
      <c r="J30" s="148"/>
      <c r="K30" s="283">
        <f>ROUND(E30*J30,2)</f>
        <v>0</v>
      </c>
      <c r="L30" s="283">
        <v>21</v>
      </c>
      <c r="M30" s="283">
        <f>G30*(1+L30/100)</f>
        <v>0</v>
      </c>
      <c r="N30" s="283">
        <v>0.04242</v>
      </c>
      <c r="O30" s="283">
        <f>ROUND(E30*N30,2)</f>
        <v>0.86</v>
      </c>
      <c r="P30" s="283">
        <v>0</v>
      </c>
      <c r="Q30" s="283">
        <f>ROUND(E30*P30,2)</f>
        <v>0</v>
      </c>
      <c r="R30" s="283"/>
      <c r="S30" s="283" t="s">
        <v>1412</v>
      </c>
      <c r="T30" s="283" t="s">
        <v>1412</v>
      </c>
      <c r="U30" s="283">
        <v>1.4</v>
      </c>
      <c r="V30" s="283">
        <f>ROUND(E30*U30,2)</f>
        <v>28.52</v>
      </c>
      <c r="W30" s="283"/>
      <c r="X30" s="283" t="s">
        <v>1392</v>
      </c>
      <c r="Y30" s="284"/>
      <c r="Z30" s="284"/>
      <c r="AA30" s="284"/>
      <c r="AB30" s="284"/>
      <c r="AC30" s="284"/>
      <c r="AD30" s="284"/>
      <c r="AE30" s="284"/>
      <c r="AF30" s="284"/>
      <c r="AG30" s="284" t="s">
        <v>1393</v>
      </c>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row>
    <row r="31" spans="1:60" ht="12.75" outlineLevel="1">
      <c r="A31" s="232"/>
      <c r="B31" s="233"/>
      <c r="C31" s="234" t="s">
        <v>1440</v>
      </c>
      <c r="D31" s="235"/>
      <c r="E31" s="236">
        <v>5.46</v>
      </c>
      <c r="F31" s="283"/>
      <c r="G31" s="231"/>
      <c r="H31" s="283"/>
      <c r="I31" s="283"/>
      <c r="J31" s="283"/>
      <c r="K31" s="283"/>
      <c r="L31" s="283"/>
      <c r="M31" s="283"/>
      <c r="N31" s="283"/>
      <c r="O31" s="283"/>
      <c r="P31" s="283"/>
      <c r="Q31" s="283"/>
      <c r="R31" s="283"/>
      <c r="S31" s="283"/>
      <c r="T31" s="283"/>
      <c r="U31" s="283"/>
      <c r="V31" s="283"/>
      <c r="W31" s="283"/>
      <c r="X31" s="283"/>
      <c r="Y31" s="284"/>
      <c r="Z31" s="284"/>
      <c r="AA31" s="284"/>
      <c r="AB31" s="284"/>
      <c r="AC31" s="284"/>
      <c r="AD31" s="284"/>
      <c r="AE31" s="284"/>
      <c r="AF31" s="284"/>
      <c r="AG31" s="284" t="s">
        <v>527</v>
      </c>
      <c r="AH31" s="284">
        <v>0</v>
      </c>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row>
    <row r="32" spans="1:60" ht="12.75" outlineLevel="1">
      <c r="A32" s="232"/>
      <c r="B32" s="233"/>
      <c r="C32" s="234" t="s">
        <v>1441</v>
      </c>
      <c r="D32" s="235"/>
      <c r="E32" s="236">
        <v>2.52</v>
      </c>
      <c r="F32" s="283"/>
      <c r="G32" s="231"/>
      <c r="H32" s="283"/>
      <c r="I32" s="283"/>
      <c r="J32" s="283"/>
      <c r="K32" s="283"/>
      <c r="L32" s="283"/>
      <c r="M32" s="283"/>
      <c r="N32" s="283"/>
      <c r="O32" s="283"/>
      <c r="P32" s="283"/>
      <c r="Q32" s="283"/>
      <c r="R32" s="283"/>
      <c r="S32" s="283"/>
      <c r="T32" s="283"/>
      <c r="U32" s="283"/>
      <c r="V32" s="283"/>
      <c r="W32" s="283"/>
      <c r="X32" s="283"/>
      <c r="Y32" s="284"/>
      <c r="Z32" s="284"/>
      <c r="AA32" s="284"/>
      <c r="AB32" s="284"/>
      <c r="AC32" s="284"/>
      <c r="AD32" s="284"/>
      <c r="AE32" s="284"/>
      <c r="AF32" s="284"/>
      <c r="AG32" s="284" t="s">
        <v>527</v>
      </c>
      <c r="AH32" s="284">
        <v>0</v>
      </c>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row>
    <row r="33" spans="1:60" ht="12.75" outlineLevel="1">
      <c r="A33" s="232"/>
      <c r="B33" s="233"/>
      <c r="C33" s="234" t="s">
        <v>1442</v>
      </c>
      <c r="D33" s="235"/>
      <c r="E33" s="236">
        <v>5.856</v>
      </c>
      <c r="F33" s="283"/>
      <c r="G33" s="231"/>
      <c r="H33" s="283"/>
      <c r="I33" s="283"/>
      <c r="J33" s="283"/>
      <c r="K33" s="283"/>
      <c r="L33" s="283"/>
      <c r="M33" s="283"/>
      <c r="N33" s="283"/>
      <c r="O33" s="283"/>
      <c r="P33" s="283"/>
      <c r="Q33" s="283"/>
      <c r="R33" s="283"/>
      <c r="S33" s="283"/>
      <c r="T33" s="283"/>
      <c r="U33" s="283"/>
      <c r="V33" s="283"/>
      <c r="W33" s="283"/>
      <c r="X33" s="283"/>
      <c r="Y33" s="284"/>
      <c r="Z33" s="284"/>
      <c r="AA33" s="284"/>
      <c r="AB33" s="284"/>
      <c r="AC33" s="284"/>
      <c r="AD33" s="284"/>
      <c r="AE33" s="284"/>
      <c r="AF33" s="284"/>
      <c r="AG33" s="284" t="s">
        <v>527</v>
      </c>
      <c r="AH33" s="284">
        <v>0</v>
      </c>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row>
    <row r="34" spans="1:60" ht="12.75" outlineLevel="1">
      <c r="A34" s="232"/>
      <c r="B34" s="233"/>
      <c r="C34" s="234" t="s">
        <v>1443</v>
      </c>
      <c r="D34" s="235"/>
      <c r="E34" s="236">
        <v>2.644</v>
      </c>
      <c r="F34" s="283"/>
      <c r="G34" s="231"/>
      <c r="H34" s="283"/>
      <c r="I34" s="283"/>
      <c r="J34" s="283"/>
      <c r="K34" s="283"/>
      <c r="L34" s="283"/>
      <c r="M34" s="283"/>
      <c r="N34" s="283"/>
      <c r="O34" s="283"/>
      <c r="P34" s="283"/>
      <c r="Q34" s="283"/>
      <c r="R34" s="283"/>
      <c r="S34" s="283"/>
      <c r="T34" s="283"/>
      <c r="U34" s="283"/>
      <c r="V34" s="283"/>
      <c r="W34" s="283"/>
      <c r="X34" s="283"/>
      <c r="Y34" s="284"/>
      <c r="Z34" s="284"/>
      <c r="AA34" s="284"/>
      <c r="AB34" s="284"/>
      <c r="AC34" s="284"/>
      <c r="AD34" s="284"/>
      <c r="AE34" s="284"/>
      <c r="AF34" s="284"/>
      <c r="AG34" s="284" t="s">
        <v>527</v>
      </c>
      <c r="AH34" s="284">
        <v>0</v>
      </c>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row>
    <row r="35" spans="1:60" ht="12.75" outlineLevel="1">
      <c r="A35" s="232"/>
      <c r="B35" s="233"/>
      <c r="C35" s="234" t="s">
        <v>1444</v>
      </c>
      <c r="D35" s="235"/>
      <c r="E35" s="236">
        <v>1.972</v>
      </c>
      <c r="F35" s="283"/>
      <c r="G35" s="231"/>
      <c r="H35" s="283"/>
      <c r="I35" s="283"/>
      <c r="J35" s="283"/>
      <c r="K35" s="283"/>
      <c r="L35" s="283"/>
      <c r="M35" s="283"/>
      <c r="N35" s="283"/>
      <c r="O35" s="283"/>
      <c r="P35" s="283"/>
      <c r="Q35" s="283"/>
      <c r="R35" s="283"/>
      <c r="S35" s="283"/>
      <c r="T35" s="283"/>
      <c r="U35" s="283"/>
      <c r="V35" s="283"/>
      <c r="W35" s="283"/>
      <c r="X35" s="283"/>
      <c r="Y35" s="284"/>
      <c r="Z35" s="284"/>
      <c r="AA35" s="284"/>
      <c r="AB35" s="284"/>
      <c r="AC35" s="284"/>
      <c r="AD35" s="284"/>
      <c r="AE35" s="284"/>
      <c r="AF35" s="284"/>
      <c r="AG35" s="284" t="s">
        <v>527</v>
      </c>
      <c r="AH35" s="284">
        <v>0</v>
      </c>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row>
    <row r="36" spans="1:60" ht="12.75" outlineLevel="1">
      <c r="A36" s="232"/>
      <c r="B36" s="233"/>
      <c r="C36" s="234" t="s">
        <v>2416</v>
      </c>
      <c r="D36" s="235"/>
      <c r="E36" s="236">
        <v>1.92</v>
      </c>
      <c r="F36" s="283"/>
      <c r="G36" s="231"/>
      <c r="H36" s="283"/>
      <c r="I36" s="283"/>
      <c r="J36" s="283"/>
      <c r="K36" s="283"/>
      <c r="L36" s="283"/>
      <c r="M36" s="283"/>
      <c r="N36" s="283"/>
      <c r="O36" s="283"/>
      <c r="P36" s="283"/>
      <c r="Q36" s="283"/>
      <c r="R36" s="283"/>
      <c r="S36" s="283"/>
      <c r="T36" s="283"/>
      <c r="U36" s="283"/>
      <c r="V36" s="283"/>
      <c r="W36" s="283"/>
      <c r="X36" s="283"/>
      <c r="Y36" s="284"/>
      <c r="Z36" s="284"/>
      <c r="AA36" s="284"/>
      <c r="AB36" s="284"/>
      <c r="AC36" s="284"/>
      <c r="AD36" s="284"/>
      <c r="AE36" s="284"/>
      <c r="AF36" s="284"/>
      <c r="AG36" s="284" t="s">
        <v>527</v>
      </c>
      <c r="AH36" s="284">
        <v>0</v>
      </c>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row>
    <row r="37" spans="1:60" ht="12.75" outlineLevel="1">
      <c r="A37" s="225">
        <v>11</v>
      </c>
      <c r="B37" s="226" t="s">
        <v>1445</v>
      </c>
      <c r="C37" s="227" t="s">
        <v>1446</v>
      </c>
      <c r="D37" s="228" t="s">
        <v>243</v>
      </c>
      <c r="E37" s="229">
        <v>1</v>
      </c>
      <c r="F37" s="147"/>
      <c r="G37" s="230">
        <f>ROUND(E37*F37,2)</f>
        <v>0</v>
      </c>
      <c r="H37" s="148"/>
      <c r="I37" s="283">
        <f>ROUND(E37*H37,2)</f>
        <v>0</v>
      </c>
      <c r="J37" s="148"/>
      <c r="K37" s="283">
        <f>ROUND(E37*J37,2)</f>
        <v>0</v>
      </c>
      <c r="L37" s="283">
        <v>21</v>
      </c>
      <c r="M37" s="283">
        <f>G37*(1+L37/100)</f>
        <v>0</v>
      </c>
      <c r="N37" s="283">
        <v>0.00024</v>
      </c>
      <c r="O37" s="283">
        <f>ROUND(E37*N37,2)</f>
        <v>0</v>
      </c>
      <c r="P37" s="283">
        <v>0</v>
      </c>
      <c r="Q37" s="283">
        <f>ROUND(E37*P37,2)</f>
        <v>0</v>
      </c>
      <c r="R37" s="283"/>
      <c r="S37" s="283" t="s">
        <v>1412</v>
      </c>
      <c r="T37" s="283" t="s">
        <v>1412</v>
      </c>
      <c r="U37" s="283">
        <v>1.04</v>
      </c>
      <c r="V37" s="283">
        <f>ROUND(E37*U37,2)</f>
        <v>1.04</v>
      </c>
      <c r="W37" s="283"/>
      <c r="X37" s="283" t="s">
        <v>1392</v>
      </c>
      <c r="Y37" s="284"/>
      <c r="Z37" s="284"/>
      <c r="AA37" s="284"/>
      <c r="AB37" s="284"/>
      <c r="AC37" s="284"/>
      <c r="AD37" s="284"/>
      <c r="AE37" s="284"/>
      <c r="AF37" s="284"/>
      <c r="AG37" s="284" t="s">
        <v>1393</v>
      </c>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row>
    <row r="38" spans="1:60" ht="12.75" outlineLevel="1">
      <c r="A38" s="232"/>
      <c r="B38" s="233"/>
      <c r="C38" s="1455" t="s">
        <v>1447</v>
      </c>
      <c r="D38" s="1455"/>
      <c r="E38" s="1455"/>
      <c r="F38" s="291"/>
      <c r="G38" s="293"/>
      <c r="H38" s="283"/>
      <c r="I38" s="283"/>
      <c r="J38" s="283"/>
      <c r="K38" s="283"/>
      <c r="L38" s="283"/>
      <c r="M38" s="283"/>
      <c r="N38" s="283"/>
      <c r="O38" s="283"/>
      <c r="P38" s="283"/>
      <c r="Q38" s="283"/>
      <c r="R38" s="283"/>
      <c r="S38" s="283"/>
      <c r="T38" s="283"/>
      <c r="U38" s="283"/>
      <c r="V38" s="283"/>
      <c r="W38" s="283"/>
      <c r="X38" s="283"/>
      <c r="Y38" s="284"/>
      <c r="Z38" s="284"/>
      <c r="AA38" s="284"/>
      <c r="AB38" s="284"/>
      <c r="AC38" s="284"/>
      <c r="AD38" s="284"/>
      <c r="AE38" s="284"/>
      <c r="AF38" s="284"/>
      <c r="AG38" s="284" t="s">
        <v>1395</v>
      </c>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row>
    <row r="39" spans="1:60" ht="12.75" outlineLevel="1">
      <c r="A39" s="232"/>
      <c r="B39" s="233"/>
      <c r="C39" s="234" t="s">
        <v>1448</v>
      </c>
      <c r="D39" s="235"/>
      <c r="E39" s="236">
        <v>1</v>
      </c>
      <c r="F39" s="283"/>
      <c r="G39" s="231"/>
      <c r="H39" s="283"/>
      <c r="I39" s="283"/>
      <c r="J39" s="283"/>
      <c r="K39" s="283"/>
      <c r="L39" s="283"/>
      <c r="M39" s="283"/>
      <c r="N39" s="283"/>
      <c r="O39" s="283"/>
      <c r="P39" s="283"/>
      <c r="Q39" s="283"/>
      <c r="R39" s="283"/>
      <c r="S39" s="283"/>
      <c r="T39" s="283"/>
      <c r="U39" s="283"/>
      <c r="V39" s="283"/>
      <c r="W39" s="283"/>
      <c r="X39" s="283"/>
      <c r="Y39" s="284"/>
      <c r="Z39" s="284"/>
      <c r="AA39" s="284"/>
      <c r="AB39" s="284"/>
      <c r="AC39" s="284"/>
      <c r="AD39" s="284"/>
      <c r="AE39" s="284"/>
      <c r="AF39" s="284"/>
      <c r="AG39" s="284" t="s">
        <v>527</v>
      </c>
      <c r="AH39" s="284">
        <v>0</v>
      </c>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row>
    <row r="40" spans="1:60" ht="12.75" outlineLevel="1">
      <c r="A40" s="225">
        <v>12</v>
      </c>
      <c r="B40" s="226" t="s">
        <v>1449</v>
      </c>
      <c r="C40" s="227" t="s">
        <v>2417</v>
      </c>
      <c r="D40" s="228" t="s">
        <v>238</v>
      </c>
      <c r="E40" s="229">
        <v>54.57</v>
      </c>
      <c r="F40" s="147"/>
      <c r="G40" s="230">
        <f>ROUND(E40*F40,2)</f>
        <v>0</v>
      </c>
      <c r="H40" s="148"/>
      <c r="I40" s="283">
        <f>ROUND(E40*H40,2)</f>
        <v>0</v>
      </c>
      <c r="J40" s="148"/>
      <c r="K40" s="283">
        <f>ROUND(E40*J40,2)</f>
        <v>0</v>
      </c>
      <c r="L40" s="283">
        <v>21</v>
      </c>
      <c r="M40" s="283">
        <f>G40*(1+L40/100)</f>
        <v>0</v>
      </c>
      <c r="N40" s="283">
        <v>0.07471</v>
      </c>
      <c r="O40" s="283">
        <f>ROUND(E40*N40,2)</f>
        <v>4.08</v>
      </c>
      <c r="P40" s="283">
        <v>0</v>
      </c>
      <c r="Q40" s="283">
        <f>ROUND(E40*P40,2)</f>
        <v>0</v>
      </c>
      <c r="R40" s="283"/>
      <c r="S40" s="283" t="s">
        <v>1412</v>
      </c>
      <c r="T40" s="283" t="s">
        <v>1412</v>
      </c>
      <c r="U40" s="283">
        <v>0.53</v>
      </c>
      <c r="V40" s="283">
        <f>ROUND(E40*U40,2)</f>
        <v>28.92</v>
      </c>
      <c r="W40" s="283"/>
      <c r="X40" s="283" t="s">
        <v>1392</v>
      </c>
      <c r="Y40" s="284"/>
      <c r="Z40" s="284"/>
      <c r="AA40" s="284"/>
      <c r="AB40" s="284"/>
      <c r="AC40" s="284"/>
      <c r="AD40" s="284"/>
      <c r="AE40" s="284"/>
      <c r="AF40" s="284"/>
      <c r="AG40" s="284" t="s">
        <v>1393</v>
      </c>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row>
    <row r="41" spans="1:60" ht="12.75" outlineLevel="1">
      <c r="A41" s="232"/>
      <c r="B41" s="233"/>
      <c r="C41" s="293" t="s">
        <v>1450</v>
      </c>
      <c r="D41" s="293"/>
      <c r="E41" s="293"/>
      <c r="F41" s="291"/>
      <c r="G41" s="293"/>
      <c r="H41" s="283"/>
      <c r="I41" s="283"/>
      <c r="J41" s="283"/>
      <c r="K41" s="283"/>
      <c r="L41" s="283"/>
      <c r="M41" s="283"/>
      <c r="N41" s="283"/>
      <c r="O41" s="283"/>
      <c r="P41" s="283"/>
      <c r="Q41" s="283"/>
      <c r="R41" s="283"/>
      <c r="S41" s="283"/>
      <c r="T41" s="283"/>
      <c r="U41" s="283"/>
      <c r="V41" s="283"/>
      <c r="W41" s="283"/>
      <c r="X41" s="283"/>
      <c r="Y41" s="284"/>
      <c r="Z41" s="284"/>
      <c r="AA41" s="284"/>
      <c r="AB41" s="284"/>
      <c r="AC41" s="284"/>
      <c r="AD41" s="284"/>
      <c r="AE41" s="284"/>
      <c r="AF41" s="284"/>
      <c r="AG41" s="284" t="s">
        <v>1395</v>
      </c>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row>
    <row r="42" spans="1:60" ht="12.75" outlineLevel="1">
      <c r="A42" s="232"/>
      <c r="B42" s="233"/>
      <c r="C42" s="234" t="s">
        <v>1451</v>
      </c>
      <c r="D42" s="235"/>
      <c r="E42" s="236">
        <v>10.72</v>
      </c>
      <c r="F42" s="283"/>
      <c r="G42" s="231"/>
      <c r="H42" s="283"/>
      <c r="I42" s="283"/>
      <c r="J42" s="283"/>
      <c r="K42" s="283"/>
      <c r="L42" s="283"/>
      <c r="M42" s="283"/>
      <c r="N42" s="283"/>
      <c r="O42" s="283"/>
      <c r="P42" s="283"/>
      <c r="Q42" s="283"/>
      <c r="R42" s="283"/>
      <c r="S42" s="283"/>
      <c r="T42" s="283"/>
      <c r="U42" s="283"/>
      <c r="V42" s="283"/>
      <c r="W42" s="283"/>
      <c r="X42" s="283"/>
      <c r="Y42" s="284"/>
      <c r="Z42" s="284"/>
      <c r="AA42" s="284"/>
      <c r="AB42" s="284"/>
      <c r="AC42" s="284"/>
      <c r="AD42" s="284"/>
      <c r="AE42" s="284"/>
      <c r="AF42" s="284"/>
      <c r="AG42" s="284" t="s">
        <v>527</v>
      </c>
      <c r="AH42" s="284">
        <v>0</v>
      </c>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row>
    <row r="43" spans="1:60" ht="12.75" outlineLevel="1">
      <c r="A43" s="232"/>
      <c r="B43" s="233"/>
      <c r="C43" s="234" t="s">
        <v>1452</v>
      </c>
      <c r="D43" s="235"/>
      <c r="E43" s="236">
        <v>2</v>
      </c>
      <c r="F43" s="283"/>
      <c r="G43" s="231"/>
      <c r="H43" s="283"/>
      <c r="I43" s="283"/>
      <c r="J43" s="283"/>
      <c r="K43" s="283"/>
      <c r="L43" s="283"/>
      <c r="M43" s="283"/>
      <c r="N43" s="283"/>
      <c r="O43" s="283"/>
      <c r="P43" s="283"/>
      <c r="Q43" s="283"/>
      <c r="R43" s="283"/>
      <c r="S43" s="283"/>
      <c r="T43" s="283"/>
      <c r="U43" s="283"/>
      <c r="V43" s="283"/>
      <c r="W43" s="283"/>
      <c r="X43" s="283"/>
      <c r="Y43" s="284"/>
      <c r="Z43" s="284"/>
      <c r="AA43" s="284"/>
      <c r="AB43" s="284"/>
      <c r="AC43" s="284"/>
      <c r="AD43" s="284"/>
      <c r="AE43" s="284"/>
      <c r="AF43" s="284"/>
      <c r="AG43" s="284" t="s">
        <v>527</v>
      </c>
      <c r="AH43" s="284">
        <v>0</v>
      </c>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row>
    <row r="44" spans="1:60" ht="12.75" outlineLevel="1">
      <c r="A44" s="232"/>
      <c r="B44" s="233"/>
      <c r="C44" s="234" t="s">
        <v>1453</v>
      </c>
      <c r="D44" s="235"/>
      <c r="E44" s="236">
        <v>8.96</v>
      </c>
      <c r="F44" s="283"/>
      <c r="G44" s="231"/>
      <c r="H44" s="283"/>
      <c r="I44" s="283"/>
      <c r="J44" s="283"/>
      <c r="K44" s="283"/>
      <c r="L44" s="283"/>
      <c r="M44" s="283"/>
      <c r="N44" s="283"/>
      <c r="O44" s="283"/>
      <c r="P44" s="283"/>
      <c r="Q44" s="283"/>
      <c r="R44" s="283"/>
      <c r="S44" s="283"/>
      <c r="T44" s="283"/>
      <c r="U44" s="283"/>
      <c r="V44" s="283"/>
      <c r="W44" s="283"/>
      <c r="X44" s="283"/>
      <c r="Y44" s="284"/>
      <c r="Z44" s="284"/>
      <c r="AA44" s="284"/>
      <c r="AB44" s="284"/>
      <c r="AC44" s="284"/>
      <c r="AD44" s="284"/>
      <c r="AE44" s="284"/>
      <c r="AF44" s="284"/>
      <c r="AG44" s="284" t="s">
        <v>527</v>
      </c>
      <c r="AH44" s="284">
        <v>0</v>
      </c>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row>
    <row r="45" spans="1:60" ht="12.75" outlineLevel="1">
      <c r="A45" s="232"/>
      <c r="B45" s="233"/>
      <c r="C45" s="234" t="s">
        <v>1454</v>
      </c>
      <c r="D45" s="235"/>
      <c r="E45" s="236">
        <v>4.28</v>
      </c>
      <c r="F45" s="283"/>
      <c r="G45" s="231"/>
      <c r="H45" s="283"/>
      <c r="I45" s="283"/>
      <c r="J45" s="283"/>
      <c r="K45" s="283"/>
      <c r="L45" s="283"/>
      <c r="M45" s="283"/>
      <c r="N45" s="283"/>
      <c r="O45" s="283"/>
      <c r="P45" s="283"/>
      <c r="Q45" s="283"/>
      <c r="R45" s="283"/>
      <c r="S45" s="283"/>
      <c r="T45" s="283"/>
      <c r="U45" s="283"/>
      <c r="V45" s="283"/>
      <c r="W45" s="283"/>
      <c r="X45" s="283"/>
      <c r="Y45" s="284"/>
      <c r="Z45" s="284"/>
      <c r="AA45" s="284"/>
      <c r="AB45" s="284"/>
      <c r="AC45" s="284"/>
      <c r="AD45" s="284"/>
      <c r="AE45" s="284"/>
      <c r="AF45" s="284"/>
      <c r="AG45" s="284" t="s">
        <v>527</v>
      </c>
      <c r="AH45" s="284">
        <v>0</v>
      </c>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row>
    <row r="46" spans="1:60" ht="12.75" outlineLevel="1">
      <c r="A46" s="232"/>
      <c r="B46" s="233"/>
      <c r="C46" s="234" t="s">
        <v>1455</v>
      </c>
      <c r="D46" s="235"/>
      <c r="E46" s="236">
        <v>8.096</v>
      </c>
      <c r="F46" s="283"/>
      <c r="G46" s="231"/>
      <c r="H46" s="283"/>
      <c r="I46" s="283"/>
      <c r="J46" s="283"/>
      <c r="K46" s="283"/>
      <c r="L46" s="283"/>
      <c r="M46" s="283"/>
      <c r="N46" s="283"/>
      <c r="O46" s="283"/>
      <c r="P46" s="283"/>
      <c r="Q46" s="283"/>
      <c r="R46" s="283"/>
      <c r="S46" s="283"/>
      <c r="T46" s="283"/>
      <c r="U46" s="283"/>
      <c r="V46" s="283"/>
      <c r="W46" s="283"/>
      <c r="X46" s="283"/>
      <c r="Y46" s="284"/>
      <c r="Z46" s="284"/>
      <c r="AA46" s="284"/>
      <c r="AB46" s="284"/>
      <c r="AC46" s="284"/>
      <c r="AD46" s="284"/>
      <c r="AE46" s="284"/>
      <c r="AF46" s="284"/>
      <c r="AG46" s="284" t="s">
        <v>527</v>
      </c>
      <c r="AH46" s="284">
        <v>0</v>
      </c>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row>
    <row r="47" spans="1:60" ht="12.75" outlineLevel="1">
      <c r="A47" s="232"/>
      <c r="B47" s="233"/>
      <c r="C47" s="234" t="s">
        <v>1456</v>
      </c>
      <c r="D47" s="235"/>
      <c r="E47" s="236">
        <v>2.43</v>
      </c>
      <c r="F47" s="283"/>
      <c r="G47" s="231"/>
      <c r="H47" s="283"/>
      <c r="I47" s="283"/>
      <c r="J47" s="283"/>
      <c r="K47" s="283"/>
      <c r="L47" s="283"/>
      <c r="M47" s="283"/>
      <c r="N47" s="283"/>
      <c r="O47" s="283"/>
      <c r="P47" s="283"/>
      <c r="Q47" s="283"/>
      <c r="R47" s="283"/>
      <c r="S47" s="283"/>
      <c r="T47" s="283"/>
      <c r="U47" s="283"/>
      <c r="V47" s="283"/>
      <c r="W47" s="283"/>
      <c r="X47" s="283"/>
      <c r="Y47" s="284"/>
      <c r="Z47" s="284"/>
      <c r="AA47" s="284"/>
      <c r="AB47" s="284"/>
      <c r="AC47" s="284"/>
      <c r="AD47" s="284"/>
      <c r="AE47" s="284"/>
      <c r="AF47" s="284"/>
      <c r="AG47" s="284" t="s">
        <v>527</v>
      </c>
      <c r="AH47" s="284">
        <v>0</v>
      </c>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row>
    <row r="48" spans="1:60" ht="12.75" outlineLevel="1">
      <c r="A48" s="232"/>
      <c r="B48" s="233"/>
      <c r="C48" s="234" t="s">
        <v>1457</v>
      </c>
      <c r="D48" s="235"/>
      <c r="E48" s="236">
        <v>9.632</v>
      </c>
      <c r="F48" s="283"/>
      <c r="G48" s="231"/>
      <c r="H48" s="283"/>
      <c r="I48" s="283"/>
      <c r="J48" s="283"/>
      <c r="K48" s="283"/>
      <c r="L48" s="283"/>
      <c r="M48" s="283"/>
      <c r="N48" s="283"/>
      <c r="O48" s="283"/>
      <c r="P48" s="283"/>
      <c r="Q48" s="283"/>
      <c r="R48" s="283"/>
      <c r="S48" s="283"/>
      <c r="T48" s="283"/>
      <c r="U48" s="283"/>
      <c r="V48" s="283"/>
      <c r="W48" s="283"/>
      <c r="X48" s="283"/>
      <c r="Y48" s="284"/>
      <c r="Z48" s="284"/>
      <c r="AA48" s="284"/>
      <c r="AB48" s="284"/>
      <c r="AC48" s="284"/>
      <c r="AD48" s="284"/>
      <c r="AE48" s="284"/>
      <c r="AF48" s="284"/>
      <c r="AG48" s="284" t="s">
        <v>527</v>
      </c>
      <c r="AH48" s="284">
        <v>0</v>
      </c>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row>
    <row r="49" spans="1:60" ht="12.75" outlineLevel="1">
      <c r="A49" s="232"/>
      <c r="B49" s="233"/>
      <c r="C49" s="234" t="s">
        <v>1458</v>
      </c>
      <c r="D49" s="235"/>
      <c r="E49" s="236">
        <v>3.672</v>
      </c>
      <c r="F49" s="283"/>
      <c r="G49" s="231"/>
      <c r="H49" s="283"/>
      <c r="I49" s="283"/>
      <c r="J49" s="283"/>
      <c r="K49" s="283"/>
      <c r="L49" s="283"/>
      <c r="M49" s="283"/>
      <c r="N49" s="283"/>
      <c r="O49" s="283"/>
      <c r="P49" s="283"/>
      <c r="Q49" s="283"/>
      <c r="R49" s="283"/>
      <c r="S49" s="283"/>
      <c r="T49" s="283"/>
      <c r="U49" s="283"/>
      <c r="V49" s="283"/>
      <c r="W49" s="283"/>
      <c r="X49" s="283"/>
      <c r="Y49" s="284"/>
      <c r="Z49" s="284"/>
      <c r="AA49" s="284"/>
      <c r="AB49" s="284"/>
      <c r="AC49" s="284"/>
      <c r="AD49" s="284"/>
      <c r="AE49" s="284"/>
      <c r="AF49" s="284"/>
      <c r="AG49" s="284" t="s">
        <v>527</v>
      </c>
      <c r="AH49" s="284">
        <v>0</v>
      </c>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row>
    <row r="50" spans="1:60" ht="12.75" outlineLevel="1">
      <c r="A50" s="232"/>
      <c r="B50" s="233"/>
      <c r="C50" s="234" t="s">
        <v>1459</v>
      </c>
      <c r="D50" s="235"/>
      <c r="E50" s="236">
        <v>1.98</v>
      </c>
      <c r="F50" s="283"/>
      <c r="G50" s="231"/>
      <c r="H50" s="283"/>
      <c r="I50" s="283"/>
      <c r="J50" s="283"/>
      <c r="K50" s="283"/>
      <c r="L50" s="283"/>
      <c r="M50" s="283"/>
      <c r="N50" s="283"/>
      <c r="O50" s="283"/>
      <c r="P50" s="283"/>
      <c r="Q50" s="283"/>
      <c r="R50" s="283"/>
      <c r="S50" s="283"/>
      <c r="T50" s="283"/>
      <c r="U50" s="283"/>
      <c r="V50" s="283"/>
      <c r="W50" s="283"/>
      <c r="X50" s="283"/>
      <c r="Y50" s="284"/>
      <c r="Z50" s="284"/>
      <c r="AA50" s="284"/>
      <c r="AB50" s="284"/>
      <c r="AC50" s="284"/>
      <c r="AD50" s="284"/>
      <c r="AE50" s="284"/>
      <c r="AF50" s="284"/>
      <c r="AG50" s="284" t="s">
        <v>527</v>
      </c>
      <c r="AH50" s="284">
        <v>0</v>
      </c>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row>
    <row r="51" spans="1:60" ht="12.75" outlineLevel="1">
      <c r="A51" s="232"/>
      <c r="B51" s="233"/>
      <c r="C51" s="234" t="s">
        <v>1460</v>
      </c>
      <c r="D51" s="235"/>
      <c r="E51" s="236">
        <v>1.8</v>
      </c>
      <c r="F51" s="283"/>
      <c r="G51" s="231"/>
      <c r="H51" s="283"/>
      <c r="I51" s="283"/>
      <c r="J51" s="283"/>
      <c r="K51" s="283"/>
      <c r="L51" s="283"/>
      <c r="M51" s="283"/>
      <c r="N51" s="283"/>
      <c r="O51" s="283"/>
      <c r="P51" s="283"/>
      <c r="Q51" s="283"/>
      <c r="R51" s="283"/>
      <c r="S51" s="283"/>
      <c r="T51" s="283"/>
      <c r="U51" s="283"/>
      <c r="V51" s="283"/>
      <c r="W51" s="283"/>
      <c r="X51" s="283"/>
      <c r="Y51" s="284"/>
      <c r="Z51" s="284"/>
      <c r="AA51" s="284"/>
      <c r="AB51" s="284"/>
      <c r="AC51" s="284"/>
      <c r="AD51" s="284"/>
      <c r="AE51" s="284"/>
      <c r="AF51" s="284"/>
      <c r="AG51" s="284" t="s">
        <v>527</v>
      </c>
      <c r="AH51" s="284">
        <v>0</v>
      </c>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row>
    <row r="52" spans="1:60" ht="12.75" outlineLevel="1">
      <c r="A52" s="232"/>
      <c r="B52" s="233"/>
      <c r="C52" s="234" t="s">
        <v>1461</v>
      </c>
      <c r="D52" s="235"/>
      <c r="E52" s="236">
        <v>1</v>
      </c>
      <c r="F52" s="283"/>
      <c r="G52" s="231"/>
      <c r="H52" s="283"/>
      <c r="I52" s="283"/>
      <c r="J52" s="283"/>
      <c r="K52" s="283"/>
      <c r="L52" s="283"/>
      <c r="M52" s="283"/>
      <c r="N52" s="283"/>
      <c r="O52" s="283"/>
      <c r="P52" s="283"/>
      <c r="Q52" s="283"/>
      <c r="R52" s="283"/>
      <c r="S52" s="283"/>
      <c r="T52" s="283"/>
      <c r="U52" s="283"/>
      <c r="V52" s="283"/>
      <c r="W52" s="283"/>
      <c r="X52" s="283"/>
      <c r="Y52" s="284"/>
      <c r="Z52" s="284"/>
      <c r="AA52" s="284"/>
      <c r="AB52" s="284"/>
      <c r="AC52" s="284"/>
      <c r="AD52" s="284"/>
      <c r="AE52" s="284"/>
      <c r="AF52" s="284"/>
      <c r="AG52" s="284" t="s">
        <v>527</v>
      </c>
      <c r="AH52" s="284">
        <v>0</v>
      </c>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row>
    <row r="53" spans="1:60" ht="12.75" outlineLevel="1">
      <c r="A53" s="225">
        <v>13</v>
      </c>
      <c r="B53" s="226" t="s">
        <v>1462</v>
      </c>
      <c r="C53" s="227" t="s">
        <v>2418</v>
      </c>
      <c r="D53" s="228" t="s">
        <v>238</v>
      </c>
      <c r="E53" s="229">
        <v>33.45</v>
      </c>
      <c r="F53" s="147"/>
      <c r="G53" s="230">
        <f>ROUND(E53*F53,2)</f>
        <v>0</v>
      </c>
      <c r="H53" s="148"/>
      <c r="I53" s="283">
        <f>ROUND(E53*H53,2)</f>
        <v>0</v>
      </c>
      <c r="J53" s="148"/>
      <c r="K53" s="283">
        <f>ROUND(E53*J53,2)</f>
        <v>0</v>
      </c>
      <c r="L53" s="283">
        <v>21</v>
      </c>
      <c r="M53" s="283">
        <f>G53*(1+L53/100)</f>
        <v>0</v>
      </c>
      <c r="N53" s="283">
        <v>0.11219</v>
      </c>
      <c r="O53" s="283">
        <f>ROUND(E53*N53,2)</f>
        <v>3.75</v>
      </c>
      <c r="P53" s="283">
        <v>0</v>
      </c>
      <c r="Q53" s="283">
        <f>ROUND(E53*P53,2)</f>
        <v>0</v>
      </c>
      <c r="R53" s="283"/>
      <c r="S53" s="283" t="s">
        <v>1412</v>
      </c>
      <c r="T53" s="283" t="s">
        <v>1412</v>
      </c>
      <c r="U53" s="283">
        <v>0.55</v>
      </c>
      <c r="V53" s="283">
        <f>ROUND(E53*U53,2)</f>
        <v>18.4</v>
      </c>
      <c r="W53" s="283"/>
      <c r="X53" s="283" t="s">
        <v>1392</v>
      </c>
      <c r="Y53" s="284"/>
      <c r="Z53" s="284"/>
      <c r="AA53" s="284"/>
      <c r="AB53" s="284"/>
      <c r="AC53" s="284"/>
      <c r="AD53" s="284"/>
      <c r="AE53" s="284"/>
      <c r="AF53" s="284"/>
      <c r="AG53" s="284" t="s">
        <v>1393</v>
      </c>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row>
    <row r="54" spans="1:60" ht="12.75" outlineLevel="1">
      <c r="A54" s="232"/>
      <c r="B54" s="233"/>
      <c r="C54" s="293" t="s">
        <v>1450</v>
      </c>
      <c r="D54" s="293"/>
      <c r="E54" s="293"/>
      <c r="F54" s="291"/>
      <c r="G54" s="293"/>
      <c r="H54" s="283"/>
      <c r="I54" s="283"/>
      <c r="J54" s="283"/>
      <c r="K54" s="283"/>
      <c r="L54" s="283"/>
      <c r="M54" s="283"/>
      <c r="N54" s="283"/>
      <c r="O54" s="283"/>
      <c r="P54" s="283"/>
      <c r="Q54" s="283"/>
      <c r="R54" s="283"/>
      <c r="S54" s="283"/>
      <c r="T54" s="283"/>
      <c r="U54" s="283"/>
      <c r="V54" s="283"/>
      <c r="W54" s="283"/>
      <c r="X54" s="283"/>
      <c r="Y54" s="284"/>
      <c r="Z54" s="284"/>
      <c r="AA54" s="284"/>
      <c r="AB54" s="284"/>
      <c r="AC54" s="284"/>
      <c r="AD54" s="284"/>
      <c r="AE54" s="284"/>
      <c r="AF54" s="284"/>
      <c r="AG54" s="284" t="s">
        <v>1395</v>
      </c>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row>
    <row r="55" spans="1:60" ht="12.75" outlineLevel="1">
      <c r="A55" s="232"/>
      <c r="B55" s="233"/>
      <c r="C55" s="234" t="s">
        <v>1463</v>
      </c>
      <c r="D55" s="235"/>
      <c r="E55" s="236">
        <v>29.68</v>
      </c>
      <c r="F55" s="283"/>
      <c r="G55" s="231"/>
      <c r="H55" s="283"/>
      <c r="I55" s="283"/>
      <c r="J55" s="283"/>
      <c r="K55" s="283"/>
      <c r="L55" s="283"/>
      <c r="M55" s="283"/>
      <c r="N55" s="283"/>
      <c r="O55" s="283"/>
      <c r="P55" s="283"/>
      <c r="Q55" s="283"/>
      <c r="R55" s="283"/>
      <c r="S55" s="283"/>
      <c r="T55" s="283"/>
      <c r="U55" s="283"/>
      <c r="V55" s="283"/>
      <c r="W55" s="283"/>
      <c r="X55" s="283"/>
      <c r="Y55" s="284"/>
      <c r="Z55" s="284"/>
      <c r="AA55" s="284"/>
      <c r="AB55" s="284"/>
      <c r="AC55" s="284"/>
      <c r="AD55" s="284"/>
      <c r="AE55" s="284"/>
      <c r="AF55" s="284"/>
      <c r="AG55" s="284" t="s">
        <v>527</v>
      </c>
      <c r="AH55" s="284">
        <v>0</v>
      </c>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row>
    <row r="56" spans="1:60" ht="12.75" outlineLevel="1">
      <c r="A56" s="232"/>
      <c r="B56" s="233"/>
      <c r="C56" s="234" t="s">
        <v>1464</v>
      </c>
      <c r="D56" s="235"/>
      <c r="E56" s="236">
        <v>3.77</v>
      </c>
      <c r="F56" s="283"/>
      <c r="G56" s="231"/>
      <c r="H56" s="283"/>
      <c r="I56" s="283"/>
      <c r="J56" s="283"/>
      <c r="K56" s="283"/>
      <c r="L56" s="283"/>
      <c r="M56" s="283"/>
      <c r="N56" s="283"/>
      <c r="O56" s="283"/>
      <c r="P56" s="283"/>
      <c r="Q56" s="283"/>
      <c r="R56" s="283"/>
      <c r="S56" s="283"/>
      <c r="T56" s="283"/>
      <c r="U56" s="283"/>
      <c r="V56" s="283"/>
      <c r="W56" s="283"/>
      <c r="X56" s="283"/>
      <c r="Y56" s="284"/>
      <c r="Z56" s="284"/>
      <c r="AA56" s="284"/>
      <c r="AB56" s="284"/>
      <c r="AC56" s="284"/>
      <c r="AD56" s="284"/>
      <c r="AE56" s="284"/>
      <c r="AF56" s="284"/>
      <c r="AG56" s="284" t="s">
        <v>527</v>
      </c>
      <c r="AH56" s="284">
        <v>0</v>
      </c>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row>
    <row r="57" spans="1:60" ht="12.75" outlineLevel="1">
      <c r="A57" s="225">
        <v>14</v>
      </c>
      <c r="B57" s="226" t="s">
        <v>1465</v>
      </c>
      <c r="C57" s="227" t="s">
        <v>2419</v>
      </c>
      <c r="D57" s="228" t="s">
        <v>238</v>
      </c>
      <c r="E57" s="229">
        <v>8.048</v>
      </c>
      <c r="F57" s="147"/>
      <c r="G57" s="230">
        <f>ROUND(E57*F57,2)</f>
        <v>0</v>
      </c>
      <c r="H57" s="148"/>
      <c r="I57" s="283">
        <f>ROUND(E57*H57,2)</f>
        <v>0</v>
      </c>
      <c r="J57" s="148"/>
      <c r="K57" s="283">
        <f>ROUND(E57*J57,2)</f>
        <v>0</v>
      </c>
      <c r="L57" s="283">
        <v>21</v>
      </c>
      <c r="M57" s="283">
        <f>G57*(1+L57/100)</f>
        <v>0</v>
      </c>
      <c r="N57" s="283">
        <v>0.17199</v>
      </c>
      <c r="O57" s="283">
        <f>ROUND(E57*N57,2)</f>
        <v>1.38</v>
      </c>
      <c r="P57" s="283">
        <v>0</v>
      </c>
      <c r="Q57" s="283">
        <f>ROUND(E57*P57,2)</f>
        <v>0</v>
      </c>
      <c r="R57" s="283"/>
      <c r="S57" s="283" t="s">
        <v>1412</v>
      </c>
      <c r="T57" s="283" t="s">
        <v>1412</v>
      </c>
      <c r="U57" s="283">
        <v>0.65</v>
      </c>
      <c r="V57" s="283">
        <f>ROUND(E57*U57,2)</f>
        <v>5.23</v>
      </c>
      <c r="W57" s="283"/>
      <c r="X57" s="283" t="s">
        <v>1392</v>
      </c>
      <c r="Y57" s="284"/>
      <c r="Z57" s="284"/>
      <c r="AA57" s="284"/>
      <c r="AB57" s="284"/>
      <c r="AC57" s="284"/>
      <c r="AD57" s="284"/>
      <c r="AE57" s="284"/>
      <c r="AF57" s="284"/>
      <c r="AG57" s="284" t="s">
        <v>1393</v>
      </c>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row>
    <row r="58" spans="1:60" ht="12.75" outlineLevel="1">
      <c r="A58" s="232"/>
      <c r="B58" s="233"/>
      <c r="C58" s="293" t="s">
        <v>1450</v>
      </c>
      <c r="D58" s="293"/>
      <c r="E58" s="293"/>
      <c r="F58" s="291"/>
      <c r="G58" s="293"/>
      <c r="H58" s="283"/>
      <c r="I58" s="283"/>
      <c r="J58" s="283"/>
      <c r="K58" s="283"/>
      <c r="L58" s="283"/>
      <c r="M58" s="283"/>
      <c r="N58" s="283"/>
      <c r="O58" s="283"/>
      <c r="P58" s="283"/>
      <c r="Q58" s="283"/>
      <c r="R58" s="283"/>
      <c r="S58" s="283"/>
      <c r="T58" s="283"/>
      <c r="U58" s="283"/>
      <c r="V58" s="283"/>
      <c r="W58" s="283"/>
      <c r="X58" s="283"/>
      <c r="Y58" s="284"/>
      <c r="Z58" s="284"/>
      <c r="AA58" s="284"/>
      <c r="AB58" s="284"/>
      <c r="AC58" s="284"/>
      <c r="AD58" s="284"/>
      <c r="AE58" s="284"/>
      <c r="AF58" s="284"/>
      <c r="AG58" s="284" t="s">
        <v>1395</v>
      </c>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row>
    <row r="59" spans="1:60" ht="12.75" outlineLevel="1">
      <c r="A59" s="232"/>
      <c r="B59" s="233"/>
      <c r="C59" s="234" t="s">
        <v>1466</v>
      </c>
      <c r="D59" s="235"/>
      <c r="E59" s="236">
        <v>8.048</v>
      </c>
      <c r="F59" s="283"/>
      <c r="G59" s="231"/>
      <c r="H59" s="283"/>
      <c r="I59" s="283"/>
      <c r="J59" s="283"/>
      <c r="K59" s="283"/>
      <c r="L59" s="283"/>
      <c r="M59" s="283"/>
      <c r="N59" s="283"/>
      <c r="O59" s="283"/>
      <c r="P59" s="283"/>
      <c r="Q59" s="283"/>
      <c r="R59" s="283"/>
      <c r="S59" s="283"/>
      <c r="T59" s="283"/>
      <c r="U59" s="283"/>
      <c r="V59" s="283"/>
      <c r="W59" s="283"/>
      <c r="X59" s="283"/>
      <c r="Y59" s="284"/>
      <c r="Z59" s="284"/>
      <c r="AA59" s="284"/>
      <c r="AB59" s="284"/>
      <c r="AC59" s="284"/>
      <c r="AD59" s="284"/>
      <c r="AE59" s="284"/>
      <c r="AF59" s="284"/>
      <c r="AG59" s="284" t="s">
        <v>527</v>
      </c>
      <c r="AH59" s="284">
        <v>0</v>
      </c>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row>
    <row r="60" spans="1:60" ht="22.5" outlineLevel="1">
      <c r="A60" s="225">
        <v>15</v>
      </c>
      <c r="B60" s="226" t="s">
        <v>1467</v>
      </c>
      <c r="C60" s="227" t="s">
        <v>1468</v>
      </c>
      <c r="D60" s="228" t="s">
        <v>238</v>
      </c>
      <c r="E60" s="229">
        <v>2.8455</v>
      </c>
      <c r="F60" s="147"/>
      <c r="G60" s="230">
        <f>ROUND(E60*F60,2)</f>
        <v>0</v>
      </c>
      <c r="H60" s="148"/>
      <c r="I60" s="283">
        <f>ROUND(E60*H60,2)</f>
        <v>0</v>
      </c>
      <c r="J60" s="148"/>
      <c r="K60" s="283">
        <f>ROUND(E60*J60,2)</f>
        <v>0</v>
      </c>
      <c r="L60" s="283">
        <v>21</v>
      </c>
      <c r="M60" s="283">
        <f>G60*(1+L60/100)</f>
        <v>0</v>
      </c>
      <c r="N60" s="283">
        <v>0.01215</v>
      </c>
      <c r="O60" s="283">
        <f>ROUND(E60*N60,2)</f>
        <v>0.03</v>
      </c>
      <c r="P60" s="283">
        <v>0</v>
      </c>
      <c r="Q60" s="283">
        <f>ROUND(E60*P60,2)</f>
        <v>0</v>
      </c>
      <c r="R60" s="283"/>
      <c r="S60" s="283" t="s">
        <v>1412</v>
      </c>
      <c r="T60" s="283" t="s">
        <v>1412</v>
      </c>
      <c r="U60" s="283">
        <v>1.01</v>
      </c>
      <c r="V60" s="283">
        <f>ROUND(E60*U60,2)</f>
        <v>2.87</v>
      </c>
      <c r="W60" s="283"/>
      <c r="X60" s="283" t="s">
        <v>1392</v>
      </c>
      <c r="Y60" s="284"/>
      <c r="Z60" s="284"/>
      <c r="AA60" s="284"/>
      <c r="AB60" s="284"/>
      <c r="AC60" s="284"/>
      <c r="AD60" s="284"/>
      <c r="AE60" s="284"/>
      <c r="AF60" s="284"/>
      <c r="AG60" s="284" t="s">
        <v>1393</v>
      </c>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row>
    <row r="61" spans="1:60" ht="12.75" outlineLevel="1">
      <c r="A61" s="232"/>
      <c r="B61" s="233"/>
      <c r="C61" s="234" t="s">
        <v>1469</v>
      </c>
      <c r="D61" s="235"/>
      <c r="E61" s="236">
        <v>1.0005</v>
      </c>
      <c r="F61" s="283"/>
      <c r="G61" s="231"/>
      <c r="H61" s="283"/>
      <c r="I61" s="283"/>
      <c r="J61" s="283"/>
      <c r="K61" s="283"/>
      <c r="L61" s="283"/>
      <c r="M61" s="283"/>
      <c r="N61" s="283"/>
      <c r="O61" s="283"/>
      <c r="P61" s="283"/>
      <c r="Q61" s="283"/>
      <c r="R61" s="283"/>
      <c r="S61" s="283"/>
      <c r="T61" s="283"/>
      <c r="U61" s="283"/>
      <c r="V61" s="283"/>
      <c r="W61" s="283"/>
      <c r="X61" s="283"/>
      <c r="Y61" s="284"/>
      <c r="Z61" s="284"/>
      <c r="AA61" s="284"/>
      <c r="AB61" s="284"/>
      <c r="AC61" s="284"/>
      <c r="AD61" s="284"/>
      <c r="AE61" s="284"/>
      <c r="AF61" s="284"/>
      <c r="AG61" s="284" t="s">
        <v>527</v>
      </c>
      <c r="AH61" s="284">
        <v>0</v>
      </c>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row>
    <row r="62" spans="1:60" ht="12.75" outlineLevel="1">
      <c r="A62" s="232"/>
      <c r="B62" s="233"/>
      <c r="C62" s="234" t="s">
        <v>1470</v>
      </c>
      <c r="D62" s="235"/>
      <c r="E62" s="236">
        <v>1.845</v>
      </c>
      <c r="F62" s="283"/>
      <c r="G62" s="231"/>
      <c r="H62" s="283"/>
      <c r="I62" s="283"/>
      <c r="J62" s="283"/>
      <c r="K62" s="283"/>
      <c r="L62" s="283"/>
      <c r="M62" s="283"/>
      <c r="N62" s="283"/>
      <c r="O62" s="283"/>
      <c r="P62" s="283"/>
      <c r="Q62" s="283"/>
      <c r="R62" s="283"/>
      <c r="S62" s="283"/>
      <c r="T62" s="283"/>
      <c r="U62" s="283"/>
      <c r="V62" s="283"/>
      <c r="W62" s="283"/>
      <c r="X62" s="283"/>
      <c r="Y62" s="284"/>
      <c r="Z62" s="284"/>
      <c r="AA62" s="284"/>
      <c r="AB62" s="284"/>
      <c r="AC62" s="284"/>
      <c r="AD62" s="284"/>
      <c r="AE62" s="284"/>
      <c r="AF62" s="284"/>
      <c r="AG62" s="284" t="s">
        <v>527</v>
      </c>
      <c r="AH62" s="284">
        <v>0</v>
      </c>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row>
    <row r="63" spans="1:60" ht="12.75" outlineLevel="1">
      <c r="A63" s="237">
        <v>16</v>
      </c>
      <c r="B63" s="238" t="s">
        <v>1471</v>
      </c>
      <c r="C63" s="239" t="s">
        <v>1472</v>
      </c>
      <c r="D63" s="240" t="s">
        <v>238</v>
      </c>
      <c r="E63" s="241">
        <v>2.8455</v>
      </c>
      <c r="F63" s="149"/>
      <c r="G63" s="242">
        <f>ROUND(E63*F63,2)</f>
        <v>0</v>
      </c>
      <c r="H63" s="148"/>
      <c r="I63" s="283">
        <f>ROUND(E63*H63,2)</f>
        <v>0</v>
      </c>
      <c r="J63" s="148"/>
      <c r="K63" s="283">
        <f>ROUND(E63*J63,2)</f>
        <v>0</v>
      </c>
      <c r="L63" s="283">
        <v>21</v>
      </c>
      <c r="M63" s="283">
        <f>G63*(1+L63/100)</f>
        <v>0</v>
      </c>
      <c r="N63" s="283">
        <v>0.00181</v>
      </c>
      <c r="O63" s="283">
        <f>ROUND(E63*N63,2)</f>
        <v>0.01</v>
      </c>
      <c r="P63" s="283">
        <v>0</v>
      </c>
      <c r="Q63" s="283">
        <f>ROUND(E63*P63,2)</f>
        <v>0</v>
      </c>
      <c r="R63" s="283"/>
      <c r="S63" s="283" t="s">
        <v>1412</v>
      </c>
      <c r="T63" s="283" t="s">
        <v>1412</v>
      </c>
      <c r="U63" s="283">
        <v>0.03</v>
      </c>
      <c r="V63" s="283">
        <f>ROUND(E63*U63,2)</f>
        <v>0.09</v>
      </c>
      <c r="W63" s="283"/>
      <c r="X63" s="283" t="s">
        <v>1392</v>
      </c>
      <c r="Y63" s="284"/>
      <c r="Z63" s="284"/>
      <c r="AA63" s="284"/>
      <c r="AB63" s="284"/>
      <c r="AC63" s="284"/>
      <c r="AD63" s="284"/>
      <c r="AE63" s="284"/>
      <c r="AF63" s="284"/>
      <c r="AG63" s="284" t="s">
        <v>1393</v>
      </c>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row>
    <row r="64" spans="1:60" ht="33.75" outlineLevel="1">
      <c r="A64" s="225">
        <v>17</v>
      </c>
      <c r="B64" s="226" t="s">
        <v>1473</v>
      </c>
      <c r="C64" s="227" t="s">
        <v>1474</v>
      </c>
      <c r="D64" s="228" t="s">
        <v>243</v>
      </c>
      <c r="E64" s="229">
        <v>2</v>
      </c>
      <c r="F64" s="147"/>
      <c r="G64" s="230">
        <f>ROUND(E64*F64,2)</f>
        <v>0</v>
      </c>
      <c r="H64" s="148"/>
      <c r="I64" s="283">
        <f>ROUND(E64*H64,2)</f>
        <v>0</v>
      </c>
      <c r="J64" s="148"/>
      <c r="K64" s="283">
        <f>ROUND(E64*J64,2)</f>
        <v>0</v>
      </c>
      <c r="L64" s="283">
        <v>21</v>
      </c>
      <c r="M64" s="283">
        <f>G64*(1+L64/100)</f>
        <v>0</v>
      </c>
      <c r="N64" s="283">
        <v>0</v>
      </c>
      <c r="O64" s="283">
        <f>ROUND(E64*N64,2)</f>
        <v>0</v>
      </c>
      <c r="P64" s="283">
        <v>0</v>
      </c>
      <c r="Q64" s="283">
        <f>ROUND(E64*P64,2)</f>
        <v>0</v>
      </c>
      <c r="R64" s="283"/>
      <c r="S64" s="283" t="s">
        <v>1390</v>
      </c>
      <c r="T64" s="283" t="s">
        <v>1391</v>
      </c>
      <c r="U64" s="283">
        <v>0</v>
      </c>
      <c r="V64" s="283">
        <f>ROUND(E64*U64,2)</f>
        <v>0</v>
      </c>
      <c r="W64" s="283"/>
      <c r="X64" s="283" t="s">
        <v>1392</v>
      </c>
      <c r="Y64" s="284"/>
      <c r="Z64" s="284"/>
      <c r="AA64" s="284"/>
      <c r="AB64" s="284"/>
      <c r="AC64" s="284"/>
      <c r="AD64" s="284"/>
      <c r="AE64" s="284"/>
      <c r="AF64" s="284"/>
      <c r="AG64" s="284" t="s">
        <v>1393</v>
      </c>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row>
    <row r="65" spans="1:60" ht="12.75" outlineLevel="1">
      <c r="A65" s="232"/>
      <c r="B65" s="233"/>
      <c r="C65" s="234" t="s">
        <v>1475</v>
      </c>
      <c r="D65" s="235"/>
      <c r="E65" s="236">
        <v>2</v>
      </c>
      <c r="F65" s="283"/>
      <c r="G65" s="231"/>
      <c r="H65" s="283"/>
      <c r="I65" s="283"/>
      <c r="J65" s="283"/>
      <c r="K65" s="283"/>
      <c r="L65" s="283"/>
      <c r="M65" s="283"/>
      <c r="N65" s="283"/>
      <c r="O65" s="283"/>
      <c r="P65" s="283"/>
      <c r="Q65" s="283"/>
      <c r="R65" s="283"/>
      <c r="S65" s="283"/>
      <c r="T65" s="283"/>
      <c r="U65" s="283"/>
      <c r="V65" s="283"/>
      <c r="W65" s="283"/>
      <c r="X65" s="283"/>
      <c r="Y65" s="284"/>
      <c r="Z65" s="284"/>
      <c r="AA65" s="284"/>
      <c r="AB65" s="284"/>
      <c r="AC65" s="284"/>
      <c r="AD65" s="284"/>
      <c r="AE65" s="284"/>
      <c r="AF65" s="284"/>
      <c r="AG65" s="284" t="s">
        <v>527</v>
      </c>
      <c r="AH65" s="284">
        <v>0</v>
      </c>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row>
    <row r="66" spans="1:60" ht="22.5" outlineLevel="1">
      <c r="A66" s="225">
        <v>18</v>
      </c>
      <c r="B66" s="226" t="s">
        <v>2420</v>
      </c>
      <c r="C66" s="227" t="s">
        <v>2421</v>
      </c>
      <c r="D66" s="228" t="s">
        <v>223</v>
      </c>
      <c r="E66" s="229">
        <v>0.01161</v>
      </c>
      <c r="F66" s="147"/>
      <c r="G66" s="230">
        <f>ROUND(E66*F66,2)</f>
        <v>0</v>
      </c>
      <c r="H66" s="148"/>
      <c r="I66" s="283">
        <f>ROUND(E66*H66,2)</f>
        <v>0</v>
      </c>
      <c r="J66" s="148"/>
      <c r="K66" s="283">
        <f>ROUND(E66*J66,2)</f>
        <v>0</v>
      </c>
      <c r="L66" s="283">
        <v>21</v>
      </c>
      <c r="M66" s="283">
        <f>G66*(1+L66/100)</f>
        <v>0</v>
      </c>
      <c r="N66" s="283">
        <v>1.09709</v>
      </c>
      <c r="O66" s="283">
        <f>ROUND(E66*N66,2)</f>
        <v>0.01</v>
      </c>
      <c r="P66" s="283">
        <v>0</v>
      </c>
      <c r="Q66" s="283">
        <f>ROUND(E66*P66,2)</f>
        <v>0</v>
      </c>
      <c r="R66" s="283"/>
      <c r="S66" s="283" t="s">
        <v>1412</v>
      </c>
      <c r="T66" s="283" t="s">
        <v>1478</v>
      </c>
      <c r="U66" s="283">
        <v>0</v>
      </c>
      <c r="V66" s="283">
        <f>ROUND(E66*U66,2)</f>
        <v>0</v>
      </c>
      <c r="W66" s="283"/>
      <c r="X66" s="283" t="s">
        <v>1479</v>
      </c>
      <c r="Y66" s="284"/>
      <c r="Z66" s="284"/>
      <c r="AA66" s="284"/>
      <c r="AB66" s="284"/>
      <c r="AC66" s="284"/>
      <c r="AD66" s="284"/>
      <c r="AE66" s="284"/>
      <c r="AF66" s="284"/>
      <c r="AG66" s="284" t="s">
        <v>1480</v>
      </c>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row>
    <row r="67" spans="1:60" ht="22.5" outlineLevel="1">
      <c r="A67" s="232"/>
      <c r="B67" s="233"/>
      <c r="C67" s="234" t="s">
        <v>2422</v>
      </c>
      <c r="D67" s="235"/>
      <c r="E67" s="236">
        <v>0.01161</v>
      </c>
      <c r="F67" s="283"/>
      <c r="G67" s="231"/>
      <c r="H67" s="283"/>
      <c r="I67" s="283"/>
      <c r="J67" s="283"/>
      <c r="K67" s="283"/>
      <c r="L67" s="283"/>
      <c r="M67" s="283"/>
      <c r="N67" s="283"/>
      <c r="O67" s="283"/>
      <c r="P67" s="283"/>
      <c r="Q67" s="283"/>
      <c r="R67" s="283"/>
      <c r="S67" s="283"/>
      <c r="T67" s="283"/>
      <c r="U67" s="283"/>
      <c r="V67" s="283"/>
      <c r="W67" s="283"/>
      <c r="X67" s="283"/>
      <c r="Y67" s="284"/>
      <c r="Z67" s="284"/>
      <c r="AA67" s="284"/>
      <c r="AB67" s="284"/>
      <c r="AC67" s="284"/>
      <c r="AD67" s="284"/>
      <c r="AE67" s="284"/>
      <c r="AF67" s="284"/>
      <c r="AG67" s="284" t="s">
        <v>527</v>
      </c>
      <c r="AH67" s="284">
        <v>0</v>
      </c>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row>
    <row r="68" spans="1:60" ht="22.5" outlineLevel="1">
      <c r="A68" s="225">
        <v>19</v>
      </c>
      <c r="B68" s="226" t="s">
        <v>1476</v>
      </c>
      <c r="C68" s="227" t="s">
        <v>1477</v>
      </c>
      <c r="D68" s="228" t="s">
        <v>223</v>
      </c>
      <c r="E68" s="229">
        <v>0.08494</v>
      </c>
      <c r="F68" s="147"/>
      <c r="G68" s="230">
        <f>ROUND(E68*F68,2)</f>
        <v>0</v>
      </c>
      <c r="H68" s="148"/>
      <c r="I68" s="283">
        <f>ROUND(E68*H68,2)</f>
        <v>0</v>
      </c>
      <c r="J68" s="148"/>
      <c r="K68" s="283">
        <f>ROUND(E68*J68,2)</f>
        <v>0</v>
      </c>
      <c r="L68" s="283">
        <v>21</v>
      </c>
      <c r="M68" s="283">
        <f>G68*(1+L68/100)</f>
        <v>0</v>
      </c>
      <c r="N68" s="283">
        <v>1.09709</v>
      </c>
      <c r="O68" s="283">
        <f>ROUND(E68*N68,2)</f>
        <v>0.09</v>
      </c>
      <c r="P68" s="283">
        <v>3.6309</v>
      </c>
      <c r="Q68" s="283">
        <f>ROUND(E68*P68,2)</f>
        <v>0.31</v>
      </c>
      <c r="R68" s="283"/>
      <c r="S68" s="283" t="s">
        <v>1412</v>
      </c>
      <c r="T68" s="283" t="s">
        <v>1478</v>
      </c>
      <c r="U68" s="283">
        <v>0</v>
      </c>
      <c r="V68" s="283">
        <f>ROUND(E68*U68,2)</f>
        <v>0</v>
      </c>
      <c r="W68" s="283"/>
      <c r="X68" s="283" t="s">
        <v>1479</v>
      </c>
      <c r="Y68" s="284"/>
      <c r="Z68" s="284"/>
      <c r="AA68" s="284"/>
      <c r="AB68" s="284"/>
      <c r="AC68" s="284"/>
      <c r="AD68" s="284"/>
      <c r="AE68" s="284"/>
      <c r="AF68" s="284"/>
      <c r="AG68" s="284" t="s">
        <v>1480</v>
      </c>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row>
    <row r="69" spans="1:60" ht="12.75" outlineLevel="1">
      <c r="A69" s="232"/>
      <c r="B69" s="233"/>
      <c r="C69" s="234" t="s">
        <v>1481</v>
      </c>
      <c r="D69" s="235"/>
      <c r="E69" s="236">
        <v>0.06371</v>
      </c>
      <c r="F69" s="283"/>
      <c r="G69" s="231"/>
      <c r="H69" s="283"/>
      <c r="I69" s="283"/>
      <c r="J69" s="283"/>
      <c r="K69" s="283"/>
      <c r="L69" s="283"/>
      <c r="M69" s="283"/>
      <c r="N69" s="283"/>
      <c r="O69" s="283"/>
      <c r="P69" s="283"/>
      <c r="Q69" s="283"/>
      <c r="R69" s="283"/>
      <c r="S69" s="283"/>
      <c r="T69" s="283"/>
      <c r="U69" s="283"/>
      <c r="V69" s="283"/>
      <c r="W69" s="283"/>
      <c r="X69" s="283"/>
      <c r="Y69" s="284"/>
      <c r="Z69" s="284"/>
      <c r="AA69" s="284"/>
      <c r="AB69" s="284"/>
      <c r="AC69" s="284"/>
      <c r="AD69" s="284"/>
      <c r="AE69" s="284"/>
      <c r="AF69" s="284"/>
      <c r="AG69" s="284" t="s">
        <v>527</v>
      </c>
      <c r="AH69" s="284">
        <v>0</v>
      </c>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row>
    <row r="70" spans="1:60" ht="12.75" outlineLevel="1">
      <c r="A70" s="232"/>
      <c r="B70" s="233"/>
      <c r="C70" s="234" t="s">
        <v>1482</v>
      </c>
      <c r="D70" s="235"/>
      <c r="E70" s="236">
        <v>0.02124</v>
      </c>
      <c r="F70" s="283"/>
      <c r="G70" s="231"/>
      <c r="H70" s="283"/>
      <c r="I70" s="283"/>
      <c r="J70" s="283"/>
      <c r="K70" s="283"/>
      <c r="L70" s="283"/>
      <c r="M70" s="283"/>
      <c r="N70" s="283"/>
      <c r="O70" s="283"/>
      <c r="P70" s="283"/>
      <c r="Q70" s="283"/>
      <c r="R70" s="283"/>
      <c r="S70" s="283"/>
      <c r="T70" s="283"/>
      <c r="U70" s="283"/>
      <c r="V70" s="283"/>
      <c r="W70" s="283"/>
      <c r="X70" s="283"/>
      <c r="Y70" s="284"/>
      <c r="Z70" s="284"/>
      <c r="AA70" s="284"/>
      <c r="AB70" s="284"/>
      <c r="AC70" s="284"/>
      <c r="AD70" s="284"/>
      <c r="AE70" s="284"/>
      <c r="AF70" s="284"/>
      <c r="AG70" s="284" t="s">
        <v>527</v>
      </c>
      <c r="AH70" s="284">
        <v>0</v>
      </c>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row>
    <row r="71" spans="1:60" ht="22.5" outlineLevel="1">
      <c r="A71" s="225">
        <v>20</v>
      </c>
      <c r="B71" s="226" t="s">
        <v>1483</v>
      </c>
      <c r="C71" s="227" t="s">
        <v>1484</v>
      </c>
      <c r="D71" s="228" t="s">
        <v>243</v>
      </c>
      <c r="E71" s="229">
        <v>1</v>
      </c>
      <c r="F71" s="147"/>
      <c r="G71" s="230">
        <f>ROUND(E71*F71,2)</f>
        <v>0</v>
      </c>
      <c r="H71" s="148"/>
      <c r="I71" s="283">
        <f>ROUND(E71*H71,2)</f>
        <v>0</v>
      </c>
      <c r="J71" s="148"/>
      <c r="K71" s="283">
        <f>ROUND(E71*J71,2)</f>
        <v>0</v>
      </c>
      <c r="L71" s="283">
        <v>21</v>
      </c>
      <c r="M71" s="283">
        <f>G71*(1+L71/100)</f>
        <v>0</v>
      </c>
      <c r="N71" s="283">
        <v>0.00565</v>
      </c>
      <c r="O71" s="283">
        <f>ROUND(E71*N71,2)</f>
        <v>0.01</v>
      </c>
      <c r="P71" s="283">
        <v>0</v>
      </c>
      <c r="Q71" s="283">
        <f>ROUND(E71*P71,2)</f>
        <v>0</v>
      </c>
      <c r="R71" s="283" t="s">
        <v>1485</v>
      </c>
      <c r="S71" s="283" t="s">
        <v>1486</v>
      </c>
      <c r="T71" s="283" t="s">
        <v>1391</v>
      </c>
      <c r="U71" s="283">
        <v>0</v>
      </c>
      <c r="V71" s="283">
        <f>ROUND(E71*U71,2)</f>
        <v>0</v>
      </c>
      <c r="W71" s="283"/>
      <c r="X71" s="283" t="s">
        <v>1487</v>
      </c>
      <c r="Y71" s="284"/>
      <c r="Z71" s="284"/>
      <c r="AA71" s="284"/>
      <c r="AB71" s="284"/>
      <c r="AC71" s="284"/>
      <c r="AD71" s="284"/>
      <c r="AE71" s="284"/>
      <c r="AF71" s="284"/>
      <c r="AG71" s="284" t="s">
        <v>1488</v>
      </c>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row>
    <row r="72" spans="1:60" ht="12.75" outlineLevel="1">
      <c r="A72" s="232"/>
      <c r="B72" s="233"/>
      <c r="C72" s="234" t="s">
        <v>1448</v>
      </c>
      <c r="D72" s="235"/>
      <c r="E72" s="236">
        <v>1</v>
      </c>
      <c r="F72" s="283"/>
      <c r="G72" s="231"/>
      <c r="H72" s="283"/>
      <c r="I72" s="283"/>
      <c r="J72" s="283"/>
      <c r="K72" s="283"/>
      <c r="L72" s="283"/>
      <c r="M72" s="283"/>
      <c r="N72" s="283"/>
      <c r="O72" s="283"/>
      <c r="P72" s="283"/>
      <c r="Q72" s="283"/>
      <c r="R72" s="283"/>
      <c r="S72" s="283"/>
      <c r="T72" s="283"/>
      <c r="U72" s="283"/>
      <c r="V72" s="283"/>
      <c r="W72" s="283"/>
      <c r="X72" s="283"/>
      <c r="Y72" s="284"/>
      <c r="Z72" s="284"/>
      <c r="AA72" s="284"/>
      <c r="AB72" s="284"/>
      <c r="AC72" s="284"/>
      <c r="AD72" s="284"/>
      <c r="AE72" s="284"/>
      <c r="AF72" s="284"/>
      <c r="AG72" s="284" t="s">
        <v>527</v>
      </c>
      <c r="AH72" s="284">
        <v>0</v>
      </c>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row>
    <row r="73" spans="1:33" ht="12.75">
      <c r="A73" s="218" t="s">
        <v>1384</v>
      </c>
      <c r="B73" s="219" t="s">
        <v>293</v>
      </c>
      <c r="C73" s="220" t="s">
        <v>1489</v>
      </c>
      <c r="D73" s="221"/>
      <c r="E73" s="222"/>
      <c r="F73" s="281"/>
      <c r="G73" s="224">
        <f>SUMIF(AG74:AG80,"&lt;&gt;NOR",G74:G80)</f>
        <v>0</v>
      </c>
      <c r="H73" s="282"/>
      <c r="I73" s="282">
        <f>SUM(I74:I80)</f>
        <v>0</v>
      </c>
      <c r="J73" s="282"/>
      <c r="K73" s="282">
        <f>SUM(K74:K80)</f>
        <v>0</v>
      </c>
      <c r="L73" s="282"/>
      <c r="M73" s="282">
        <f>SUM(M74:M80)</f>
        <v>0</v>
      </c>
      <c r="N73" s="282"/>
      <c r="O73" s="282">
        <f>SUM(O74:O80)</f>
        <v>0</v>
      </c>
      <c r="P73" s="282"/>
      <c r="Q73" s="282">
        <f>SUM(Q74:Q80)</f>
        <v>0</v>
      </c>
      <c r="R73" s="282"/>
      <c r="S73" s="282"/>
      <c r="T73" s="282"/>
      <c r="U73" s="282"/>
      <c r="V73" s="282">
        <f>SUM(V74:V80)</f>
        <v>0</v>
      </c>
      <c r="W73" s="282"/>
      <c r="X73" s="282"/>
      <c r="AG73" s="259" t="s">
        <v>1387</v>
      </c>
    </row>
    <row r="74" spans="1:60" ht="12.75" outlineLevel="1">
      <c r="A74" s="225">
        <v>21</v>
      </c>
      <c r="B74" s="226" t="s">
        <v>1490</v>
      </c>
      <c r="C74" s="227" t="s">
        <v>1491</v>
      </c>
      <c r="D74" s="228" t="s">
        <v>1389</v>
      </c>
      <c r="E74" s="229">
        <v>1</v>
      </c>
      <c r="F74" s="147"/>
      <c r="G74" s="230">
        <f>ROUND(E74*F74,2)</f>
        <v>0</v>
      </c>
      <c r="H74" s="148"/>
      <c r="I74" s="283">
        <f>ROUND(E74*H74,2)</f>
        <v>0</v>
      </c>
      <c r="J74" s="148"/>
      <c r="K74" s="283">
        <f>ROUND(E74*J74,2)</f>
        <v>0</v>
      </c>
      <c r="L74" s="283">
        <v>21</v>
      </c>
      <c r="M74" s="283">
        <f>G74*(1+L74/100)</f>
        <v>0</v>
      </c>
      <c r="N74" s="283">
        <v>0</v>
      </c>
      <c r="O74" s="283">
        <f>ROUND(E74*N74,2)</f>
        <v>0</v>
      </c>
      <c r="P74" s="283">
        <v>0</v>
      </c>
      <c r="Q74" s="283">
        <f>ROUND(E74*P74,2)</f>
        <v>0</v>
      </c>
      <c r="R74" s="283"/>
      <c r="S74" s="283" t="s">
        <v>1390</v>
      </c>
      <c r="T74" s="283" t="s">
        <v>1391</v>
      </c>
      <c r="U74" s="283">
        <v>0</v>
      </c>
      <c r="V74" s="283">
        <f>ROUND(E74*U74,2)</f>
        <v>0</v>
      </c>
      <c r="W74" s="283"/>
      <c r="X74" s="283" t="s">
        <v>1392</v>
      </c>
      <c r="Y74" s="284"/>
      <c r="Z74" s="284"/>
      <c r="AA74" s="284"/>
      <c r="AB74" s="284"/>
      <c r="AC74" s="284"/>
      <c r="AD74" s="284"/>
      <c r="AE74" s="284"/>
      <c r="AF74" s="284"/>
      <c r="AG74" s="284" t="s">
        <v>1393</v>
      </c>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row>
    <row r="75" spans="1:60" ht="12.75" outlineLevel="1">
      <c r="A75" s="232"/>
      <c r="B75" s="233"/>
      <c r="C75" s="293" t="s">
        <v>1492</v>
      </c>
      <c r="D75" s="293"/>
      <c r="E75" s="293"/>
      <c r="F75" s="291"/>
      <c r="G75" s="293"/>
      <c r="H75" s="283"/>
      <c r="I75" s="283"/>
      <c r="J75" s="283"/>
      <c r="K75" s="283"/>
      <c r="L75" s="283"/>
      <c r="M75" s="283"/>
      <c r="N75" s="283"/>
      <c r="O75" s="283"/>
      <c r="P75" s="283"/>
      <c r="Q75" s="283"/>
      <c r="R75" s="283"/>
      <c r="S75" s="283"/>
      <c r="T75" s="283"/>
      <c r="U75" s="283"/>
      <c r="V75" s="283"/>
      <c r="W75" s="283"/>
      <c r="X75" s="283"/>
      <c r="Y75" s="284"/>
      <c r="Z75" s="284"/>
      <c r="AA75" s="284"/>
      <c r="AB75" s="284"/>
      <c r="AC75" s="284"/>
      <c r="AD75" s="284"/>
      <c r="AE75" s="284"/>
      <c r="AF75" s="284"/>
      <c r="AG75" s="284" t="s">
        <v>1395</v>
      </c>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row>
    <row r="76" spans="1:60" ht="12.75" outlineLevel="1">
      <c r="A76" s="232"/>
      <c r="B76" s="233"/>
      <c r="C76" s="243" t="s">
        <v>144</v>
      </c>
      <c r="D76" s="244"/>
      <c r="E76" s="245"/>
      <c r="F76" s="285"/>
      <c r="G76" s="246"/>
      <c r="H76" s="283"/>
      <c r="I76" s="283"/>
      <c r="J76" s="283"/>
      <c r="K76" s="283"/>
      <c r="L76" s="283"/>
      <c r="M76" s="283"/>
      <c r="N76" s="283"/>
      <c r="O76" s="283"/>
      <c r="P76" s="283"/>
      <c r="Q76" s="283"/>
      <c r="R76" s="283"/>
      <c r="S76" s="283"/>
      <c r="T76" s="283"/>
      <c r="U76" s="283"/>
      <c r="V76" s="283"/>
      <c r="W76" s="283"/>
      <c r="X76" s="283"/>
      <c r="Y76" s="284"/>
      <c r="Z76" s="284"/>
      <c r="AA76" s="284"/>
      <c r="AB76" s="284"/>
      <c r="AC76" s="284"/>
      <c r="AD76" s="284"/>
      <c r="AE76" s="284"/>
      <c r="AF76" s="284"/>
      <c r="AG76" s="284" t="s">
        <v>1395</v>
      </c>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row>
    <row r="77" spans="1:60" ht="22.5" customHeight="1" outlineLevel="1">
      <c r="A77" s="232"/>
      <c r="B77" s="233"/>
      <c r="C77" s="1456" t="s">
        <v>1493</v>
      </c>
      <c r="D77" s="1456"/>
      <c r="E77" s="1456"/>
      <c r="F77" s="1116"/>
      <c r="G77" s="1117"/>
      <c r="H77" s="283"/>
      <c r="I77" s="283"/>
      <c r="J77" s="283"/>
      <c r="K77" s="283"/>
      <c r="L77" s="283"/>
      <c r="M77" s="283"/>
      <c r="N77" s="283"/>
      <c r="O77" s="283"/>
      <c r="P77" s="283"/>
      <c r="Q77" s="283"/>
      <c r="R77" s="283"/>
      <c r="S77" s="283"/>
      <c r="T77" s="283"/>
      <c r="U77" s="283"/>
      <c r="V77" s="283"/>
      <c r="W77" s="283"/>
      <c r="X77" s="283"/>
      <c r="Y77" s="284"/>
      <c r="Z77" s="284"/>
      <c r="AA77" s="284"/>
      <c r="AB77" s="284"/>
      <c r="AC77" s="284"/>
      <c r="AD77" s="284"/>
      <c r="AE77" s="284"/>
      <c r="AF77" s="284"/>
      <c r="AG77" s="284" t="s">
        <v>1395</v>
      </c>
      <c r="AH77" s="284"/>
      <c r="AI77" s="284"/>
      <c r="AJ77" s="284"/>
      <c r="AK77" s="284"/>
      <c r="AL77" s="284"/>
      <c r="AM77" s="284"/>
      <c r="AN77" s="284"/>
      <c r="AO77" s="284"/>
      <c r="AP77" s="284"/>
      <c r="AQ77" s="284"/>
      <c r="AR77" s="284"/>
      <c r="AS77" s="284"/>
      <c r="AT77" s="284"/>
      <c r="AU77" s="284"/>
      <c r="AV77" s="284"/>
      <c r="AW77" s="284"/>
      <c r="AX77" s="284"/>
      <c r="AY77" s="284"/>
      <c r="AZ77" s="284"/>
      <c r="BA77" s="286" t="str">
        <f>C77</f>
        <v>- BZti - demontáž rozvodů prádelny (připojení 1 nového umyvadla vč. baterií, 2 stávajících praček), zaslepení nefunkčních vpustí</v>
      </c>
      <c r="BB77" s="284"/>
      <c r="BC77" s="284"/>
      <c r="BD77" s="284"/>
      <c r="BE77" s="284"/>
      <c r="BF77" s="284"/>
      <c r="BG77" s="284"/>
      <c r="BH77" s="284"/>
    </row>
    <row r="78" spans="1:60" ht="22.5" customHeight="1" outlineLevel="1">
      <c r="A78" s="232"/>
      <c r="B78" s="233"/>
      <c r="C78" s="1456" t="s">
        <v>1494</v>
      </c>
      <c r="D78" s="1456"/>
      <c r="E78" s="1456"/>
      <c r="F78" s="1116"/>
      <c r="G78" s="1117"/>
      <c r="H78" s="283"/>
      <c r="I78" s="283"/>
      <c r="J78" s="283"/>
      <c r="K78" s="283"/>
      <c r="L78" s="283"/>
      <c r="M78" s="283"/>
      <c r="N78" s="283"/>
      <c r="O78" s="283"/>
      <c r="P78" s="283"/>
      <c r="Q78" s="283"/>
      <c r="R78" s="283"/>
      <c r="S78" s="283"/>
      <c r="T78" s="283"/>
      <c r="U78" s="283"/>
      <c r="V78" s="283"/>
      <c r="W78" s="283"/>
      <c r="X78" s="283"/>
      <c r="Y78" s="284"/>
      <c r="Z78" s="284"/>
      <c r="AA78" s="284"/>
      <c r="AB78" s="284"/>
      <c r="AC78" s="284"/>
      <c r="AD78" s="284"/>
      <c r="AE78" s="284"/>
      <c r="AF78" s="284"/>
      <c r="AG78" s="284" t="s">
        <v>1395</v>
      </c>
      <c r="AH78" s="284"/>
      <c r="AI78" s="284"/>
      <c r="AJ78" s="284"/>
      <c r="AK78" s="284"/>
      <c r="AL78" s="284"/>
      <c r="AM78" s="284"/>
      <c r="AN78" s="284"/>
      <c r="AO78" s="284"/>
      <c r="AP78" s="284"/>
      <c r="AQ78" s="284"/>
      <c r="AR78" s="284"/>
      <c r="AS78" s="284"/>
      <c r="AT78" s="284"/>
      <c r="AU78" s="284"/>
      <c r="AV78" s="284"/>
      <c r="AW78" s="284"/>
      <c r="AX78" s="284"/>
      <c r="AY78" s="284"/>
      <c r="AZ78" s="284"/>
      <c r="BA78" s="286" t="str">
        <f>C78</f>
        <v>- OPr - oprava rozvodů prádelny (připojení 1 nového umyvadla vč. baterií, 4 stav. praček, 2 stav. sušiček, materiál a montáž vč. uzemnění spotřebičů)</v>
      </c>
      <c r="BB78" s="284"/>
      <c r="BC78" s="284"/>
      <c r="BD78" s="284"/>
      <c r="BE78" s="284"/>
      <c r="BF78" s="284"/>
      <c r="BG78" s="284"/>
      <c r="BH78" s="284"/>
    </row>
    <row r="79" spans="1:60" ht="12.75" customHeight="1" outlineLevel="1">
      <c r="A79" s="232"/>
      <c r="B79" s="233"/>
      <c r="C79" s="1457" t="s">
        <v>1495</v>
      </c>
      <c r="D79" s="1457"/>
      <c r="E79" s="1457"/>
      <c r="F79" s="1116"/>
      <c r="G79" s="1117"/>
      <c r="H79" s="283"/>
      <c r="I79" s="283"/>
      <c r="J79" s="283"/>
      <c r="K79" s="283"/>
      <c r="L79" s="283"/>
      <c r="M79" s="283"/>
      <c r="N79" s="283"/>
      <c r="O79" s="283"/>
      <c r="P79" s="283"/>
      <c r="Q79" s="283"/>
      <c r="R79" s="283"/>
      <c r="S79" s="283"/>
      <c r="T79" s="283"/>
      <c r="U79" s="283"/>
      <c r="V79" s="283"/>
      <c r="W79" s="283"/>
      <c r="X79" s="283"/>
      <c r="Y79" s="284"/>
      <c r="Z79" s="284"/>
      <c r="AA79" s="284"/>
      <c r="AB79" s="284"/>
      <c r="AC79" s="284"/>
      <c r="AD79" s="284"/>
      <c r="AE79" s="284"/>
      <c r="AF79" s="284"/>
      <c r="AG79" s="284" t="s">
        <v>1395</v>
      </c>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row>
    <row r="80" spans="1:60" ht="12.75" outlineLevel="1">
      <c r="A80" s="232"/>
      <c r="B80" s="233"/>
      <c r="C80" s="234" t="s">
        <v>1496</v>
      </c>
      <c r="D80" s="235"/>
      <c r="E80" s="236">
        <v>1</v>
      </c>
      <c r="F80" s="283"/>
      <c r="G80" s="231"/>
      <c r="H80" s="283"/>
      <c r="I80" s="283"/>
      <c r="J80" s="283"/>
      <c r="K80" s="283"/>
      <c r="L80" s="283"/>
      <c r="M80" s="283"/>
      <c r="N80" s="283"/>
      <c r="O80" s="283"/>
      <c r="P80" s="283"/>
      <c r="Q80" s="283"/>
      <c r="R80" s="283"/>
      <c r="S80" s="283"/>
      <c r="T80" s="283"/>
      <c r="U80" s="283"/>
      <c r="V80" s="283"/>
      <c r="W80" s="283"/>
      <c r="X80" s="283"/>
      <c r="Y80" s="284"/>
      <c r="Z80" s="284"/>
      <c r="AA80" s="284"/>
      <c r="AB80" s="284"/>
      <c r="AC80" s="284"/>
      <c r="AD80" s="284"/>
      <c r="AE80" s="284"/>
      <c r="AF80" s="284"/>
      <c r="AG80" s="284" t="s">
        <v>527</v>
      </c>
      <c r="AH80" s="284">
        <v>0</v>
      </c>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row>
    <row r="81" spans="1:33" ht="12.75">
      <c r="A81" s="218" t="s">
        <v>1384</v>
      </c>
      <c r="B81" s="219" t="s">
        <v>1385</v>
      </c>
      <c r="C81" s="220" t="s">
        <v>1386</v>
      </c>
      <c r="D81" s="221"/>
      <c r="E81" s="222"/>
      <c r="F81" s="281"/>
      <c r="G81" s="224">
        <f>SUMIF(AG82:AG91,"&lt;&gt;NOR",G82:G91)</f>
        <v>0</v>
      </c>
      <c r="H81" s="282"/>
      <c r="I81" s="282">
        <f>SUM(I82:I91)</f>
        <v>0</v>
      </c>
      <c r="J81" s="282"/>
      <c r="K81" s="282">
        <f>SUM(K82:K91)</f>
        <v>0</v>
      </c>
      <c r="L81" s="282"/>
      <c r="M81" s="282">
        <f>SUM(M82:M91)</f>
        <v>0</v>
      </c>
      <c r="N81" s="282"/>
      <c r="O81" s="282">
        <f>SUM(O82:O91)</f>
        <v>0</v>
      </c>
      <c r="P81" s="282"/>
      <c r="Q81" s="282">
        <f>SUM(Q82:Q91)</f>
        <v>0</v>
      </c>
      <c r="R81" s="282"/>
      <c r="S81" s="282"/>
      <c r="T81" s="282"/>
      <c r="U81" s="282"/>
      <c r="V81" s="282">
        <f>SUM(V82:V91)</f>
        <v>0</v>
      </c>
      <c r="W81" s="282"/>
      <c r="X81" s="282"/>
      <c r="AG81" s="259" t="s">
        <v>1387</v>
      </c>
    </row>
    <row r="82" spans="1:60" ht="22.5" outlineLevel="1">
      <c r="A82" s="225">
        <v>22</v>
      </c>
      <c r="B82" s="226" t="s">
        <v>1497</v>
      </c>
      <c r="C82" s="227" t="s">
        <v>1498</v>
      </c>
      <c r="D82" s="228" t="s">
        <v>243</v>
      </c>
      <c r="E82" s="229">
        <v>5</v>
      </c>
      <c r="F82" s="147"/>
      <c r="G82" s="230">
        <f>ROUND(E82*F82,2)</f>
        <v>0</v>
      </c>
      <c r="H82" s="148"/>
      <c r="I82" s="283">
        <f>ROUND(E82*H82,2)</f>
        <v>0</v>
      </c>
      <c r="J82" s="148"/>
      <c r="K82" s="283">
        <f>ROUND(E82*J82,2)</f>
        <v>0</v>
      </c>
      <c r="L82" s="283">
        <v>21</v>
      </c>
      <c r="M82" s="283">
        <f>G82*(1+L82/100)</f>
        <v>0</v>
      </c>
      <c r="N82" s="283">
        <v>0</v>
      </c>
      <c r="O82" s="283">
        <f>ROUND(E82*N82,2)</f>
        <v>0</v>
      </c>
      <c r="P82" s="283">
        <v>0</v>
      </c>
      <c r="Q82" s="283">
        <f>ROUND(E82*P82,2)</f>
        <v>0</v>
      </c>
      <c r="R82" s="283"/>
      <c r="S82" s="283" t="s">
        <v>1390</v>
      </c>
      <c r="T82" s="283" t="s">
        <v>1391</v>
      </c>
      <c r="U82" s="283">
        <v>0</v>
      </c>
      <c r="V82" s="283">
        <f>ROUND(E82*U82,2)</f>
        <v>0</v>
      </c>
      <c r="W82" s="283"/>
      <c r="X82" s="283" t="s">
        <v>1392</v>
      </c>
      <c r="Y82" s="284"/>
      <c r="Z82" s="284"/>
      <c r="AA82" s="284"/>
      <c r="AB82" s="284"/>
      <c r="AC82" s="284"/>
      <c r="AD82" s="284"/>
      <c r="AE82" s="284"/>
      <c r="AF82" s="284"/>
      <c r="AG82" s="284" t="s">
        <v>1393</v>
      </c>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row>
    <row r="83" spans="1:60" ht="12.75" outlineLevel="1">
      <c r="A83" s="232"/>
      <c r="B83" s="233"/>
      <c r="C83" s="234" t="s">
        <v>1499</v>
      </c>
      <c r="D83" s="235"/>
      <c r="E83" s="236">
        <v>5</v>
      </c>
      <c r="F83" s="283"/>
      <c r="G83" s="231"/>
      <c r="H83" s="283"/>
      <c r="I83" s="283"/>
      <c r="J83" s="283"/>
      <c r="K83" s="283"/>
      <c r="L83" s="283"/>
      <c r="M83" s="283"/>
      <c r="N83" s="283"/>
      <c r="O83" s="283"/>
      <c r="P83" s="283"/>
      <c r="Q83" s="283"/>
      <c r="R83" s="283"/>
      <c r="S83" s="283"/>
      <c r="T83" s="283"/>
      <c r="U83" s="283"/>
      <c r="V83" s="283"/>
      <c r="W83" s="283"/>
      <c r="X83" s="283"/>
      <c r="Y83" s="284"/>
      <c r="Z83" s="284"/>
      <c r="AA83" s="284"/>
      <c r="AB83" s="284"/>
      <c r="AC83" s="284"/>
      <c r="AD83" s="284"/>
      <c r="AE83" s="284"/>
      <c r="AF83" s="284"/>
      <c r="AG83" s="284" t="s">
        <v>527</v>
      </c>
      <c r="AH83" s="284">
        <v>0</v>
      </c>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row>
    <row r="84" spans="1:60" ht="12.75" outlineLevel="1">
      <c r="A84" s="225">
        <v>23</v>
      </c>
      <c r="B84" s="226" t="s">
        <v>1500</v>
      </c>
      <c r="C84" s="227" t="s">
        <v>1501</v>
      </c>
      <c r="D84" s="228" t="s">
        <v>243</v>
      </c>
      <c r="E84" s="229">
        <v>1</v>
      </c>
      <c r="F84" s="147"/>
      <c r="G84" s="230">
        <f>ROUND(E84*F84,2)</f>
        <v>0</v>
      </c>
      <c r="H84" s="148"/>
      <c r="I84" s="283">
        <f>ROUND(E84*H84,2)</f>
        <v>0</v>
      </c>
      <c r="J84" s="148"/>
      <c r="K84" s="283">
        <f>ROUND(E84*J84,2)</f>
        <v>0</v>
      </c>
      <c r="L84" s="283">
        <v>21</v>
      </c>
      <c r="M84" s="283">
        <f>G84*(1+L84/100)</f>
        <v>0</v>
      </c>
      <c r="N84" s="283">
        <v>0</v>
      </c>
      <c r="O84" s="283">
        <f>ROUND(E84*N84,2)</f>
        <v>0</v>
      </c>
      <c r="P84" s="283">
        <v>0</v>
      </c>
      <c r="Q84" s="283">
        <f>ROUND(E84*P84,2)</f>
        <v>0</v>
      </c>
      <c r="R84" s="283"/>
      <c r="S84" s="283" t="s">
        <v>1390</v>
      </c>
      <c r="T84" s="283" t="s">
        <v>1391</v>
      </c>
      <c r="U84" s="283">
        <v>0</v>
      </c>
      <c r="V84" s="283">
        <f>ROUND(E84*U84,2)</f>
        <v>0</v>
      </c>
      <c r="W84" s="283"/>
      <c r="X84" s="283" t="s">
        <v>1392</v>
      </c>
      <c r="Y84" s="284"/>
      <c r="Z84" s="284"/>
      <c r="AA84" s="284"/>
      <c r="AB84" s="284"/>
      <c r="AC84" s="284"/>
      <c r="AD84" s="284"/>
      <c r="AE84" s="284"/>
      <c r="AF84" s="284"/>
      <c r="AG84" s="284" t="s">
        <v>1393</v>
      </c>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row>
    <row r="85" spans="1:60" ht="12.75" outlineLevel="1">
      <c r="A85" s="232"/>
      <c r="B85" s="233"/>
      <c r="C85" s="293" t="s">
        <v>1502</v>
      </c>
      <c r="D85" s="293"/>
      <c r="E85" s="293"/>
      <c r="F85" s="291"/>
      <c r="G85" s="293"/>
      <c r="H85" s="283"/>
      <c r="I85" s="283"/>
      <c r="J85" s="283"/>
      <c r="K85" s="283"/>
      <c r="L85" s="283"/>
      <c r="M85" s="283"/>
      <c r="N85" s="283"/>
      <c r="O85" s="283"/>
      <c r="P85" s="283"/>
      <c r="Q85" s="283"/>
      <c r="R85" s="283"/>
      <c r="S85" s="283"/>
      <c r="T85" s="283"/>
      <c r="U85" s="283"/>
      <c r="V85" s="283"/>
      <c r="W85" s="283"/>
      <c r="X85" s="283"/>
      <c r="Y85" s="284"/>
      <c r="Z85" s="284"/>
      <c r="AA85" s="284"/>
      <c r="AB85" s="284"/>
      <c r="AC85" s="284"/>
      <c r="AD85" s="284"/>
      <c r="AE85" s="284"/>
      <c r="AF85" s="284"/>
      <c r="AG85" s="284" t="s">
        <v>1395</v>
      </c>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row>
    <row r="86" spans="1:60" ht="12.75" outlineLevel="1">
      <c r="A86" s="232"/>
      <c r="B86" s="233"/>
      <c r="C86" s="1117" t="s">
        <v>1503</v>
      </c>
      <c r="D86" s="1117"/>
      <c r="E86" s="1117"/>
      <c r="F86" s="1116"/>
      <c r="G86" s="1117"/>
      <c r="H86" s="283"/>
      <c r="I86" s="283"/>
      <c r="J86" s="283"/>
      <c r="K86" s="283"/>
      <c r="L86" s="283"/>
      <c r="M86" s="283"/>
      <c r="N86" s="283"/>
      <c r="O86" s="283"/>
      <c r="P86" s="283"/>
      <c r="Q86" s="283"/>
      <c r="R86" s="283"/>
      <c r="S86" s="283"/>
      <c r="T86" s="283"/>
      <c r="U86" s="283"/>
      <c r="V86" s="283"/>
      <c r="W86" s="283"/>
      <c r="X86" s="283"/>
      <c r="Y86" s="284"/>
      <c r="Z86" s="284"/>
      <c r="AA86" s="284"/>
      <c r="AB86" s="284"/>
      <c r="AC86" s="284"/>
      <c r="AD86" s="284"/>
      <c r="AE86" s="284"/>
      <c r="AF86" s="284"/>
      <c r="AG86" s="284" t="s">
        <v>1395</v>
      </c>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row>
    <row r="87" spans="1:60" ht="12.75" outlineLevel="1">
      <c r="A87" s="232"/>
      <c r="B87" s="233"/>
      <c r="C87" s="1117" t="s">
        <v>1504</v>
      </c>
      <c r="D87" s="1117"/>
      <c r="E87" s="1117"/>
      <c r="F87" s="1116"/>
      <c r="G87" s="1117"/>
      <c r="H87" s="283"/>
      <c r="I87" s="283"/>
      <c r="J87" s="283"/>
      <c r="K87" s="283"/>
      <c r="L87" s="283"/>
      <c r="M87" s="283"/>
      <c r="N87" s="283"/>
      <c r="O87" s="283"/>
      <c r="P87" s="283"/>
      <c r="Q87" s="283"/>
      <c r="R87" s="283"/>
      <c r="S87" s="283"/>
      <c r="T87" s="283"/>
      <c r="U87" s="283"/>
      <c r="V87" s="283"/>
      <c r="W87" s="283"/>
      <c r="X87" s="283"/>
      <c r="Y87" s="284"/>
      <c r="Z87" s="284"/>
      <c r="AA87" s="284"/>
      <c r="AB87" s="284"/>
      <c r="AC87" s="284"/>
      <c r="AD87" s="284"/>
      <c r="AE87" s="284"/>
      <c r="AF87" s="284"/>
      <c r="AG87" s="284" t="s">
        <v>1395</v>
      </c>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row>
    <row r="88" spans="1:60" ht="12.75" outlineLevel="1">
      <c r="A88" s="232"/>
      <c r="B88" s="233"/>
      <c r="C88" s="1117" t="s">
        <v>1505</v>
      </c>
      <c r="D88" s="1117"/>
      <c r="E88" s="1117"/>
      <c r="F88" s="1116"/>
      <c r="G88" s="1117"/>
      <c r="H88" s="283"/>
      <c r="I88" s="283"/>
      <c r="J88" s="283"/>
      <c r="K88" s="283"/>
      <c r="L88" s="283"/>
      <c r="M88" s="283"/>
      <c r="N88" s="283"/>
      <c r="O88" s="283"/>
      <c r="P88" s="283"/>
      <c r="Q88" s="283"/>
      <c r="R88" s="283"/>
      <c r="S88" s="283"/>
      <c r="T88" s="283"/>
      <c r="U88" s="283"/>
      <c r="V88" s="283"/>
      <c r="W88" s="283"/>
      <c r="X88" s="283"/>
      <c r="Y88" s="284"/>
      <c r="Z88" s="284"/>
      <c r="AA88" s="284"/>
      <c r="AB88" s="284"/>
      <c r="AC88" s="284"/>
      <c r="AD88" s="284"/>
      <c r="AE88" s="284"/>
      <c r="AF88" s="284"/>
      <c r="AG88" s="284" t="s">
        <v>1395</v>
      </c>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row>
    <row r="89" spans="1:60" ht="12.75" outlineLevel="1">
      <c r="A89" s="232"/>
      <c r="B89" s="233"/>
      <c r="C89" s="234" t="s">
        <v>1506</v>
      </c>
      <c r="D89" s="235"/>
      <c r="E89" s="236">
        <v>1</v>
      </c>
      <c r="F89" s="283"/>
      <c r="G89" s="231"/>
      <c r="H89" s="283"/>
      <c r="I89" s="283"/>
      <c r="J89" s="283"/>
      <c r="K89" s="283"/>
      <c r="L89" s="283"/>
      <c r="M89" s="283"/>
      <c r="N89" s="283"/>
      <c r="O89" s="283"/>
      <c r="P89" s="283"/>
      <c r="Q89" s="283"/>
      <c r="R89" s="283"/>
      <c r="S89" s="283"/>
      <c r="T89" s="283"/>
      <c r="U89" s="283"/>
      <c r="V89" s="283"/>
      <c r="W89" s="283"/>
      <c r="X89" s="283"/>
      <c r="Y89" s="284"/>
      <c r="Z89" s="284"/>
      <c r="AA89" s="284"/>
      <c r="AB89" s="284"/>
      <c r="AC89" s="284"/>
      <c r="AD89" s="284"/>
      <c r="AE89" s="284"/>
      <c r="AF89" s="284"/>
      <c r="AG89" s="284" t="s">
        <v>527</v>
      </c>
      <c r="AH89" s="284">
        <v>0</v>
      </c>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row>
    <row r="90" spans="1:60" ht="22.5" outlineLevel="1">
      <c r="A90" s="225">
        <v>24</v>
      </c>
      <c r="B90" s="226" t="s">
        <v>1388</v>
      </c>
      <c r="C90" s="227" t="s">
        <v>1507</v>
      </c>
      <c r="D90" s="228" t="s">
        <v>238</v>
      </c>
      <c r="E90" s="229">
        <v>28</v>
      </c>
      <c r="F90" s="147"/>
      <c r="G90" s="230">
        <f>ROUND(E90*F90,2)</f>
        <v>0</v>
      </c>
      <c r="H90" s="148"/>
      <c r="I90" s="283">
        <f>ROUND(E90*H90,2)</f>
        <v>0</v>
      </c>
      <c r="J90" s="148"/>
      <c r="K90" s="283">
        <f>ROUND(E90*J90,2)</f>
        <v>0</v>
      </c>
      <c r="L90" s="283">
        <v>21</v>
      </c>
      <c r="M90" s="283">
        <f>G90*(1+L90/100)</f>
        <v>0</v>
      </c>
      <c r="N90" s="283">
        <v>0</v>
      </c>
      <c r="O90" s="283">
        <f>ROUND(E90*N90,2)</f>
        <v>0</v>
      </c>
      <c r="P90" s="283">
        <v>0</v>
      </c>
      <c r="Q90" s="283">
        <f>ROUND(E90*P90,2)</f>
        <v>0</v>
      </c>
      <c r="R90" s="283"/>
      <c r="S90" s="283" t="s">
        <v>1390</v>
      </c>
      <c r="T90" s="283" t="s">
        <v>1391</v>
      </c>
      <c r="U90" s="283">
        <v>0</v>
      </c>
      <c r="V90" s="283">
        <f>ROUND(E90*U90,2)</f>
        <v>0</v>
      </c>
      <c r="W90" s="283"/>
      <c r="X90" s="283" t="s">
        <v>1392</v>
      </c>
      <c r="Y90" s="284"/>
      <c r="Z90" s="284"/>
      <c r="AA90" s="284"/>
      <c r="AB90" s="284"/>
      <c r="AC90" s="284"/>
      <c r="AD90" s="284"/>
      <c r="AE90" s="284"/>
      <c r="AF90" s="284"/>
      <c r="AG90" s="284" t="s">
        <v>1393</v>
      </c>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row>
    <row r="91" spans="1:60" ht="12.75" outlineLevel="1">
      <c r="A91" s="232"/>
      <c r="B91" s="233"/>
      <c r="C91" s="234" t="s">
        <v>1508</v>
      </c>
      <c r="D91" s="235"/>
      <c r="E91" s="236">
        <v>28</v>
      </c>
      <c r="F91" s="283"/>
      <c r="G91" s="231"/>
      <c r="H91" s="283"/>
      <c r="I91" s="283"/>
      <c r="J91" s="283"/>
      <c r="K91" s="283"/>
      <c r="L91" s="283"/>
      <c r="M91" s="283"/>
      <c r="N91" s="283"/>
      <c r="O91" s="283"/>
      <c r="P91" s="283"/>
      <c r="Q91" s="283"/>
      <c r="R91" s="283"/>
      <c r="S91" s="283"/>
      <c r="T91" s="283"/>
      <c r="U91" s="283"/>
      <c r="V91" s="283"/>
      <c r="W91" s="283"/>
      <c r="X91" s="283"/>
      <c r="Y91" s="284"/>
      <c r="Z91" s="284"/>
      <c r="AA91" s="284"/>
      <c r="AB91" s="284"/>
      <c r="AC91" s="284"/>
      <c r="AD91" s="284"/>
      <c r="AE91" s="284"/>
      <c r="AF91" s="284"/>
      <c r="AG91" s="284" t="s">
        <v>527</v>
      </c>
      <c r="AH91" s="284">
        <v>0</v>
      </c>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row>
    <row r="92" spans="1:33" ht="12.75">
      <c r="A92" s="218" t="s">
        <v>1384</v>
      </c>
      <c r="B92" s="219" t="s">
        <v>211</v>
      </c>
      <c r="C92" s="220" t="s">
        <v>229</v>
      </c>
      <c r="D92" s="221"/>
      <c r="E92" s="222"/>
      <c r="F92" s="281"/>
      <c r="G92" s="224">
        <f>SUMIF(AG93:AG96,"&lt;&gt;NOR",G93:G96)</f>
        <v>0</v>
      </c>
      <c r="H92" s="282"/>
      <c r="I92" s="282">
        <f>SUM(I93:I96)</f>
        <v>0</v>
      </c>
      <c r="J92" s="282"/>
      <c r="K92" s="282">
        <f>SUM(K93:K96)</f>
        <v>0</v>
      </c>
      <c r="L92" s="282"/>
      <c r="M92" s="282">
        <f>SUM(M93:M96)</f>
        <v>0</v>
      </c>
      <c r="N92" s="282"/>
      <c r="O92" s="282">
        <f>SUM(O93:O96)</f>
        <v>0.14</v>
      </c>
      <c r="P92" s="282"/>
      <c r="Q92" s="282">
        <f>SUM(Q93:Q96)</f>
        <v>0</v>
      </c>
      <c r="R92" s="282"/>
      <c r="S92" s="282"/>
      <c r="T92" s="282"/>
      <c r="U92" s="282"/>
      <c r="V92" s="282">
        <f>SUM(V93:V96)</f>
        <v>10.07</v>
      </c>
      <c r="W92" s="282"/>
      <c r="X92" s="282"/>
      <c r="AG92" s="259" t="s">
        <v>1387</v>
      </c>
    </row>
    <row r="93" spans="1:60" ht="22.5" outlineLevel="1">
      <c r="A93" s="225">
        <v>25</v>
      </c>
      <c r="B93" s="226" t="s">
        <v>1509</v>
      </c>
      <c r="C93" s="227" t="s">
        <v>1510</v>
      </c>
      <c r="D93" s="228" t="s">
        <v>238</v>
      </c>
      <c r="E93" s="229">
        <v>11.85</v>
      </c>
      <c r="F93" s="147"/>
      <c r="G93" s="230">
        <f>ROUND(E93*F93,2)</f>
        <v>0</v>
      </c>
      <c r="H93" s="148"/>
      <c r="I93" s="283">
        <f>ROUND(E93*H93,2)</f>
        <v>0</v>
      </c>
      <c r="J93" s="148"/>
      <c r="K93" s="283">
        <f>ROUND(E93*J93,2)</f>
        <v>0</v>
      </c>
      <c r="L93" s="283">
        <v>21</v>
      </c>
      <c r="M93" s="283">
        <f>G93*(1+L93/100)</f>
        <v>0</v>
      </c>
      <c r="N93" s="283">
        <v>0.01202</v>
      </c>
      <c r="O93" s="283">
        <f>ROUND(E93*N93,2)</f>
        <v>0.14</v>
      </c>
      <c r="P93" s="283">
        <v>0</v>
      </c>
      <c r="Q93" s="283">
        <f>ROUND(E93*P93,2)</f>
        <v>0</v>
      </c>
      <c r="R93" s="283"/>
      <c r="S93" s="283" t="s">
        <v>1412</v>
      </c>
      <c r="T93" s="283" t="s">
        <v>1412</v>
      </c>
      <c r="U93" s="283">
        <v>0.85</v>
      </c>
      <c r="V93" s="283">
        <f>ROUND(E93*U93,2)</f>
        <v>10.07</v>
      </c>
      <c r="W93" s="283"/>
      <c r="X93" s="283" t="s">
        <v>1392</v>
      </c>
      <c r="Y93" s="284"/>
      <c r="Z93" s="284"/>
      <c r="AA93" s="284"/>
      <c r="AB93" s="284"/>
      <c r="AC93" s="284"/>
      <c r="AD93" s="284"/>
      <c r="AE93" s="284"/>
      <c r="AF93" s="284"/>
      <c r="AG93" s="284" t="s">
        <v>1393</v>
      </c>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row>
    <row r="94" spans="1:60" ht="12.75" outlineLevel="1">
      <c r="A94" s="232"/>
      <c r="B94" s="233"/>
      <c r="C94" s="293" t="s">
        <v>1511</v>
      </c>
      <c r="D94" s="293"/>
      <c r="E94" s="293"/>
      <c r="F94" s="291"/>
      <c r="G94" s="293"/>
      <c r="H94" s="283"/>
      <c r="I94" s="283"/>
      <c r="J94" s="283"/>
      <c r="K94" s="283"/>
      <c r="L94" s="283"/>
      <c r="M94" s="283"/>
      <c r="N94" s="283"/>
      <c r="O94" s="283"/>
      <c r="P94" s="283"/>
      <c r="Q94" s="283"/>
      <c r="R94" s="283"/>
      <c r="S94" s="283"/>
      <c r="T94" s="283"/>
      <c r="U94" s="283"/>
      <c r="V94" s="283"/>
      <c r="W94" s="283"/>
      <c r="X94" s="283"/>
      <c r="Y94" s="284"/>
      <c r="Z94" s="284"/>
      <c r="AA94" s="284"/>
      <c r="AB94" s="284"/>
      <c r="AC94" s="284"/>
      <c r="AD94" s="284"/>
      <c r="AE94" s="284"/>
      <c r="AF94" s="284"/>
      <c r="AG94" s="284" t="s">
        <v>1395</v>
      </c>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row>
    <row r="95" spans="1:60" ht="12.75" outlineLevel="1">
      <c r="A95" s="232"/>
      <c r="B95" s="233"/>
      <c r="C95" s="234" t="s">
        <v>1512</v>
      </c>
      <c r="D95" s="235"/>
      <c r="E95" s="236">
        <v>10.35</v>
      </c>
      <c r="F95" s="283"/>
      <c r="G95" s="231"/>
      <c r="H95" s="283"/>
      <c r="I95" s="283"/>
      <c r="J95" s="283"/>
      <c r="K95" s="283"/>
      <c r="L95" s="283"/>
      <c r="M95" s="283"/>
      <c r="N95" s="283"/>
      <c r="O95" s="283"/>
      <c r="P95" s="283"/>
      <c r="Q95" s="283"/>
      <c r="R95" s="283"/>
      <c r="S95" s="283"/>
      <c r="T95" s="283"/>
      <c r="U95" s="283"/>
      <c r="V95" s="283"/>
      <c r="W95" s="283"/>
      <c r="X95" s="283"/>
      <c r="Y95" s="284"/>
      <c r="Z95" s="284"/>
      <c r="AA95" s="284"/>
      <c r="AB95" s="284"/>
      <c r="AC95" s="284"/>
      <c r="AD95" s="284"/>
      <c r="AE95" s="284"/>
      <c r="AF95" s="284"/>
      <c r="AG95" s="284" t="s">
        <v>527</v>
      </c>
      <c r="AH95" s="284">
        <v>0</v>
      </c>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row>
    <row r="96" spans="1:60" ht="12.75" outlineLevel="1">
      <c r="A96" s="232"/>
      <c r="B96" s="233"/>
      <c r="C96" s="234" t="s">
        <v>1513</v>
      </c>
      <c r="D96" s="235"/>
      <c r="E96" s="236">
        <v>1.5</v>
      </c>
      <c r="F96" s="283"/>
      <c r="G96" s="231"/>
      <c r="H96" s="283"/>
      <c r="I96" s="283"/>
      <c r="J96" s="283"/>
      <c r="K96" s="283"/>
      <c r="L96" s="283"/>
      <c r="M96" s="283"/>
      <c r="N96" s="283"/>
      <c r="O96" s="283"/>
      <c r="P96" s="283"/>
      <c r="Q96" s="283"/>
      <c r="R96" s="283"/>
      <c r="S96" s="283"/>
      <c r="T96" s="283"/>
      <c r="U96" s="283"/>
      <c r="V96" s="283"/>
      <c r="W96" s="283"/>
      <c r="X96" s="283"/>
      <c r="Y96" s="284"/>
      <c r="Z96" s="284"/>
      <c r="AA96" s="284"/>
      <c r="AB96" s="284"/>
      <c r="AC96" s="284"/>
      <c r="AD96" s="284"/>
      <c r="AE96" s="284"/>
      <c r="AF96" s="284"/>
      <c r="AG96" s="284" t="s">
        <v>527</v>
      </c>
      <c r="AH96" s="284">
        <v>0</v>
      </c>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row>
    <row r="97" spans="1:33" ht="12.75">
      <c r="A97" s="218" t="s">
        <v>1384</v>
      </c>
      <c r="B97" s="219" t="s">
        <v>802</v>
      </c>
      <c r="C97" s="220" t="s">
        <v>1514</v>
      </c>
      <c r="D97" s="221"/>
      <c r="E97" s="222"/>
      <c r="F97" s="281"/>
      <c r="G97" s="224">
        <f>SUMIF(AG98:AG153,"&lt;&gt;NOR",G98:G153)</f>
        <v>0</v>
      </c>
      <c r="H97" s="282"/>
      <c r="I97" s="282">
        <f>SUM(I98:I153)</f>
        <v>0</v>
      </c>
      <c r="J97" s="282"/>
      <c r="K97" s="282">
        <f>SUM(K98:K153)</f>
        <v>0</v>
      </c>
      <c r="L97" s="282"/>
      <c r="M97" s="282">
        <f>SUM(M98:M153)</f>
        <v>0</v>
      </c>
      <c r="N97" s="282"/>
      <c r="O97" s="282">
        <f>SUM(O98:O153)</f>
        <v>5.44</v>
      </c>
      <c r="P97" s="282"/>
      <c r="Q97" s="282">
        <f>SUM(Q98:Q153)</f>
        <v>0</v>
      </c>
      <c r="R97" s="282"/>
      <c r="S97" s="282"/>
      <c r="T97" s="282"/>
      <c r="U97" s="282"/>
      <c r="V97" s="282">
        <f>SUM(V98:V153)</f>
        <v>206.12</v>
      </c>
      <c r="W97" s="282"/>
      <c r="X97" s="282"/>
      <c r="AG97" s="259" t="s">
        <v>1387</v>
      </c>
    </row>
    <row r="98" spans="1:60" ht="22.5" outlineLevel="1">
      <c r="A98" s="225">
        <v>26</v>
      </c>
      <c r="B98" s="226" t="s">
        <v>1515</v>
      </c>
      <c r="C98" s="227" t="s">
        <v>2423</v>
      </c>
      <c r="D98" s="228" t="s">
        <v>238</v>
      </c>
      <c r="E98" s="229">
        <v>148.185</v>
      </c>
      <c r="F98" s="147"/>
      <c r="G98" s="230">
        <f>ROUND(E98*F98,2)</f>
        <v>0</v>
      </c>
      <c r="H98" s="148"/>
      <c r="I98" s="283">
        <f>ROUND(E98*H98,2)</f>
        <v>0</v>
      </c>
      <c r="J98" s="148"/>
      <c r="K98" s="283">
        <f>ROUND(E98*J98,2)</f>
        <v>0</v>
      </c>
      <c r="L98" s="283">
        <v>21</v>
      </c>
      <c r="M98" s="283">
        <f>G98*(1+L98/100)</f>
        <v>0</v>
      </c>
      <c r="N98" s="283">
        <v>0.017</v>
      </c>
      <c r="O98" s="283">
        <f>ROUND(E98*N98,2)</f>
        <v>2.52</v>
      </c>
      <c r="P98" s="283">
        <v>0</v>
      </c>
      <c r="Q98" s="283">
        <f>ROUND(E98*P98,2)</f>
        <v>0</v>
      </c>
      <c r="R98" s="283"/>
      <c r="S98" s="283" t="s">
        <v>1412</v>
      </c>
      <c r="T98" s="283" t="s">
        <v>1412</v>
      </c>
      <c r="U98" s="283">
        <v>0.36</v>
      </c>
      <c r="V98" s="283">
        <f>ROUND(E98*U98,2)</f>
        <v>53.35</v>
      </c>
      <c r="W98" s="283"/>
      <c r="X98" s="283" t="s">
        <v>1392</v>
      </c>
      <c r="Y98" s="284"/>
      <c r="Z98" s="284"/>
      <c r="AA98" s="284"/>
      <c r="AB98" s="284"/>
      <c r="AC98" s="284"/>
      <c r="AD98" s="284"/>
      <c r="AE98" s="284"/>
      <c r="AF98" s="284"/>
      <c r="AG98" s="284" t="s">
        <v>1393</v>
      </c>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row>
    <row r="99" spans="1:60" ht="12.75" outlineLevel="1">
      <c r="A99" s="232"/>
      <c r="B99" s="233"/>
      <c r="C99" s="293" t="s">
        <v>1516</v>
      </c>
      <c r="D99" s="293"/>
      <c r="E99" s="293"/>
      <c r="F99" s="291"/>
      <c r="G99" s="293"/>
      <c r="H99" s="283"/>
      <c r="I99" s="283"/>
      <c r="J99" s="283"/>
      <c r="K99" s="283"/>
      <c r="L99" s="283"/>
      <c r="M99" s="283"/>
      <c r="N99" s="283"/>
      <c r="O99" s="283"/>
      <c r="P99" s="283"/>
      <c r="Q99" s="283"/>
      <c r="R99" s="283"/>
      <c r="S99" s="283"/>
      <c r="T99" s="283"/>
      <c r="U99" s="283"/>
      <c r="V99" s="283"/>
      <c r="W99" s="283"/>
      <c r="X99" s="283"/>
      <c r="Y99" s="284"/>
      <c r="Z99" s="284"/>
      <c r="AA99" s="284"/>
      <c r="AB99" s="284"/>
      <c r="AC99" s="284"/>
      <c r="AD99" s="284"/>
      <c r="AE99" s="284"/>
      <c r="AF99" s="284"/>
      <c r="AG99" s="284" t="s">
        <v>1395</v>
      </c>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row>
    <row r="100" spans="1:60" ht="12.75" outlineLevel="1">
      <c r="A100" s="232"/>
      <c r="B100" s="233"/>
      <c r="C100" s="234" t="s">
        <v>1517</v>
      </c>
      <c r="D100" s="235"/>
      <c r="E100" s="236">
        <v>61.64</v>
      </c>
      <c r="F100" s="283"/>
      <c r="G100" s="231"/>
      <c r="H100" s="283"/>
      <c r="I100" s="283"/>
      <c r="J100" s="283"/>
      <c r="K100" s="283"/>
      <c r="L100" s="283"/>
      <c r="M100" s="283"/>
      <c r="N100" s="283"/>
      <c r="O100" s="283"/>
      <c r="P100" s="283"/>
      <c r="Q100" s="283"/>
      <c r="R100" s="283"/>
      <c r="S100" s="283"/>
      <c r="T100" s="283"/>
      <c r="U100" s="283"/>
      <c r="V100" s="283"/>
      <c r="W100" s="283"/>
      <c r="X100" s="283"/>
      <c r="Y100" s="284"/>
      <c r="Z100" s="284"/>
      <c r="AA100" s="284"/>
      <c r="AB100" s="284"/>
      <c r="AC100" s="284"/>
      <c r="AD100" s="284"/>
      <c r="AE100" s="284"/>
      <c r="AF100" s="284"/>
      <c r="AG100" s="284" t="s">
        <v>527</v>
      </c>
      <c r="AH100" s="284">
        <v>0</v>
      </c>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row>
    <row r="101" spans="1:60" ht="12.75" outlineLevel="1">
      <c r="A101" s="232"/>
      <c r="B101" s="233"/>
      <c r="C101" s="234" t="s">
        <v>1518</v>
      </c>
      <c r="D101" s="235"/>
      <c r="E101" s="236">
        <v>19.155</v>
      </c>
      <c r="F101" s="283"/>
      <c r="G101" s="231"/>
      <c r="H101" s="283"/>
      <c r="I101" s="283"/>
      <c r="J101" s="283"/>
      <c r="K101" s="283"/>
      <c r="L101" s="283"/>
      <c r="M101" s="283"/>
      <c r="N101" s="283"/>
      <c r="O101" s="283"/>
      <c r="P101" s="283"/>
      <c r="Q101" s="283"/>
      <c r="R101" s="283"/>
      <c r="S101" s="283"/>
      <c r="T101" s="283"/>
      <c r="U101" s="283"/>
      <c r="V101" s="283"/>
      <c r="W101" s="283"/>
      <c r="X101" s="283"/>
      <c r="Y101" s="284"/>
      <c r="Z101" s="284"/>
      <c r="AA101" s="284"/>
      <c r="AB101" s="284"/>
      <c r="AC101" s="284"/>
      <c r="AD101" s="284"/>
      <c r="AE101" s="284"/>
      <c r="AF101" s="284"/>
      <c r="AG101" s="284" t="s">
        <v>527</v>
      </c>
      <c r="AH101" s="284">
        <v>0</v>
      </c>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row>
    <row r="102" spans="1:60" ht="12.75" outlineLevel="1">
      <c r="A102" s="232"/>
      <c r="B102" s="233"/>
      <c r="C102" s="234" t="s">
        <v>1519</v>
      </c>
      <c r="D102" s="235"/>
      <c r="E102" s="236">
        <v>4.4</v>
      </c>
      <c r="F102" s="283"/>
      <c r="G102" s="231"/>
      <c r="H102" s="283"/>
      <c r="I102" s="283"/>
      <c r="J102" s="283"/>
      <c r="K102" s="283"/>
      <c r="L102" s="283"/>
      <c r="M102" s="283"/>
      <c r="N102" s="283"/>
      <c r="O102" s="283"/>
      <c r="P102" s="283"/>
      <c r="Q102" s="283"/>
      <c r="R102" s="283"/>
      <c r="S102" s="283"/>
      <c r="T102" s="283"/>
      <c r="U102" s="283"/>
      <c r="V102" s="283"/>
      <c r="W102" s="283"/>
      <c r="X102" s="283"/>
      <c r="Y102" s="284"/>
      <c r="Z102" s="284"/>
      <c r="AA102" s="284"/>
      <c r="AB102" s="284"/>
      <c r="AC102" s="284"/>
      <c r="AD102" s="284"/>
      <c r="AE102" s="284"/>
      <c r="AF102" s="284"/>
      <c r="AG102" s="284" t="s">
        <v>527</v>
      </c>
      <c r="AH102" s="284">
        <v>0</v>
      </c>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row>
    <row r="103" spans="1:60" ht="12.75" outlineLevel="1">
      <c r="A103" s="232"/>
      <c r="B103" s="233"/>
      <c r="C103" s="234" t="s">
        <v>1520</v>
      </c>
      <c r="D103" s="235"/>
      <c r="E103" s="236">
        <v>7.99</v>
      </c>
      <c r="F103" s="283"/>
      <c r="G103" s="231"/>
      <c r="H103" s="283"/>
      <c r="I103" s="283"/>
      <c r="J103" s="283"/>
      <c r="K103" s="283"/>
      <c r="L103" s="283"/>
      <c r="M103" s="283"/>
      <c r="N103" s="283"/>
      <c r="O103" s="283"/>
      <c r="P103" s="283"/>
      <c r="Q103" s="283"/>
      <c r="R103" s="283"/>
      <c r="S103" s="283"/>
      <c r="T103" s="283"/>
      <c r="U103" s="283"/>
      <c r="V103" s="283"/>
      <c r="W103" s="283"/>
      <c r="X103" s="283"/>
      <c r="Y103" s="284"/>
      <c r="Z103" s="284"/>
      <c r="AA103" s="284"/>
      <c r="AB103" s="284"/>
      <c r="AC103" s="284"/>
      <c r="AD103" s="284"/>
      <c r="AE103" s="284"/>
      <c r="AF103" s="284"/>
      <c r="AG103" s="284" t="s">
        <v>527</v>
      </c>
      <c r="AH103" s="284">
        <v>0</v>
      </c>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row>
    <row r="104" spans="1:60" ht="12.75" outlineLevel="1">
      <c r="A104" s="232"/>
      <c r="B104" s="233"/>
      <c r="C104" s="234" t="s">
        <v>1521</v>
      </c>
      <c r="D104" s="235"/>
      <c r="E104" s="236">
        <v>55</v>
      </c>
      <c r="F104" s="283"/>
      <c r="G104" s="231"/>
      <c r="H104" s="283"/>
      <c r="I104" s="283"/>
      <c r="J104" s="283"/>
      <c r="K104" s="283"/>
      <c r="L104" s="283"/>
      <c r="M104" s="283"/>
      <c r="N104" s="283"/>
      <c r="O104" s="283"/>
      <c r="P104" s="283"/>
      <c r="Q104" s="283"/>
      <c r="R104" s="283"/>
      <c r="S104" s="283"/>
      <c r="T104" s="283"/>
      <c r="U104" s="283"/>
      <c r="V104" s="283"/>
      <c r="W104" s="283"/>
      <c r="X104" s="283"/>
      <c r="Y104" s="284"/>
      <c r="Z104" s="284"/>
      <c r="AA104" s="284"/>
      <c r="AB104" s="284"/>
      <c r="AC104" s="284"/>
      <c r="AD104" s="284"/>
      <c r="AE104" s="284"/>
      <c r="AF104" s="284"/>
      <c r="AG104" s="284" t="s">
        <v>527</v>
      </c>
      <c r="AH104" s="284">
        <v>0</v>
      </c>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row>
    <row r="105" spans="1:60" ht="22.5" outlineLevel="1">
      <c r="A105" s="225">
        <v>27</v>
      </c>
      <c r="B105" s="226" t="s">
        <v>1522</v>
      </c>
      <c r="C105" s="227" t="s">
        <v>2424</v>
      </c>
      <c r="D105" s="228" t="s">
        <v>238</v>
      </c>
      <c r="E105" s="229">
        <v>129.05966</v>
      </c>
      <c r="F105" s="147"/>
      <c r="G105" s="230">
        <f>ROUND(E105*F105,2)</f>
        <v>0</v>
      </c>
      <c r="H105" s="148"/>
      <c r="I105" s="283">
        <f>ROUND(E105*H105,2)</f>
        <v>0</v>
      </c>
      <c r="J105" s="148"/>
      <c r="K105" s="283">
        <f>ROUND(E105*J105,2)</f>
        <v>0</v>
      </c>
      <c r="L105" s="283">
        <v>21</v>
      </c>
      <c r="M105" s="283">
        <f>G105*(1+L105/100)</f>
        <v>0</v>
      </c>
      <c r="N105" s="283">
        <v>0.0049</v>
      </c>
      <c r="O105" s="283">
        <f>ROUND(E105*N105,2)</f>
        <v>0.63</v>
      </c>
      <c r="P105" s="283">
        <v>0</v>
      </c>
      <c r="Q105" s="283">
        <f>ROUND(E105*P105,2)</f>
        <v>0</v>
      </c>
      <c r="R105" s="283"/>
      <c r="S105" s="283" t="s">
        <v>1412</v>
      </c>
      <c r="T105" s="283" t="s">
        <v>1412</v>
      </c>
      <c r="U105" s="283">
        <v>0.25</v>
      </c>
      <c r="V105" s="283">
        <f>ROUND(E105*U105,2)</f>
        <v>32.26</v>
      </c>
      <c r="W105" s="283"/>
      <c r="X105" s="283" t="s">
        <v>1392</v>
      </c>
      <c r="Y105" s="284"/>
      <c r="Z105" s="284"/>
      <c r="AA105" s="284"/>
      <c r="AB105" s="284"/>
      <c r="AC105" s="284"/>
      <c r="AD105" s="284"/>
      <c r="AE105" s="284"/>
      <c r="AF105" s="284"/>
      <c r="AG105" s="284" t="s">
        <v>1393</v>
      </c>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row>
    <row r="106" spans="1:60" ht="12.75" outlineLevel="1">
      <c r="A106" s="232"/>
      <c r="B106" s="233"/>
      <c r="C106" s="234" t="s">
        <v>1523</v>
      </c>
      <c r="D106" s="235"/>
      <c r="E106" s="236">
        <v>4.037</v>
      </c>
      <c r="F106" s="283"/>
      <c r="G106" s="231"/>
      <c r="H106" s="283"/>
      <c r="I106" s="283"/>
      <c r="J106" s="283"/>
      <c r="K106" s="283"/>
      <c r="L106" s="283"/>
      <c r="M106" s="283"/>
      <c r="N106" s="283"/>
      <c r="O106" s="283"/>
      <c r="P106" s="283"/>
      <c r="Q106" s="283"/>
      <c r="R106" s="283"/>
      <c r="S106" s="283"/>
      <c r="T106" s="283"/>
      <c r="U106" s="283"/>
      <c r="V106" s="283"/>
      <c r="W106" s="283"/>
      <c r="X106" s="283"/>
      <c r="Y106" s="284"/>
      <c r="Z106" s="284"/>
      <c r="AA106" s="284"/>
      <c r="AB106" s="284"/>
      <c r="AC106" s="284"/>
      <c r="AD106" s="284"/>
      <c r="AE106" s="284"/>
      <c r="AF106" s="284"/>
      <c r="AG106" s="284" t="s">
        <v>527</v>
      </c>
      <c r="AH106" s="284">
        <v>0</v>
      </c>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row>
    <row r="107" spans="1:60" ht="12.75" outlineLevel="1">
      <c r="A107" s="232"/>
      <c r="B107" s="233"/>
      <c r="C107" s="234" t="s">
        <v>1524</v>
      </c>
      <c r="D107" s="235"/>
      <c r="E107" s="236">
        <v>2.56916</v>
      </c>
      <c r="F107" s="283"/>
      <c r="G107" s="231"/>
      <c r="H107" s="283"/>
      <c r="I107" s="283"/>
      <c r="J107" s="283"/>
      <c r="K107" s="283"/>
      <c r="L107" s="283"/>
      <c r="M107" s="283"/>
      <c r="N107" s="283"/>
      <c r="O107" s="283"/>
      <c r="P107" s="283"/>
      <c r="Q107" s="283"/>
      <c r="R107" s="283"/>
      <c r="S107" s="283"/>
      <c r="T107" s="283"/>
      <c r="U107" s="283"/>
      <c r="V107" s="283"/>
      <c r="W107" s="283"/>
      <c r="X107" s="283"/>
      <c r="Y107" s="284"/>
      <c r="Z107" s="284"/>
      <c r="AA107" s="284"/>
      <c r="AB107" s="284"/>
      <c r="AC107" s="284"/>
      <c r="AD107" s="284"/>
      <c r="AE107" s="284"/>
      <c r="AF107" s="284"/>
      <c r="AG107" s="284" t="s">
        <v>527</v>
      </c>
      <c r="AH107" s="284">
        <v>0</v>
      </c>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row>
    <row r="108" spans="1:60" ht="12.75" outlineLevel="1">
      <c r="A108" s="232"/>
      <c r="B108" s="233"/>
      <c r="C108" s="234" t="s">
        <v>1525</v>
      </c>
      <c r="D108" s="235"/>
      <c r="E108" s="236">
        <v>13.144</v>
      </c>
      <c r="F108" s="283"/>
      <c r="G108" s="231"/>
      <c r="H108" s="283"/>
      <c r="I108" s="283"/>
      <c r="J108" s="283"/>
      <c r="K108" s="283"/>
      <c r="L108" s="283"/>
      <c r="M108" s="283"/>
      <c r="N108" s="283"/>
      <c r="O108" s="283"/>
      <c r="P108" s="283"/>
      <c r="Q108" s="283"/>
      <c r="R108" s="283"/>
      <c r="S108" s="283"/>
      <c r="T108" s="283"/>
      <c r="U108" s="283"/>
      <c r="V108" s="283"/>
      <c r="W108" s="283"/>
      <c r="X108" s="283"/>
      <c r="Y108" s="284"/>
      <c r="Z108" s="284"/>
      <c r="AA108" s="284"/>
      <c r="AB108" s="284"/>
      <c r="AC108" s="284"/>
      <c r="AD108" s="284"/>
      <c r="AE108" s="284"/>
      <c r="AF108" s="284"/>
      <c r="AG108" s="284" t="s">
        <v>527</v>
      </c>
      <c r="AH108" s="284">
        <v>0</v>
      </c>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row>
    <row r="109" spans="1:60" ht="12.75" outlineLevel="1">
      <c r="A109" s="232"/>
      <c r="B109" s="233"/>
      <c r="C109" s="234" t="s">
        <v>1526</v>
      </c>
      <c r="D109" s="235"/>
      <c r="E109" s="236">
        <v>13.95</v>
      </c>
      <c r="F109" s="283"/>
      <c r="G109" s="231"/>
      <c r="H109" s="283"/>
      <c r="I109" s="283"/>
      <c r="J109" s="283"/>
      <c r="K109" s="283"/>
      <c r="L109" s="283"/>
      <c r="M109" s="283"/>
      <c r="N109" s="283"/>
      <c r="O109" s="283"/>
      <c r="P109" s="283"/>
      <c r="Q109" s="283"/>
      <c r="R109" s="283"/>
      <c r="S109" s="283"/>
      <c r="T109" s="283"/>
      <c r="U109" s="283"/>
      <c r="V109" s="283"/>
      <c r="W109" s="283"/>
      <c r="X109" s="283"/>
      <c r="Y109" s="284"/>
      <c r="Z109" s="284"/>
      <c r="AA109" s="284"/>
      <c r="AB109" s="284"/>
      <c r="AC109" s="284"/>
      <c r="AD109" s="284"/>
      <c r="AE109" s="284"/>
      <c r="AF109" s="284"/>
      <c r="AG109" s="284" t="s">
        <v>527</v>
      </c>
      <c r="AH109" s="284">
        <v>0</v>
      </c>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row>
    <row r="110" spans="1:60" ht="12.75" outlineLevel="1">
      <c r="A110" s="232"/>
      <c r="B110" s="233"/>
      <c r="C110" s="234" t="s">
        <v>1527</v>
      </c>
      <c r="D110" s="235"/>
      <c r="E110" s="236">
        <v>1.1</v>
      </c>
      <c r="F110" s="283"/>
      <c r="G110" s="231"/>
      <c r="H110" s="283"/>
      <c r="I110" s="283"/>
      <c r="J110" s="283"/>
      <c r="K110" s="283"/>
      <c r="L110" s="283"/>
      <c r="M110" s="283"/>
      <c r="N110" s="283"/>
      <c r="O110" s="283"/>
      <c r="P110" s="283"/>
      <c r="Q110" s="283"/>
      <c r="R110" s="283"/>
      <c r="S110" s="283"/>
      <c r="T110" s="283"/>
      <c r="U110" s="283"/>
      <c r="V110" s="283"/>
      <c r="W110" s="283"/>
      <c r="X110" s="283"/>
      <c r="Y110" s="284"/>
      <c r="Z110" s="284"/>
      <c r="AA110" s="284"/>
      <c r="AB110" s="284"/>
      <c r="AC110" s="284"/>
      <c r="AD110" s="284"/>
      <c r="AE110" s="284"/>
      <c r="AF110" s="284"/>
      <c r="AG110" s="284" t="s">
        <v>527</v>
      </c>
      <c r="AH110" s="284">
        <v>0</v>
      </c>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row>
    <row r="111" spans="1:60" ht="12.75" outlineLevel="1">
      <c r="A111" s="232"/>
      <c r="B111" s="233"/>
      <c r="C111" s="234" t="s">
        <v>1528</v>
      </c>
      <c r="D111" s="235"/>
      <c r="E111" s="236">
        <v>5.89</v>
      </c>
      <c r="F111" s="283"/>
      <c r="G111" s="231"/>
      <c r="H111" s="283"/>
      <c r="I111" s="283"/>
      <c r="J111" s="283"/>
      <c r="K111" s="283"/>
      <c r="L111" s="283"/>
      <c r="M111" s="283"/>
      <c r="N111" s="283"/>
      <c r="O111" s="283"/>
      <c r="P111" s="283"/>
      <c r="Q111" s="283"/>
      <c r="R111" s="283"/>
      <c r="S111" s="283"/>
      <c r="T111" s="283"/>
      <c r="U111" s="283"/>
      <c r="V111" s="283"/>
      <c r="W111" s="283"/>
      <c r="X111" s="283"/>
      <c r="Y111" s="284"/>
      <c r="Z111" s="284"/>
      <c r="AA111" s="284"/>
      <c r="AB111" s="284"/>
      <c r="AC111" s="284"/>
      <c r="AD111" s="284"/>
      <c r="AE111" s="284"/>
      <c r="AF111" s="284"/>
      <c r="AG111" s="284" t="s">
        <v>527</v>
      </c>
      <c r="AH111" s="284">
        <v>0</v>
      </c>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row>
    <row r="112" spans="1:60" ht="12.75" outlineLevel="1">
      <c r="A112" s="232"/>
      <c r="B112" s="233"/>
      <c r="C112" s="234" t="s">
        <v>1529</v>
      </c>
      <c r="D112" s="235"/>
      <c r="E112" s="236">
        <v>6.391</v>
      </c>
      <c r="F112" s="283"/>
      <c r="G112" s="231"/>
      <c r="H112" s="283"/>
      <c r="I112" s="283"/>
      <c r="J112" s="283"/>
      <c r="K112" s="283"/>
      <c r="L112" s="283"/>
      <c r="M112" s="283"/>
      <c r="N112" s="283"/>
      <c r="O112" s="283"/>
      <c r="P112" s="283"/>
      <c r="Q112" s="283"/>
      <c r="R112" s="283"/>
      <c r="S112" s="283"/>
      <c r="T112" s="283"/>
      <c r="U112" s="283"/>
      <c r="V112" s="283"/>
      <c r="W112" s="283"/>
      <c r="X112" s="283"/>
      <c r="Y112" s="284"/>
      <c r="Z112" s="284"/>
      <c r="AA112" s="284"/>
      <c r="AB112" s="284"/>
      <c r="AC112" s="284"/>
      <c r="AD112" s="284"/>
      <c r="AE112" s="284"/>
      <c r="AF112" s="284"/>
      <c r="AG112" s="284" t="s">
        <v>527</v>
      </c>
      <c r="AH112" s="284">
        <v>0</v>
      </c>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row>
    <row r="113" spans="1:60" ht="12.75" outlineLevel="1">
      <c r="A113" s="232"/>
      <c r="B113" s="233"/>
      <c r="C113" s="234" t="s">
        <v>1530</v>
      </c>
      <c r="D113" s="235"/>
      <c r="E113" s="236">
        <v>15.469</v>
      </c>
      <c r="F113" s="283"/>
      <c r="G113" s="231"/>
      <c r="H113" s="283"/>
      <c r="I113" s="283"/>
      <c r="J113" s="283"/>
      <c r="K113" s="283"/>
      <c r="L113" s="283"/>
      <c r="M113" s="283"/>
      <c r="N113" s="283"/>
      <c r="O113" s="283"/>
      <c r="P113" s="283"/>
      <c r="Q113" s="283"/>
      <c r="R113" s="283"/>
      <c r="S113" s="283"/>
      <c r="T113" s="283"/>
      <c r="U113" s="283"/>
      <c r="V113" s="283"/>
      <c r="W113" s="283"/>
      <c r="X113" s="283"/>
      <c r="Y113" s="284"/>
      <c r="Z113" s="284"/>
      <c r="AA113" s="284"/>
      <c r="AB113" s="284"/>
      <c r="AC113" s="284"/>
      <c r="AD113" s="284"/>
      <c r="AE113" s="284"/>
      <c r="AF113" s="284"/>
      <c r="AG113" s="284" t="s">
        <v>527</v>
      </c>
      <c r="AH113" s="284">
        <v>0</v>
      </c>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row>
    <row r="114" spans="1:60" ht="12.75" outlineLevel="1">
      <c r="A114" s="232"/>
      <c r="B114" s="233"/>
      <c r="C114" s="234" t="s">
        <v>1531</v>
      </c>
      <c r="D114" s="235"/>
      <c r="E114" s="236">
        <v>24.8465</v>
      </c>
      <c r="F114" s="283"/>
      <c r="G114" s="231"/>
      <c r="H114" s="283"/>
      <c r="I114" s="283"/>
      <c r="J114" s="283"/>
      <c r="K114" s="283"/>
      <c r="L114" s="283"/>
      <c r="M114" s="283"/>
      <c r="N114" s="283"/>
      <c r="O114" s="283"/>
      <c r="P114" s="283"/>
      <c r="Q114" s="283"/>
      <c r="R114" s="283"/>
      <c r="S114" s="283"/>
      <c r="T114" s="283"/>
      <c r="U114" s="283"/>
      <c r="V114" s="283"/>
      <c r="W114" s="283"/>
      <c r="X114" s="283"/>
      <c r="Y114" s="284"/>
      <c r="Z114" s="284"/>
      <c r="AA114" s="284"/>
      <c r="AB114" s="284"/>
      <c r="AC114" s="284"/>
      <c r="AD114" s="284"/>
      <c r="AE114" s="284"/>
      <c r="AF114" s="284"/>
      <c r="AG114" s="284" t="s">
        <v>527</v>
      </c>
      <c r="AH114" s="284">
        <v>0</v>
      </c>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row>
    <row r="115" spans="1:60" ht="12.75" outlineLevel="1">
      <c r="A115" s="232"/>
      <c r="B115" s="233"/>
      <c r="C115" s="234" t="s">
        <v>1532</v>
      </c>
      <c r="D115" s="235"/>
      <c r="E115" s="236">
        <v>23.8235</v>
      </c>
      <c r="F115" s="283"/>
      <c r="G115" s="231"/>
      <c r="H115" s="283"/>
      <c r="I115" s="283"/>
      <c r="J115" s="283"/>
      <c r="K115" s="283"/>
      <c r="L115" s="283"/>
      <c r="M115" s="283"/>
      <c r="N115" s="283"/>
      <c r="O115" s="283"/>
      <c r="P115" s="283"/>
      <c r="Q115" s="283"/>
      <c r="R115" s="283"/>
      <c r="S115" s="283"/>
      <c r="T115" s="283"/>
      <c r="U115" s="283"/>
      <c r="V115" s="283"/>
      <c r="W115" s="283"/>
      <c r="X115" s="283"/>
      <c r="Y115" s="284"/>
      <c r="Z115" s="284"/>
      <c r="AA115" s="284"/>
      <c r="AB115" s="284"/>
      <c r="AC115" s="284"/>
      <c r="AD115" s="284"/>
      <c r="AE115" s="284"/>
      <c r="AF115" s="284"/>
      <c r="AG115" s="284" t="s">
        <v>527</v>
      </c>
      <c r="AH115" s="284">
        <v>0</v>
      </c>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row>
    <row r="116" spans="1:60" ht="12.75" outlineLevel="1">
      <c r="A116" s="232"/>
      <c r="B116" s="233"/>
      <c r="C116" s="234" t="s">
        <v>1533</v>
      </c>
      <c r="D116" s="235"/>
      <c r="E116" s="236">
        <v>11.2</v>
      </c>
      <c r="F116" s="283"/>
      <c r="G116" s="231"/>
      <c r="H116" s="283"/>
      <c r="I116" s="283"/>
      <c r="J116" s="283"/>
      <c r="K116" s="283"/>
      <c r="L116" s="283"/>
      <c r="M116" s="283"/>
      <c r="N116" s="283"/>
      <c r="O116" s="283"/>
      <c r="P116" s="283"/>
      <c r="Q116" s="283"/>
      <c r="R116" s="283"/>
      <c r="S116" s="283"/>
      <c r="T116" s="283"/>
      <c r="U116" s="283"/>
      <c r="V116" s="283"/>
      <c r="W116" s="283"/>
      <c r="X116" s="283"/>
      <c r="Y116" s="284"/>
      <c r="Z116" s="284"/>
      <c r="AA116" s="284"/>
      <c r="AB116" s="284"/>
      <c r="AC116" s="284"/>
      <c r="AD116" s="284"/>
      <c r="AE116" s="284"/>
      <c r="AF116" s="284"/>
      <c r="AG116" s="284" t="s">
        <v>527</v>
      </c>
      <c r="AH116" s="284">
        <v>0</v>
      </c>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row>
    <row r="117" spans="1:60" ht="12.75" outlineLevel="1">
      <c r="A117" s="232"/>
      <c r="B117" s="233"/>
      <c r="C117" s="234" t="s">
        <v>1534</v>
      </c>
      <c r="D117" s="235"/>
      <c r="E117" s="236">
        <v>1.4795</v>
      </c>
      <c r="F117" s="283"/>
      <c r="G117" s="231"/>
      <c r="H117" s="283"/>
      <c r="I117" s="283"/>
      <c r="J117" s="283"/>
      <c r="K117" s="283"/>
      <c r="L117" s="283"/>
      <c r="M117" s="283"/>
      <c r="N117" s="283"/>
      <c r="O117" s="283"/>
      <c r="P117" s="283"/>
      <c r="Q117" s="283"/>
      <c r="R117" s="283"/>
      <c r="S117" s="283"/>
      <c r="T117" s="283"/>
      <c r="U117" s="283"/>
      <c r="V117" s="283"/>
      <c r="W117" s="283"/>
      <c r="X117" s="283"/>
      <c r="Y117" s="284"/>
      <c r="Z117" s="284"/>
      <c r="AA117" s="284"/>
      <c r="AB117" s="284"/>
      <c r="AC117" s="284"/>
      <c r="AD117" s="284"/>
      <c r="AE117" s="284"/>
      <c r="AF117" s="284"/>
      <c r="AG117" s="284" t="s">
        <v>527</v>
      </c>
      <c r="AH117" s="284">
        <v>0</v>
      </c>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row>
    <row r="118" spans="1:60" ht="12.75" outlineLevel="1">
      <c r="A118" s="232"/>
      <c r="B118" s="233"/>
      <c r="C118" s="234" t="s">
        <v>1535</v>
      </c>
      <c r="D118" s="235"/>
      <c r="E118" s="236">
        <v>3.16</v>
      </c>
      <c r="F118" s="283"/>
      <c r="G118" s="231"/>
      <c r="H118" s="283"/>
      <c r="I118" s="283"/>
      <c r="J118" s="283"/>
      <c r="K118" s="283"/>
      <c r="L118" s="283"/>
      <c r="M118" s="283"/>
      <c r="N118" s="283"/>
      <c r="O118" s="283"/>
      <c r="P118" s="283"/>
      <c r="Q118" s="283"/>
      <c r="R118" s="283"/>
      <c r="S118" s="283"/>
      <c r="T118" s="283"/>
      <c r="U118" s="283"/>
      <c r="V118" s="283"/>
      <c r="W118" s="283"/>
      <c r="X118" s="283"/>
      <c r="Y118" s="284"/>
      <c r="Z118" s="284"/>
      <c r="AA118" s="284"/>
      <c r="AB118" s="284"/>
      <c r="AC118" s="284"/>
      <c r="AD118" s="284"/>
      <c r="AE118" s="284"/>
      <c r="AF118" s="284"/>
      <c r="AG118" s="284" t="s">
        <v>527</v>
      </c>
      <c r="AH118" s="284">
        <v>0</v>
      </c>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row>
    <row r="119" spans="1:60" ht="12.75" outlineLevel="1">
      <c r="A119" s="232"/>
      <c r="B119" s="233"/>
      <c r="C119" s="234" t="s">
        <v>1536</v>
      </c>
      <c r="D119" s="235"/>
      <c r="E119" s="236">
        <v>2</v>
      </c>
      <c r="F119" s="283"/>
      <c r="G119" s="231"/>
      <c r="H119" s="283"/>
      <c r="I119" s="283"/>
      <c r="J119" s="283"/>
      <c r="K119" s="283"/>
      <c r="L119" s="283"/>
      <c r="M119" s="283"/>
      <c r="N119" s="283"/>
      <c r="O119" s="283"/>
      <c r="P119" s="283"/>
      <c r="Q119" s="283"/>
      <c r="R119" s="283"/>
      <c r="S119" s="283"/>
      <c r="T119" s="283"/>
      <c r="U119" s="283"/>
      <c r="V119" s="283"/>
      <c r="W119" s="283"/>
      <c r="X119" s="283"/>
      <c r="Y119" s="284"/>
      <c r="Z119" s="284"/>
      <c r="AA119" s="284"/>
      <c r="AB119" s="284"/>
      <c r="AC119" s="284"/>
      <c r="AD119" s="284"/>
      <c r="AE119" s="284"/>
      <c r="AF119" s="284"/>
      <c r="AG119" s="284" t="s">
        <v>527</v>
      </c>
      <c r="AH119" s="284">
        <v>0</v>
      </c>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row>
    <row r="120" spans="1:60" ht="12.75" outlineLevel="1">
      <c r="A120" s="237">
        <v>28</v>
      </c>
      <c r="B120" s="238" t="s">
        <v>1537</v>
      </c>
      <c r="C120" s="239" t="s">
        <v>1538</v>
      </c>
      <c r="D120" s="240" t="s">
        <v>238</v>
      </c>
      <c r="E120" s="241">
        <v>148.185</v>
      </c>
      <c r="F120" s="149"/>
      <c r="G120" s="242">
        <f>ROUND(E120*F120,2)</f>
        <v>0</v>
      </c>
      <c r="H120" s="148"/>
      <c r="I120" s="283">
        <f>ROUND(E120*H120,2)</f>
        <v>0</v>
      </c>
      <c r="J120" s="148"/>
      <c r="K120" s="283">
        <f>ROUND(E120*J120,2)</f>
        <v>0</v>
      </c>
      <c r="L120" s="283">
        <v>21</v>
      </c>
      <c r="M120" s="283">
        <f>G120*(1+L120/100)</f>
        <v>0</v>
      </c>
      <c r="N120" s="283">
        <v>0.00578</v>
      </c>
      <c r="O120" s="283">
        <f>ROUND(E120*N120,2)</f>
        <v>0.86</v>
      </c>
      <c r="P120" s="283">
        <v>0</v>
      </c>
      <c r="Q120" s="283">
        <f>ROUND(E120*P120,2)</f>
        <v>0</v>
      </c>
      <c r="R120" s="283"/>
      <c r="S120" s="283" t="s">
        <v>1412</v>
      </c>
      <c r="T120" s="283" t="s">
        <v>1412</v>
      </c>
      <c r="U120" s="283">
        <v>0.1</v>
      </c>
      <c r="V120" s="283">
        <f>ROUND(E120*U120,2)</f>
        <v>14.82</v>
      </c>
      <c r="W120" s="283"/>
      <c r="X120" s="283" t="s">
        <v>1392</v>
      </c>
      <c r="Y120" s="284"/>
      <c r="Z120" s="284"/>
      <c r="AA120" s="284"/>
      <c r="AB120" s="284"/>
      <c r="AC120" s="284"/>
      <c r="AD120" s="284"/>
      <c r="AE120" s="284"/>
      <c r="AF120" s="284"/>
      <c r="AG120" s="284" t="s">
        <v>1393</v>
      </c>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row>
    <row r="121" spans="1:60" ht="12.75" outlineLevel="1">
      <c r="A121" s="225">
        <v>29</v>
      </c>
      <c r="B121" s="226" t="s">
        <v>1539</v>
      </c>
      <c r="C121" s="227" t="s">
        <v>1540</v>
      </c>
      <c r="D121" s="228" t="s">
        <v>238</v>
      </c>
      <c r="E121" s="229">
        <v>34.599</v>
      </c>
      <c r="F121" s="147"/>
      <c r="G121" s="230">
        <f>ROUND(E121*F121,2)</f>
        <v>0</v>
      </c>
      <c r="H121" s="148"/>
      <c r="I121" s="283">
        <f>ROUND(E121*H121,2)</f>
        <v>0</v>
      </c>
      <c r="J121" s="148"/>
      <c r="K121" s="283">
        <f>ROUND(E121*J121,2)</f>
        <v>0</v>
      </c>
      <c r="L121" s="283">
        <v>21</v>
      </c>
      <c r="M121" s="283">
        <f>G121*(1+L121/100)</f>
        <v>0</v>
      </c>
      <c r="N121" s="283">
        <v>4E-05</v>
      </c>
      <c r="O121" s="283">
        <f>ROUND(E121*N121,2)</f>
        <v>0</v>
      </c>
      <c r="P121" s="283">
        <v>0</v>
      </c>
      <c r="Q121" s="283">
        <f>ROUND(E121*P121,2)</f>
        <v>0</v>
      </c>
      <c r="R121" s="283"/>
      <c r="S121" s="283" t="s">
        <v>1412</v>
      </c>
      <c r="T121" s="283" t="s">
        <v>1412</v>
      </c>
      <c r="U121" s="283">
        <v>0.08</v>
      </c>
      <c r="V121" s="283">
        <f>ROUND(E121*U121,2)</f>
        <v>2.77</v>
      </c>
      <c r="W121" s="283"/>
      <c r="X121" s="283" t="s">
        <v>1392</v>
      </c>
      <c r="Y121" s="284"/>
      <c r="Z121" s="284"/>
      <c r="AA121" s="284"/>
      <c r="AB121" s="284"/>
      <c r="AC121" s="284"/>
      <c r="AD121" s="284"/>
      <c r="AE121" s="284"/>
      <c r="AF121" s="284"/>
      <c r="AG121" s="284" t="s">
        <v>1393</v>
      </c>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row>
    <row r="122" spans="1:60" ht="12.75" outlineLevel="1">
      <c r="A122" s="232"/>
      <c r="B122" s="233"/>
      <c r="C122" s="234" t="s">
        <v>1541</v>
      </c>
      <c r="D122" s="235"/>
      <c r="E122" s="236">
        <v>5.739</v>
      </c>
      <c r="F122" s="283"/>
      <c r="G122" s="231"/>
      <c r="H122" s="283"/>
      <c r="I122" s="283"/>
      <c r="J122" s="283"/>
      <c r="K122" s="283"/>
      <c r="L122" s="283"/>
      <c r="M122" s="283"/>
      <c r="N122" s="283"/>
      <c r="O122" s="283"/>
      <c r="P122" s="283"/>
      <c r="Q122" s="283"/>
      <c r="R122" s="283"/>
      <c r="S122" s="283"/>
      <c r="T122" s="283"/>
      <c r="U122" s="283"/>
      <c r="V122" s="283"/>
      <c r="W122" s="283"/>
      <c r="X122" s="283"/>
      <c r="Y122" s="284"/>
      <c r="Z122" s="284"/>
      <c r="AA122" s="284"/>
      <c r="AB122" s="284"/>
      <c r="AC122" s="284"/>
      <c r="AD122" s="284"/>
      <c r="AE122" s="284"/>
      <c r="AF122" s="284"/>
      <c r="AG122" s="284" t="s">
        <v>527</v>
      </c>
      <c r="AH122" s="284">
        <v>0</v>
      </c>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row>
    <row r="123" spans="1:60" ht="12.75" outlineLevel="1">
      <c r="A123" s="232"/>
      <c r="B123" s="233"/>
      <c r="C123" s="234" t="s">
        <v>1542</v>
      </c>
      <c r="D123" s="235"/>
      <c r="E123" s="236">
        <v>2.4</v>
      </c>
      <c r="F123" s="283"/>
      <c r="G123" s="231"/>
      <c r="H123" s="283"/>
      <c r="I123" s="283"/>
      <c r="J123" s="283"/>
      <c r="K123" s="283"/>
      <c r="L123" s="283"/>
      <c r="M123" s="283"/>
      <c r="N123" s="283"/>
      <c r="O123" s="283"/>
      <c r="P123" s="283"/>
      <c r="Q123" s="283"/>
      <c r="R123" s="283"/>
      <c r="S123" s="283"/>
      <c r="T123" s="283"/>
      <c r="U123" s="283"/>
      <c r="V123" s="283"/>
      <c r="W123" s="283"/>
      <c r="X123" s="283"/>
      <c r="Y123" s="284"/>
      <c r="Z123" s="284"/>
      <c r="AA123" s="284"/>
      <c r="AB123" s="284"/>
      <c r="AC123" s="284"/>
      <c r="AD123" s="284"/>
      <c r="AE123" s="284"/>
      <c r="AF123" s="284"/>
      <c r="AG123" s="284" t="s">
        <v>527</v>
      </c>
      <c r="AH123" s="284">
        <v>0</v>
      </c>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row>
    <row r="124" spans="1:60" ht="12.75" outlineLevel="1">
      <c r="A124" s="232"/>
      <c r="B124" s="233"/>
      <c r="C124" s="234" t="s">
        <v>1543</v>
      </c>
      <c r="D124" s="235"/>
      <c r="E124" s="236">
        <v>18.9</v>
      </c>
      <c r="F124" s="283"/>
      <c r="G124" s="231"/>
      <c r="H124" s="283"/>
      <c r="I124" s="283"/>
      <c r="J124" s="283"/>
      <c r="K124" s="283"/>
      <c r="L124" s="283"/>
      <c r="M124" s="283"/>
      <c r="N124" s="283"/>
      <c r="O124" s="283"/>
      <c r="P124" s="283"/>
      <c r="Q124" s="283"/>
      <c r="R124" s="283"/>
      <c r="S124" s="283"/>
      <c r="T124" s="283"/>
      <c r="U124" s="283"/>
      <c r="V124" s="283"/>
      <c r="W124" s="283"/>
      <c r="X124" s="283"/>
      <c r="Y124" s="284"/>
      <c r="Z124" s="284"/>
      <c r="AA124" s="284"/>
      <c r="AB124" s="284"/>
      <c r="AC124" s="284"/>
      <c r="AD124" s="284"/>
      <c r="AE124" s="284"/>
      <c r="AF124" s="284"/>
      <c r="AG124" s="284" t="s">
        <v>527</v>
      </c>
      <c r="AH124" s="284">
        <v>0</v>
      </c>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row>
    <row r="125" spans="1:60" ht="12.75" outlineLevel="1">
      <c r="A125" s="232"/>
      <c r="B125" s="233"/>
      <c r="C125" s="234" t="s">
        <v>1544</v>
      </c>
      <c r="D125" s="235"/>
      <c r="E125" s="236">
        <v>2.52</v>
      </c>
      <c r="F125" s="283"/>
      <c r="G125" s="231"/>
      <c r="H125" s="283"/>
      <c r="I125" s="283"/>
      <c r="J125" s="283"/>
      <c r="K125" s="283"/>
      <c r="L125" s="283"/>
      <c r="M125" s="283"/>
      <c r="N125" s="283"/>
      <c r="O125" s="283"/>
      <c r="P125" s="283"/>
      <c r="Q125" s="283"/>
      <c r="R125" s="283"/>
      <c r="S125" s="283"/>
      <c r="T125" s="283"/>
      <c r="U125" s="283"/>
      <c r="V125" s="283"/>
      <c r="W125" s="283"/>
      <c r="X125" s="283"/>
      <c r="Y125" s="284"/>
      <c r="Z125" s="284"/>
      <c r="AA125" s="284"/>
      <c r="AB125" s="284"/>
      <c r="AC125" s="284"/>
      <c r="AD125" s="284"/>
      <c r="AE125" s="284"/>
      <c r="AF125" s="284"/>
      <c r="AG125" s="284" t="s">
        <v>527</v>
      </c>
      <c r="AH125" s="284">
        <v>0</v>
      </c>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row>
    <row r="126" spans="1:60" ht="12.75" outlineLevel="1">
      <c r="A126" s="232"/>
      <c r="B126" s="233"/>
      <c r="C126" s="234" t="s">
        <v>1545</v>
      </c>
      <c r="D126" s="235"/>
      <c r="E126" s="236">
        <v>5.04</v>
      </c>
      <c r="F126" s="283"/>
      <c r="G126" s="231"/>
      <c r="H126" s="283"/>
      <c r="I126" s="283"/>
      <c r="J126" s="283"/>
      <c r="K126" s="283"/>
      <c r="L126" s="283"/>
      <c r="M126" s="283"/>
      <c r="N126" s="283"/>
      <c r="O126" s="283"/>
      <c r="P126" s="283"/>
      <c r="Q126" s="283"/>
      <c r="R126" s="283"/>
      <c r="S126" s="283"/>
      <c r="T126" s="283"/>
      <c r="U126" s="283"/>
      <c r="V126" s="283"/>
      <c r="W126" s="283"/>
      <c r="X126" s="283"/>
      <c r="Y126" s="284"/>
      <c r="Z126" s="284"/>
      <c r="AA126" s="284"/>
      <c r="AB126" s="284"/>
      <c r="AC126" s="284"/>
      <c r="AD126" s="284"/>
      <c r="AE126" s="284"/>
      <c r="AF126" s="284"/>
      <c r="AG126" s="284" t="s">
        <v>527</v>
      </c>
      <c r="AH126" s="284">
        <v>0</v>
      </c>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row>
    <row r="127" spans="1:60" ht="22.5" outlineLevel="1">
      <c r="A127" s="225">
        <v>30</v>
      </c>
      <c r="B127" s="226" t="s">
        <v>1546</v>
      </c>
      <c r="C127" s="227" t="s">
        <v>1547</v>
      </c>
      <c r="D127" s="228" t="s">
        <v>238</v>
      </c>
      <c r="E127" s="229">
        <v>15.51</v>
      </c>
      <c r="F127" s="147"/>
      <c r="G127" s="230">
        <f>ROUND(E127*F127,2)</f>
        <v>0</v>
      </c>
      <c r="H127" s="148"/>
      <c r="I127" s="283">
        <f>ROUND(E127*H127,2)</f>
        <v>0</v>
      </c>
      <c r="J127" s="148"/>
      <c r="K127" s="283">
        <f>ROUND(E127*J127,2)</f>
        <v>0</v>
      </c>
      <c r="L127" s="283">
        <v>21</v>
      </c>
      <c r="M127" s="283">
        <f>G127*(1+L127/100)</f>
        <v>0</v>
      </c>
      <c r="N127" s="283">
        <v>0.03491</v>
      </c>
      <c r="O127" s="283">
        <f>ROUND(E127*N127,2)</f>
        <v>0.54</v>
      </c>
      <c r="P127" s="283">
        <v>0</v>
      </c>
      <c r="Q127" s="283">
        <f>ROUND(E127*P127,2)</f>
        <v>0</v>
      </c>
      <c r="R127" s="283"/>
      <c r="S127" s="283" t="s">
        <v>1412</v>
      </c>
      <c r="T127" s="283" t="s">
        <v>1412</v>
      </c>
      <c r="U127" s="283">
        <v>1.18417</v>
      </c>
      <c r="V127" s="283">
        <f>ROUND(E127*U127,2)</f>
        <v>18.37</v>
      </c>
      <c r="W127" s="283"/>
      <c r="X127" s="283" t="s">
        <v>1392</v>
      </c>
      <c r="Y127" s="284"/>
      <c r="Z127" s="284"/>
      <c r="AA127" s="284"/>
      <c r="AB127" s="284"/>
      <c r="AC127" s="284"/>
      <c r="AD127" s="284"/>
      <c r="AE127" s="284"/>
      <c r="AF127" s="284"/>
      <c r="AG127" s="284" t="s">
        <v>1393</v>
      </c>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row>
    <row r="128" spans="1:60" ht="12.75" outlineLevel="1">
      <c r="A128" s="232"/>
      <c r="B128" s="233"/>
      <c r="C128" s="234" t="s">
        <v>1548</v>
      </c>
      <c r="D128" s="235"/>
      <c r="E128" s="236">
        <v>4.44</v>
      </c>
      <c r="F128" s="283"/>
      <c r="G128" s="231"/>
      <c r="H128" s="283"/>
      <c r="I128" s="283"/>
      <c r="J128" s="283"/>
      <c r="K128" s="283"/>
      <c r="L128" s="283"/>
      <c r="M128" s="283"/>
      <c r="N128" s="283"/>
      <c r="O128" s="283"/>
      <c r="P128" s="283"/>
      <c r="Q128" s="283"/>
      <c r="R128" s="283"/>
      <c r="S128" s="283"/>
      <c r="T128" s="283"/>
      <c r="U128" s="283"/>
      <c r="V128" s="283"/>
      <c r="W128" s="283"/>
      <c r="X128" s="283"/>
      <c r="Y128" s="284"/>
      <c r="Z128" s="284"/>
      <c r="AA128" s="284"/>
      <c r="AB128" s="284"/>
      <c r="AC128" s="284"/>
      <c r="AD128" s="284"/>
      <c r="AE128" s="284"/>
      <c r="AF128" s="284"/>
      <c r="AG128" s="284" t="s">
        <v>527</v>
      </c>
      <c r="AH128" s="284">
        <v>0</v>
      </c>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row>
    <row r="129" spans="1:60" ht="12.75" outlineLevel="1">
      <c r="A129" s="232"/>
      <c r="B129" s="233"/>
      <c r="C129" s="234" t="s">
        <v>1549</v>
      </c>
      <c r="D129" s="235"/>
      <c r="E129" s="236">
        <v>4.59</v>
      </c>
      <c r="F129" s="283"/>
      <c r="G129" s="231"/>
      <c r="H129" s="283"/>
      <c r="I129" s="283"/>
      <c r="J129" s="283"/>
      <c r="K129" s="283"/>
      <c r="L129" s="283"/>
      <c r="M129" s="283"/>
      <c r="N129" s="283"/>
      <c r="O129" s="283"/>
      <c r="P129" s="283"/>
      <c r="Q129" s="283"/>
      <c r="R129" s="283"/>
      <c r="S129" s="283"/>
      <c r="T129" s="283"/>
      <c r="U129" s="283"/>
      <c r="V129" s="283"/>
      <c r="W129" s="283"/>
      <c r="X129" s="283"/>
      <c r="Y129" s="284"/>
      <c r="Z129" s="284"/>
      <c r="AA129" s="284"/>
      <c r="AB129" s="284"/>
      <c r="AC129" s="284"/>
      <c r="AD129" s="284"/>
      <c r="AE129" s="284"/>
      <c r="AF129" s="284"/>
      <c r="AG129" s="284" t="s">
        <v>527</v>
      </c>
      <c r="AH129" s="284">
        <v>0</v>
      </c>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row>
    <row r="130" spans="1:60" ht="12.75" outlineLevel="1">
      <c r="A130" s="232"/>
      <c r="B130" s="233"/>
      <c r="C130" s="234" t="s">
        <v>1550</v>
      </c>
      <c r="D130" s="235"/>
      <c r="E130" s="236">
        <v>6.48</v>
      </c>
      <c r="F130" s="283"/>
      <c r="G130" s="231"/>
      <c r="H130" s="283"/>
      <c r="I130" s="283"/>
      <c r="J130" s="283"/>
      <c r="K130" s="283"/>
      <c r="L130" s="283"/>
      <c r="M130" s="283"/>
      <c r="N130" s="283"/>
      <c r="O130" s="283"/>
      <c r="P130" s="283"/>
      <c r="Q130" s="283"/>
      <c r="R130" s="283"/>
      <c r="S130" s="283"/>
      <c r="T130" s="283"/>
      <c r="U130" s="283"/>
      <c r="V130" s="283"/>
      <c r="W130" s="283"/>
      <c r="X130" s="283"/>
      <c r="Y130" s="284"/>
      <c r="Z130" s="284"/>
      <c r="AA130" s="284"/>
      <c r="AB130" s="284"/>
      <c r="AC130" s="284"/>
      <c r="AD130" s="284"/>
      <c r="AE130" s="284"/>
      <c r="AF130" s="284"/>
      <c r="AG130" s="284" t="s">
        <v>527</v>
      </c>
      <c r="AH130" s="284">
        <v>0</v>
      </c>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row>
    <row r="131" spans="1:60" ht="12.75" outlineLevel="1">
      <c r="A131" s="225">
        <v>31</v>
      </c>
      <c r="B131" s="226" t="s">
        <v>1551</v>
      </c>
      <c r="C131" s="227" t="s">
        <v>1552</v>
      </c>
      <c r="D131" s="228" t="s">
        <v>238</v>
      </c>
      <c r="E131" s="229">
        <v>319.08586</v>
      </c>
      <c r="F131" s="147"/>
      <c r="G131" s="230">
        <f>ROUND(E131*F131,2)</f>
        <v>0</v>
      </c>
      <c r="H131" s="148"/>
      <c r="I131" s="283">
        <f>ROUND(E131*H131,2)</f>
        <v>0</v>
      </c>
      <c r="J131" s="148"/>
      <c r="K131" s="283">
        <f>ROUND(E131*J131,2)</f>
        <v>0</v>
      </c>
      <c r="L131" s="283">
        <v>21</v>
      </c>
      <c r="M131" s="283">
        <f>G131*(1+L131/100)</f>
        <v>0</v>
      </c>
      <c r="N131" s="283">
        <v>8E-05</v>
      </c>
      <c r="O131" s="283">
        <f>ROUND(E131*N131,2)</f>
        <v>0.03</v>
      </c>
      <c r="P131" s="283">
        <v>0</v>
      </c>
      <c r="Q131" s="283">
        <f>ROUND(E131*P131,2)</f>
        <v>0</v>
      </c>
      <c r="R131" s="283"/>
      <c r="S131" s="283" t="s">
        <v>1412</v>
      </c>
      <c r="T131" s="283" t="s">
        <v>1412</v>
      </c>
      <c r="U131" s="283">
        <v>0</v>
      </c>
      <c r="V131" s="283">
        <f>ROUND(E131*U131,2)</f>
        <v>0</v>
      </c>
      <c r="W131" s="283"/>
      <c r="X131" s="283" t="s">
        <v>1392</v>
      </c>
      <c r="Y131" s="284"/>
      <c r="Z131" s="284"/>
      <c r="AA131" s="284"/>
      <c r="AB131" s="284"/>
      <c r="AC131" s="284"/>
      <c r="AD131" s="284"/>
      <c r="AE131" s="284"/>
      <c r="AF131" s="284"/>
      <c r="AG131" s="284" t="s">
        <v>1393</v>
      </c>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row>
    <row r="132" spans="1:60" ht="12.75" outlineLevel="1">
      <c r="A132" s="232"/>
      <c r="B132" s="233"/>
      <c r="C132" s="234" t="s">
        <v>1553</v>
      </c>
      <c r="D132" s="235"/>
      <c r="E132" s="236">
        <v>319.08586</v>
      </c>
      <c r="F132" s="283"/>
      <c r="G132" s="231"/>
      <c r="H132" s="283"/>
      <c r="I132" s="283"/>
      <c r="J132" s="283"/>
      <c r="K132" s="283"/>
      <c r="L132" s="283"/>
      <c r="M132" s="283"/>
      <c r="N132" s="283"/>
      <c r="O132" s="283"/>
      <c r="P132" s="283"/>
      <c r="Q132" s="283"/>
      <c r="R132" s="283"/>
      <c r="S132" s="283"/>
      <c r="T132" s="283"/>
      <c r="U132" s="283"/>
      <c r="V132" s="283"/>
      <c r="W132" s="283"/>
      <c r="X132" s="283"/>
      <c r="Y132" s="284"/>
      <c r="Z132" s="284"/>
      <c r="AA132" s="284"/>
      <c r="AB132" s="284"/>
      <c r="AC132" s="284"/>
      <c r="AD132" s="284"/>
      <c r="AE132" s="284"/>
      <c r="AF132" s="284"/>
      <c r="AG132" s="284" t="s">
        <v>527</v>
      </c>
      <c r="AH132" s="284">
        <v>0</v>
      </c>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row>
    <row r="133" spans="1:60" ht="22.5" outlineLevel="1">
      <c r="A133" s="225">
        <v>32</v>
      </c>
      <c r="B133" s="226" t="s">
        <v>1554</v>
      </c>
      <c r="C133" s="227" t="s">
        <v>2425</v>
      </c>
      <c r="D133" s="228" t="s">
        <v>238</v>
      </c>
      <c r="E133" s="229">
        <v>220.90086</v>
      </c>
      <c r="F133" s="147"/>
      <c r="G133" s="230">
        <f>ROUND(E133*F133,2)</f>
        <v>0</v>
      </c>
      <c r="H133" s="148"/>
      <c r="I133" s="283">
        <f>ROUND(E133*H133,2)</f>
        <v>0</v>
      </c>
      <c r="J133" s="148"/>
      <c r="K133" s="283">
        <f>ROUND(E133*J133,2)</f>
        <v>0</v>
      </c>
      <c r="L133" s="283">
        <v>21</v>
      </c>
      <c r="M133" s="283">
        <f>G133*(1+L133/100)</f>
        <v>0</v>
      </c>
      <c r="N133" s="283">
        <v>0.00367</v>
      </c>
      <c r="O133" s="283">
        <f>ROUND(E133*N133,2)</f>
        <v>0.81</v>
      </c>
      <c r="P133" s="283">
        <v>0</v>
      </c>
      <c r="Q133" s="283">
        <f>ROUND(E133*P133,2)</f>
        <v>0</v>
      </c>
      <c r="R133" s="283"/>
      <c r="S133" s="283" t="s">
        <v>1412</v>
      </c>
      <c r="T133" s="283" t="s">
        <v>1412</v>
      </c>
      <c r="U133" s="283">
        <v>0.36</v>
      </c>
      <c r="V133" s="283">
        <f>ROUND(E133*U133,2)</f>
        <v>79.52</v>
      </c>
      <c r="W133" s="283"/>
      <c r="X133" s="283" t="s">
        <v>1392</v>
      </c>
      <c r="Y133" s="284"/>
      <c r="Z133" s="284"/>
      <c r="AA133" s="284"/>
      <c r="AB133" s="284"/>
      <c r="AC133" s="284"/>
      <c r="AD133" s="284"/>
      <c r="AE133" s="284"/>
      <c r="AF133" s="284"/>
      <c r="AG133" s="284" t="s">
        <v>1393</v>
      </c>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row>
    <row r="134" spans="1:60" ht="12.75" outlineLevel="1">
      <c r="A134" s="232"/>
      <c r="B134" s="233"/>
      <c r="C134" s="234" t="s">
        <v>1555</v>
      </c>
      <c r="D134" s="235"/>
      <c r="E134" s="236">
        <v>9.177</v>
      </c>
      <c r="F134" s="283"/>
      <c r="G134" s="231"/>
      <c r="H134" s="283"/>
      <c r="I134" s="283"/>
      <c r="J134" s="283"/>
      <c r="K134" s="283"/>
      <c r="L134" s="283"/>
      <c r="M134" s="283"/>
      <c r="N134" s="283"/>
      <c r="O134" s="283"/>
      <c r="P134" s="283"/>
      <c r="Q134" s="283"/>
      <c r="R134" s="283"/>
      <c r="S134" s="283"/>
      <c r="T134" s="283"/>
      <c r="U134" s="283"/>
      <c r="V134" s="283"/>
      <c r="W134" s="283"/>
      <c r="X134" s="283"/>
      <c r="Y134" s="284"/>
      <c r="Z134" s="284"/>
      <c r="AA134" s="284"/>
      <c r="AB134" s="284"/>
      <c r="AC134" s="284"/>
      <c r="AD134" s="284"/>
      <c r="AE134" s="284"/>
      <c r="AF134" s="284"/>
      <c r="AG134" s="284" t="s">
        <v>527</v>
      </c>
      <c r="AH134" s="284">
        <v>0</v>
      </c>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row>
    <row r="135" spans="1:60" ht="12.75" outlineLevel="1">
      <c r="A135" s="232"/>
      <c r="B135" s="233"/>
      <c r="C135" s="234" t="s">
        <v>1556</v>
      </c>
      <c r="D135" s="235"/>
      <c r="E135" s="236">
        <v>7.24036</v>
      </c>
      <c r="F135" s="283"/>
      <c r="G135" s="231"/>
      <c r="H135" s="283"/>
      <c r="I135" s="283"/>
      <c r="J135" s="283"/>
      <c r="K135" s="283"/>
      <c r="L135" s="283"/>
      <c r="M135" s="283"/>
      <c r="N135" s="283"/>
      <c r="O135" s="283"/>
      <c r="P135" s="283"/>
      <c r="Q135" s="283"/>
      <c r="R135" s="283"/>
      <c r="S135" s="283"/>
      <c r="T135" s="283"/>
      <c r="U135" s="283"/>
      <c r="V135" s="283"/>
      <c r="W135" s="283"/>
      <c r="X135" s="283"/>
      <c r="Y135" s="284"/>
      <c r="Z135" s="284"/>
      <c r="AA135" s="284"/>
      <c r="AB135" s="284"/>
      <c r="AC135" s="284"/>
      <c r="AD135" s="284"/>
      <c r="AE135" s="284"/>
      <c r="AF135" s="284"/>
      <c r="AG135" s="284" t="s">
        <v>527</v>
      </c>
      <c r="AH135" s="284">
        <v>0</v>
      </c>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row>
    <row r="136" spans="1:60" ht="12.75" outlineLevel="1">
      <c r="A136" s="232"/>
      <c r="B136" s="233"/>
      <c r="C136" s="234" t="s">
        <v>1525</v>
      </c>
      <c r="D136" s="235"/>
      <c r="E136" s="236">
        <v>13.144</v>
      </c>
      <c r="F136" s="283"/>
      <c r="G136" s="231"/>
      <c r="H136" s="283"/>
      <c r="I136" s="283"/>
      <c r="J136" s="283"/>
      <c r="K136" s="283"/>
      <c r="L136" s="283"/>
      <c r="M136" s="283"/>
      <c r="N136" s="283"/>
      <c r="O136" s="283"/>
      <c r="P136" s="283"/>
      <c r="Q136" s="283"/>
      <c r="R136" s="283"/>
      <c r="S136" s="283"/>
      <c r="T136" s="283"/>
      <c r="U136" s="283"/>
      <c r="V136" s="283"/>
      <c r="W136" s="283"/>
      <c r="X136" s="283"/>
      <c r="Y136" s="284"/>
      <c r="Z136" s="284"/>
      <c r="AA136" s="284"/>
      <c r="AB136" s="284"/>
      <c r="AC136" s="284"/>
      <c r="AD136" s="284"/>
      <c r="AE136" s="284"/>
      <c r="AF136" s="284"/>
      <c r="AG136" s="284" t="s">
        <v>527</v>
      </c>
      <c r="AH136" s="284">
        <v>0</v>
      </c>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row>
    <row r="137" spans="1:60" ht="12.75" outlineLevel="1">
      <c r="A137" s="232"/>
      <c r="B137" s="233"/>
      <c r="C137" s="234" t="s">
        <v>1526</v>
      </c>
      <c r="D137" s="235"/>
      <c r="E137" s="236">
        <v>13.95</v>
      </c>
      <c r="F137" s="283"/>
      <c r="G137" s="231"/>
      <c r="H137" s="283"/>
      <c r="I137" s="283"/>
      <c r="J137" s="283"/>
      <c r="K137" s="283"/>
      <c r="L137" s="283"/>
      <c r="M137" s="283"/>
      <c r="N137" s="283"/>
      <c r="O137" s="283"/>
      <c r="P137" s="283"/>
      <c r="Q137" s="283"/>
      <c r="R137" s="283"/>
      <c r="S137" s="283"/>
      <c r="T137" s="283"/>
      <c r="U137" s="283"/>
      <c r="V137" s="283"/>
      <c r="W137" s="283"/>
      <c r="X137" s="283"/>
      <c r="Y137" s="284"/>
      <c r="Z137" s="284"/>
      <c r="AA137" s="284"/>
      <c r="AB137" s="284"/>
      <c r="AC137" s="284"/>
      <c r="AD137" s="284"/>
      <c r="AE137" s="284"/>
      <c r="AF137" s="284"/>
      <c r="AG137" s="284" t="s">
        <v>527</v>
      </c>
      <c r="AH137" s="284">
        <v>0</v>
      </c>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row>
    <row r="138" spans="1:60" ht="12.75" outlineLevel="1">
      <c r="A138" s="232"/>
      <c r="B138" s="233"/>
      <c r="C138" s="234" t="s">
        <v>1557</v>
      </c>
      <c r="D138" s="235"/>
      <c r="E138" s="236">
        <v>3.1</v>
      </c>
      <c r="F138" s="283"/>
      <c r="G138" s="231"/>
      <c r="H138" s="283"/>
      <c r="I138" s="283"/>
      <c r="J138" s="283"/>
      <c r="K138" s="283"/>
      <c r="L138" s="283"/>
      <c r="M138" s="283"/>
      <c r="N138" s="283"/>
      <c r="O138" s="283"/>
      <c r="P138" s="283"/>
      <c r="Q138" s="283"/>
      <c r="R138" s="283"/>
      <c r="S138" s="283"/>
      <c r="T138" s="283"/>
      <c r="U138" s="283"/>
      <c r="V138" s="283"/>
      <c r="W138" s="283"/>
      <c r="X138" s="283"/>
      <c r="Y138" s="284"/>
      <c r="Z138" s="284"/>
      <c r="AA138" s="284"/>
      <c r="AB138" s="284"/>
      <c r="AC138" s="284"/>
      <c r="AD138" s="284"/>
      <c r="AE138" s="284"/>
      <c r="AF138" s="284"/>
      <c r="AG138" s="284" t="s">
        <v>527</v>
      </c>
      <c r="AH138" s="284">
        <v>0</v>
      </c>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row>
    <row r="139" spans="1:60" ht="12.75" outlineLevel="1">
      <c r="A139" s="232"/>
      <c r="B139" s="233"/>
      <c r="C139" s="234" t="s">
        <v>1528</v>
      </c>
      <c r="D139" s="235"/>
      <c r="E139" s="236">
        <v>5.89</v>
      </c>
      <c r="F139" s="283"/>
      <c r="G139" s="231"/>
      <c r="H139" s="283"/>
      <c r="I139" s="283"/>
      <c r="J139" s="283"/>
      <c r="K139" s="283"/>
      <c r="L139" s="283"/>
      <c r="M139" s="283"/>
      <c r="N139" s="283"/>
      <c r="O139" s="283"/>
      <c r="P139" s="283"/>
      <c r="Q139" s="283"/>
      <c r="R139" s="283"/>
      <c r="S139" s="283"/>
      <c r="T139" s="283"/>
      <c r="U139" s="283"/>
      <c r="V139" s="283"/>
      <c r="W139" s="283"/>
      <c r="X139" s="283"/>
      <c r="Y139" s="284"/>
      <c r="Z139" s="284"/>
      <c r="AA139" s="284"/>
      <c r="AB139" s="284"/>
      <c r="AC139" s="284"/>
      <c r="AD139" s="284"/>
      <c r="AE139" s="284"/>
      <c r="AF139" s="284"/>
      <c r="AG139" s="284" t="s">
        <v>527</v>
      </c>
      <c r="AH139" s="284">
        <v>0</v>
      </c>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row>
    <row r="140" spans="1:60" ht="12.75" outlineLevel="1">
      <c r="A140" s="232"/>
      <c r="B140" s="233"/>
      <c r="C140" s="234" t="s">
        <v>1558</v>
      </c>
      <c r="D140" s="235"/>
      <c r="E140" s="236">
        <v>16.211</v>
      </c>
      <c r="F140" s="283"/>
      <c r="G140" s="231"/>
      <c r="H140" s="283"/>
      <c r="I140" s="283"/>
      <c r="J140" s="283"/>
      <c r="K140" s="283"/>
      <c r="L140" s="283"/>
      <c r="M140" s="283"/>
      <c r="N140" s="283"/>
      <c r="O140" s="283"/>
      <c r="P140" s="283"/>
      <c r="Q140" s="283"/>
      <c r="R140" s="283"/>
      <c r="S140" s="283"/>
      <c r="T140" s="283"/>
      <c r="U140" s="283"/>
      <c r="V140" s="283"/>
      <c r="W140" s="283"/>
      <c r="X140" s="283"/>
      <c r="Y140" s="284"/>
      <c r="Z140" s="284"/>
      <c r="AA140" s="284"/>
      <c r="AB140" s="284"/>
      <c r="AC140" s="284"/>
      <c r="AD140" s="284"/>
      <c r="AE140" s="284"/>
      <c r="AF140" s="284"/>
      <c r="AG140" s="284" t="s">
        <v>527</v>
      </c>
      <c r="AH140" s="284">
        <v>0</v>
      </c>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row>
    <row r="141" spans="1:60" ht="12.75" outlineLevel="1">
      <c r="A141" s="232"/>
      <c r="B141" s="233"/>
      <c r="C141" s="234" t="s">
        <v>1530</v>
      </c>
      <c r="D141" s="235"/>
      <c r="E141" s="236">
        <v>15.469</v>
      </c>
      <c r="F141" s="283"/>
      <c r="G141" s="231"/>
      <c r="H141" s="283"/>
      <c r="I141" s="283"/>
      <c r="J141" s="283"/>
      <c r="K141" s="283"/>
      <c r="L141" s="283"/>
      <c r="M141" s="283"/>
      <c r="N141" s="283"/>
      <c r="O141" s="283"/>
      <c r="P141" s="283"/>
      <c r="Q141" s="283"/>
      <c r="R141" s="283"/>
      <c r="S141" s="283"/>
      <c r="T141" s="283"/>
      <c r="U141" s="283"/>
      <c r="V141" s="283"/>
      <c r="W141" s="283"/>
      <c r="X141" s="283"/>
      <c r="Y141" s="284"/>
      <c r="Z141" s="284"/>
      <c r="AA141" s="284"/>
      <c r="AB141" s="284"/>
      <c r="AC141" s="284"/>
      <c r="AD141" s="284"/>
      <c r="AE141" s="284"/>
      <c r="AF141" s="284"/>
      <c r="AG141" s="284" t="s">
        <v>527</v>
      </c>
      <c r="AH141" s="284">
        <v>0</v>
      </c>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row>
    <row r="142" spans="1:60" ht="12.75" outlineLevel="1">
      <c r="A142" s="232"/>
      <c r="B142" s="233"/>
      <c r="C142" s="234" t="s">
        <v>1531</v>
      </c>
      <c r="D142" s="235"/>
      <c r="E142" s="236">
        <v>24.8465</v>
      </c>
      <c r="F142" s="283"/>
      <c r="G142" s="231"/>
      <c r="H142" s="283"/>
      <c r="I142" s="283"/>
      <c r="J142" s="283"/>
      <c r="K142" s="283"/>
      <c r="L142" s="283"/>
      <c r="M142" s="283"/>
      <c r="N142" s="283"/>
      <c r="O142" s="283"/>
      <c r="P142" s="283"/>
      <c r="Q142" s="283"/>
      <c r="R142" s="283"/>
      <c r="S142" s="283"/>
      <c r="T142" s="283"/>
      <c r="U142" s="283"/>
      <c r="V142" s="283"/>
      <c r="W142" s="283"/>
      <c r="X142" s="283"/>
      <c r="Y142" s="284"/>
      <c r="Z142" s="284"/>
      <c r="AA142" s="284"/>
      <c r="AB142" s="284"/>
      <c r="AC142" s="284"/>
      <c r="AD142" s="284"/>
      <c r="AE142" s="284"/>
      <c r="AF142" s="284"/>
      <c r="AG142" s="284" t="s">
        <v>527</v>
      </c>
      <c r="AH142" s="284">
        <v>0</v>
      </c>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row>
    <row r="143" spans="1:60" ht="12.75" outlineLevel="1">
      <c r="A143" s="232"/>
      <c r="B143" s="233"/>
      <c r="C143" s="234" t="s">
        <v>1559</v>
      </c>
      <c r="D143" s="235"/>
      <c r="E143" s="236">
        <v>22.2235</v>
      </c>
      <c r="F143" s="283"/>
      <c r="G143" s="231"/>
      <c r="H143" s="283"/>
      <c r="I143" s="283"/>
      <c r="J143" s="283"/>
      <c r="K143" s="283"/>
      <c r="L143" s="283"/>
      <c r="M143" s="283"/>
      <c r="N143" s="283"/>
      <c r="O143" s="283"/>
      <c r="P143" s="283"/>
      <c r="Q143" s="283"/>
      <c r="R143" s="283"/>
      <c r="S143" s="283"/>
      <c r="T143" s="283"/>
      <c r="U143" s="283"/>
      <c r="V143" s="283"/>
      <c r="W143" s="283"/>
      <c r="X143" s="283"/>
      <c r="Y143" s="284"/>
      <c r="Z143" s="284"/>
      <c r="AA143" s="284"/>
      <c r="AB143" s="284"/>
      <c r="AC143" s="284"/>
      <c r="AD143" s="284"/>
      <c r="AE143" s="284"/>
      <c r="AF143" s="284"/>
      <c r="AG143" s="284" t="s">
        <v>527</v>
      </c>
      <c r="AH143" s="284">
        <v>0</v>
      </c>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row>
    <row r="144" spans="1:60" ht="12.75" outlineLevel="1">
      <c r="A144" s="232"/>
      <c r="B144" s="233"/>
      <c r="C144" s="234" t="s">
        <v>1560</v>
      </c>
      <c r="D144" s="235"/>
      <c r="E144" s="236">
        <v>29.72</v>
      </c>
      <c r="F144" s="283"/>
      <c r="G144" s="231"/>
      <c r="H144" s="283"/>
      <c r="I144" s="283"/>
      <c r="J144" s="283"/>
      <c r="K144" s="283"/>
      <c r="L144" s="283"/>
      <c r="M144" s="283"/>
      <c r="N144" s="283"/>
      <c r="O144" s="283"/>
      <c r="P144" s="283"/>
      <c r="Q144" s="283"/>
      <c r="R144" s="283"/>
      <c r="S144" s="283"/>
      <c r="T144" s="283"/>
      <c r="U144" s="283"/>
      <c r="V144" s="283"/>
      <c r="W144" s="283"/>
      <c r="X144" s="283"/>
      <c r="Y144" s="284"/>
      <c r="Z144" s="284"/>
      <c r="AA144" s="284"/>
      <c r="AB144" s="284"/>
      <c r="AC144" s="284"/>
      <c r="AD144" s="284"/>
      <c r="AE144" s="284"/>
      <c r="AF144" s="284"/>
      <c r="AG144" s="284" t="s">
        <v>527</v>
      </c>
      <c r="AH144" s="284">
        <v>0</v>
      </c>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row>
    <row r="145" spans="1:60" ht="12.75" outlineLevel="1">
      <c r="A145" s="232"/>
      <c r="B145" s="233"/>
      <c r="C145" s="234" t="s">
        <v>1561</v>
      </c>
      <c r="D145" s="235"/>
      <c r="E145" s="236">
        <v>2.3695</v>
      </c>
      <c r="F145" s="283"/>
      <c r="G145" s="231"/>
      <c r="H145" s="283"/>
      <c r="I145" s="283"/>
      <c r="J145" s="283"/>
      <c r="K145" s="283"/>
      <c r="L145" s="283"/>
      <c r="M145" s="283"/>
      <c r="N145" s="283"/>
      <c r="O145" s="283"/>
      <c r="P145" s="283"/>
      <c r="Q145" s="283"/>
      <c r="R145" s="283"/>
      <c r="S145" s="283"/>
      <c r="T145" s="283"/>
      <c r="U145" s="283"/>
      <c r="V145" s="283"/>
      <c r="W145" s="283"/>
      <c r="X145" s="283"/>
      <c r="Y145" s="284"/>
      <c r="Z145" s="284"/>
      <c r="AA145" s="284"/>
      <c r="AB145" s="284"/>
      <c r="AC145" s="284"/>
      <c r="AD145" s="284"/>
      <c r="AE145" s="284"/>
      <c r="AF145" s="284"/>
      <c r="AG145" s="284" t="s">
        <v>527</v>
      </c>
      <c r="AH145" s="284">
        <v>0</v>
      </c>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row>
    <row r="146" spans="1:60" ht="12.75" outlineLevel="1">
      <c r="A146" s="232"/>
      <c r="B146" s="233"/>
      <c r="C146" s="234" t="s">
        <v>1535</v>
      </c>
      <c r="D146" s="235"/>
      <c r="E146" s="236">
        <v>3.16</v>
      </c>
      <c r="F146" s="283"/>
      <c r="G146" s="231"/>
      <c r="H146" s="283"/>
      <c r="I146" s="283"/>
      <c r="J146" s="283"/>
      <c r="K146" s="283"/>
      <c r="L146" s="283"/>
      <c r="M146" s="283"/>
      <c r="N146" s="283"/>
      <c r="O146" s="283"/>
      <c r="P146" s="283"/>
      <c r="Q146" s="283"/>
      <c r="R146" s="283"/>
      <c r="S146" s="283"/>
      <c r="T146" s="283"/>
      <c r="U146" s="283"/>
      <c r="V146" s="283"/>
      <c r="W146" s="283"/>
      <c r="X146" s="283"/>
      <c r="Y146" s="284"/>
      <c r="Z146" s="284"/>
      <c r="AA146" s="284"/>
      <c r="AB146" s="284"/>
      <c r="AC146" s="284"/>
      <c r="AD146" s="284"/>
      <c r="AE146" s="284"/>
      <c r="AF146" s="284"/>
      <c r="AG146" s="284" t="s">
        <v>527</v>
      </c>
      <c r="AH146" s="284">
        <v>0</v>
      </c>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row>
    <row r="147" spans="1:60" ht="12.75" outlineLevel="1">
      <c r="A147" s="232"/>
      <c r="B147" s="233"/>
      <c r="C147" s="234" t="s">
        <v>1562</v>
      </c>
      <c r="D147" s="235"/>
      <c r="E147" s="236">
        <v>4.4</v>
      </c>
      <c r="F147" s="283"/>
      <c r="G147" s="231"/>
      <c r="H147" s="283"/>
      <c r="I147" s="283"/>
      <c r="J147" s="283"/>
      <c r="K147" s="283"/>
      <c r="L147" s="283"/>
      <c r="M147" s="283"/>
      <c r="N147" s="283"/>
      <c r="O147" s="283"/>
      <c r="P147" s="283"/>
      <c r="Q147" s="283"/>
      <c r="R147" s="283"/>
      <c r="S147" s="283"/>
      <c r="T147" s="283"/>
      <c r="U147" s="283"/>
      <c r="V147" s="283"/>
      <c r="W147" s="283"/>
      <c r="X147" s="283"/>
      <c r="Y147" s="284"/>
      <c r="Z147" s="284"/>
      <c r="AA147" s="284"/>
      <c r="AB147" s="284"/>
      <c r="AC147" s="284"/>
      <c r="AD147" s="284"/>
      <c r="AE147" s="284"/>
      <c r="AF147" s="284"/>
      <c r="AG147" s="284" t="s">
        <v>527</v>
      </c>
      <c r="AH147" s="284">
        <v>0</v>
      </c>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row>
    <row r="148" spans="1:60" ht="12.75" outlineLevel="1">
      <c r="A148" s="232"/>
      <c r="B148" s="233"/>
      <c r="C148" s="247" t="s">
        <v>1563</v>
      </c>
      <c r="D148" s="248"/>
      <c r="E148" s="249">
        <v>170.90086</v>
      </c>
      <c r="F148" s="283"/>
      <c r="G148" s="231"/>
      <c r="H148" s="283"/>
      <c r="I148" s="283"/>
      <c r="J148" s="283"/>
      <c r="K148" s="283"/>
      <c r="L148" s="283"/>
      <c r="M148" s="283"/>
      <c r="N148" s="283"/>
      <c r="O148" s="283"/>
      <c r="P148" s="283"/>
      <c r="Q148" s="283"/>
      <c r="R148" s="283"/>
      <c r="S148" s="283"/>
      <c r="T148" s="283"/>
      <c r="U148" s="283"/>
      <c r="V148" s="283"/>
      <c r="W148" s="283"/>
      <c r="X148" s="283"/>
      <c r="Y148" s="284"/>
      <c r="Z148" s="284"/>
      <c r="AA148" s="284"/>
      <c r="AB148" s="284"/>
      <c r="AC148" s="284"/>
      <c r="AD148" s="284"/>
      <c r="AE148" s="284"/>
      <c r="AF148" s="284"/>
      <c r="AG148" s="284" t="s">
        <v>527</v>
      </c>
      <c r="AH148" s="284">
        <v>1</v>
      </c>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row>
    <row r="149" spans="1:60" ht="12.75" outlineLevel="1">
      <c r="A149" s="232"/>
      <c r="B149" s="233"/>
      <c r="C149" s="234" t="s">
        <v>1564</v>
      </c>
      <c r="D149" s="235"/>
      <c r="E149" s="236">
        <v>50</v>
      </c>
      <c r="F149" s="283"/>
      <c r="G149" s="231"/>
      <c r="H149" s="283"/>
      <c r="I149" s="283"/>
      <c r="J149" s="283"/>
      <c r="K149" s="283"/>
      <c r="L149" s="283"/>
      <c r="M149" s="283"/>
      <c r="N149" s="283"/>
      <c r="O149" s="283"/>
      <c r="P149" s="283"/>
      <c r="Q149" s="283"/>
      <c r="R149" s="283"/>
      <c r="S149" s="283"/>
      <c r="T149" s="283"/>
      <c r="U149" s="283"/>
      <c r="V149" s="283"/>
      <c r="W149" s="283"/>
      <c r="X149" s="283"/>
      <c r="Y149" s="284"/>
      <c r="Z149" s="284"/>
      <c r="AA149" s="284"/>
      <c r="AB149" s="284"/>
      <c r="AC149" s="284"/>
      <c r="AD149" s="284"/>
      <c r="AE149" s="284"/>
      <c r="AF149" s="284"/>
      <c r="AG149" s="284" t="s">
        <v>527</v>
      </c>
      <c r="AH149" s="284">
        <v>0</v>
      </c>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row>
    <row r="150" spans="1:60" ht="22.5" outlineLevel="1">
      <c r="A150" s="225">
        <v>33</v>
      </c>
      <c r="B150" s="226" t="s">
        <v>1565</v>
      </c>
      <c r="C150" s="227" t="s">
        <v>1566</v>
      </c>
      <c r="D150" s="228" t="s">
        <v>238</v>
      </c>
      <c r="E150" s="229">
        <v>13.584</v>
      </c>
      <c r="F150" s="147"/>
      <c r="G150" s="230">
        <f>ROUND(E150*F150,2)</f>
        <v>0</v>
      </c>
      <c r="H150" s="148"/>
      <c r="I150" s="283">
        <f>ROUND(E150*H150,2)</f>
        <v>0</v>
      </c>
      <c r="J150" s="148"/>
      <c r="K150" s="283">
        <f>ROUND(E150*J150,2)</f>
        <v>0</v>
      </c>
      <c r="L150" s="283">
        <v>21</v>
      </c>
      <c r="M150" s="283">
        <f>G150*(1+L150/100)</f>
        <v>0</v>
      </c>
      <c r="N150" s="283">
        <v>0.00031</v>
      </c>
      <c r="O150" s="283">
        <f>ROUND(E150*N150,2)</f>
        <v>0</v>
      </c>
      <c r="P150" s="283">
        <v>0</v>
      </c>
      <c r="Q150" s="283">
        <f>ROUND(E150*P150,2)</f>
        <v>0</v>
      </c>
      <c r="R150" s="283"/>
      <c r="S150" s="283" t="s">
        <v>1412</v>
      </c>
      <c r="T150" s="283" t="s">
        <v>1412</v>
      </c>
      <c r="U150" s="283">
        <v>0.37</v>
      </c>
      <c r="V150" s="283">
        <f>ROUND(E150*U150,2)</f>
        <v>5.03</v>
      </c>
      <c r="W150" s="283"/>
      <c r="X150" s="283" t="s">
        <v>1392</v>
      </c>
      <c r="Y150" s="284"/>
      <c r="Z150" s="284"/>
      <c r="AA150" s="284"/>
      <c r="AB150" s="284"/>
      <c r="AC150" s="284"/>
      <c r="AD150" s="284"/>
      <c r="AE150" s="284"/>
      <c r="AF150" s="284"/>
      <c r="AG150" s="284" t="s">
        <v>1393</v>
      </c>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row>
    <row r="151" spans="1:60" ht="12.75" outlineLevel="1">
      <c r="A151" s="232"/>
      <c r="B151" s="233"/>
      <c r="C151" s="234" t="s">
        <v>1567</v>
      </c>
      <c r="D151" s="235"/>
      <c r="E151" s="236">
        <v>13.584</v>
      </c>
      <c r="F151" s="283"/>
      <c r="G151" s="231"/>
      <c r="H151" s="283"/>
      <c r="I151" s="283"/>
      <c r="J151" s="283"/>
      <c r="K151" s="283"/>
      <c r="L151" s="283"/>
      <c r="M151" s="283"/>
      <c r="N151" s="283"/>
      <c r="O151" s="283"/>
      <c r="P151" s="283"/>
      <c r="Q151" s="283"/>
      <c r="R151" s="283"/>
      <c r="S151" s="283"/>
      <c r="T151" s="283"/>
      <c r="U151" s="283"/>
      <c r="V151" s="283"/>
      <c r="W151" s="283"/>
      <c r="X151" s="283"/>
      <c r="Y151" s="284"/>
      <c r="Z151" s="284"/>
      <c r="AA151" s="284"/>
      <c r="AB151" s="284"/>
      <c r="AC151" s="284"/>
      <c r="AD151" s="284"/>
      <c r="AE151" s="284"/>
      <c r="AF151" s="284"/>
      <c r="AG151" s="284" t="s">
        <v>527</v>
      </c>
      <c r="AH151" s="284">
        <v>0</v>
      </c>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row>
    <row r="152" spans="1:60" ht="12.75" outlineLevel="1">
      <c r="A152" s="225">
        <v>34</v>
      </c>
      <c r="B152" s="226" t="s">
        <v>1568</v>
      </c>
      <c r="C152" s="227" t="s">
        <v>1569</v>
      </c>
      <c r="D152" s="228" t="s">
        <v>243</v>
      </c>
      <c r="E152" s="229">
        <v>15.6216</v>
      </c>
      <c r="F152" s="147"/>
      <c r="G152" s="230">
        <f>ROUND(E152*F152,2)</f>
        <v>0</v>
      </c>
      <c r="H152" s="148"/>
      <c r="I152" s="283">
        <f>ROUND(E152*H152,2)</f>
        <v>0</v>
      </c>
      <c r="J152" s="148"/>
      <c r="K152" s="283">
        <f>ROUND(E152*J152,2)</f>
        <v>0</v>
      </c>
      <c r="L152" s="283">
        <v>21</v>
      </c>
      <c r="M152" s="283">
        <f>G152*(1+L152/100)</f>
        <v>0</v>
      </c>
      <c r="N152" s="283">
        <v>0.003</v>
      </c>
      <c r="O152" s="283">
        <f>ROUND(E152*N152,2)</f>
        <v>0.05</v>
      </c>
      <c r="P152" s="283">
        <v>0</v>
      </c>
      <c r="Q152" s="283">
        <f>ROUND(E152*P152,2)</f>
        <v>0</v>
      </c>
      <c r="R152" s="283" t="s">
        <v>1485</v>
      </c>
      <c r="S152" s="283" t="s">
        <v>1412</v>
      </c>
      <c r="T152" s="283" t="s">
        <v>1412</v>
      </c>
      <c r="U152" s="283">
        <v>0</v>
      </c>
      <c r="V152" s="283">
        <f>ROUND(E152*U152,2)</f>
        <v>0</v>
      </c>
      <c r="W152" s="283"/>
      <c r="X152" s="283" t="s">
        <v>1487</v>
      </c>
      <c r="Y152" s="284"/>
      <c r="Z152" s="284"/>
      <c r="AA152" s="284"/>
      <c r="AB152" s="284"/>
      <c r="AC152" s="284"/>
      <c r="AD152" s="284"/>
      <c r="AE152" s="284"/>
      <c r="AF152" s="284"/>
      <c r="AG152" s="284" t="s">
        <v>1488</v>
      </c>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row>
    <row r="153" spans="1:60" ht="12.75" outlineLevel="1">
      <c r="A153" s="232"/>
      <c r="B153" s="233"/>
      <c r="C153" s="234" t="s">
        <v>1570</v>
      </c>
      <c r="D153" s="235"/>
      <c r="E153" s="236">
        <v>15.6216</v>
      </c>
      <c r="F153" s="283"/>
      <c r="G153" s="231"/>
      <c r="H153" s="283"/>
      <c r="I153" s="283"/>
      <c r="J153" s="283"/>
      <c r="K153" s="283"/>
      <c r="L153" s="283"/>
      <c r="M153" s="283"/>
      <c r="N153" s="283"/>
      <c r="O153" s="283"/>
      <c r="P153" s="283"/>
      <c r="Q153" s="283"/>
      <c r="R153" s="283"/>
      <c r="S153" s="283"/>
      <c r="T153" s="283"/>
      <c r="U153" s="283"/>
      <c r="V153" s="283"/>
      <c r="W153" s="283"/>
      <c r="X153" s="283"/>
      <c r="Y153" s="284"/>
      <c r="Z153" s="284"/>
      <c r="AA153" s="284"/>
      <c r="AB153" s="284"/>
      <c r="AC153" s="284"/>
      <c r="AD153" s="284"/>
      <c r="AE153" s="284"/>
      <c r="AF153" s="284"/>
      <c r="AG153" s="284" t="s">
        <v>527</v>
      </c>
      <c r="AH153" s="284">
        <v>0</v>
      </c>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row>
    <row r="154" spans="1:33" ht="12.75">
      <c r="A154" s="218" t="s">
        <v>1384</v>
      </c>
      <c r="B154" s="219" t="s">
        <v>806</v>
      </c>
      <c r="C154" s="220" t="s">
        <v>2426</v>
      </c>
      <c r="D154" s="221"/>
      <c r="E154" s="222"/>
      <c r="F154" s="281"/>
      <c r="G154" s="224">
        <f>SUMIF(AG155:AG156,"&lt;&gt;NOR",G155:G156)</f>
        <v>0</v>
      </c>
      <c r="H154" s="282"/>
      <c r="I154" s="282">
        <f>SUM(I155:I156)</f>
        <v>0</v>
      </c>
      <c r="J154" s="282"/>
      <c r="K154" s="282">
        <f>SUM(K155:K156)</f>
        <v>0</v>
      </c>
      <c r="L154" s="282"/>
      <c r="M154" s="282">
        <f>SUM(M155:M156)</f>
        <v>0</v>
      </c>
      <c r="N154" s="282"/>
      <c r="O154" s="282">
        <f>SUM(O155:O156)</f>
        <v>0.03</v>
      </c>
      <c r="P154" s="282"/>
      <c r="Q154" s="282">
        <f>SUM(Q155:Q156)</f>
        <v>0</v>
      </c>
      <c r="R154" s="282"/>
      <c r="S154" s="282"/>
      <c r="T154" s="282"/>
      <c r="U154" s="282"/>
      <c r="V154" s="282">
        <f>SUM(V155:V156)</f>
        <v>2.52</v>
      </c>
      <c r="W154" s="282"/>
      <c r="X154" s="282"/>
      <c r="AG154" s="259" t="s">
        <v>1387</v>
      </c>
    </row>
    <row r="155" spans="1:60" ht="22.5" outlineLevel="1">
      <c r="A155" s="225">
        <v>35</v>
      </c>
      <c r="B155" s="226" t="s">
        <v>2427</v>
      </c>
      <c r="C155" s="227" t="s">
        <v>2428</v>
      </c>
      <c r="D155" s="228" t="s">
        <v>238</v>
      </c>
      <c r="E155" s="229">
        <v>2</v>
      </c>
      <c r="F155" s="147"/>
      <c r="G155" s="230">
        <f>ROUND(E155*F155,2)</f>
        <v>0</v>
      </c>
      <c r="H155" s="148"/>
      <c r="I155" s="283">
        <f>ROUND(E155*H155,2)</f>
        <v>0</v>
      </c>
      <c r="J155" s="148"/>
      <c r="K155" s="283">
        <f>ROUND(E155*J155,2)</f>
        <v>0</v>
      </c>
      <c r="L155" s="283">
        <v>21</v>
      </c>
      <c r="M155" s="283">
        <f>G155*(1+L155/100)</f>
        <v>0</v>
      </c>
      <c r="N155" s="283">
        <v>0.01386</v>
      </c>
      <c r="O155" s="283">
        <f>ROUND(E155*N155,2)</f>
        <v>0.03</v>
      </c>
      <c r="P155" s="283">
        <v>0</v>
      </c>
      <c r="Q155" s="283">
        <f>ROUND(E155*P155,2)</f>
        <v>0</v>
      </c>
      <c r="R155" s="283"/>
      <c r="S155" s="283" t="s">
        <v>1412</v>
      </c>
      <c r="T155" s="283" t="s">
        <v>1412</v>
      </c>
      <c r="U155" s="283">
        <v>1.26</v>
      </c>
      <c r="V155" s="283">
        <f>ROUND(E155*U155,2)</f>
        <v>2.52</v>
      </c>
      <c r="W155" s="283"/>
      <c r="X155" s="283" t="s">
        <v>1392</v>
      </c>
      <c r="Y155" s="284"/>
      <c r="Z155" s="284"/>
      <c r="AA155" s="284"/>
      <c r="AB155" s="284"/>
      <c r="AC155" s="284"/>
      <c r="AD155" s="284"/>
      <c r="AE155" s="284"/>
      <c r="AF155" s="284"/>
      <c r="AG155" s="284" t="s">
        <v>1393</v>
      </c>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row>
    <row r="156" spans="1:60" ht="12.75" outlineLevel="1">
      <c r="A156" s="232"/>
      <c r="B156" s="233"/>
      <c r="C156" s="234" t="s">
        <v>2429</v>
      </c>
      <c r="D156" s="235"/>
      <c r="E156" s="236">
        <v>2</v>
      </c>
      <c r="F156" s="283"/>
      <c r="G156" s="231"/>
      <c r="H156" s="283"/>
      <c r="I156" s="283"/>
      <c r="J156" s="283"/>
      <c r="K156" s="283"/>
      <c r="L156" s="283"/>
      <c r="M156" s="283"/>
      <c r="N156" s="283"/>
      <c r="O156" s="283"/>
      <c r="P156" s="283"/>
      <c r="Q156" s="283"/>
      <c r="R156" s="283"/>
      <c r="S156" s="283"/>
      <c r="T156" s="283"/>
      <c r="U156" s="283"/>
      <c r="V156" s="283"/>
      <c r="W156" s="283"/>
      <c r="X156" s="283"/>
      <c r="Y156" s="284"/>
      <c r="Z156" s="284"/>
      <c r="AA156" s="284"/>
      <c r="AB156" s="284"/>
      <c r="AC156" s="284"/>
      <c r="AD156" s="284"/>
      <c r="AE156" s="284"/>
      <c r="AF156" s="284"/>
      <c r="AG156" s="284" t="s">
        <v>527</v>
      </c>
      <c r="AH156" s="284">
        <v>0</v>
      </c>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row>
    <row r="157" spans="1:33" ht="12.75">
      <c r="A157" s="218" t="s">
        <v>1384</v>
      </c>
      <c r="B157" s="219" t="s">
        <v>810</v>
      </c>
      <c r="C157" s="220" t="s">
        <v>1571</v>
      </c>
      <c r="D157" s="221"/>
      <c r="E157" s="222"/>
      <c r="F157" s="281"/>
      <c r="G157" s="224">
        <f>SUMIF(AG158:AG201,"&lt;&gt;NOR",G158:G201)</f>
        <v>0</v>
      </c>
      <c r="H157" s="282"/>
      <c r="I157" s="282">
        <f>SUM(I158:I201)</f>
        <v>0</v>
      </c>
      <c r="J157" s="282"/>
      <c r="K157" s="282">
        <f>SUM(K158:K201)</f>
        <v>0</v>
      </c>
      <c r="L157" s="282"/>
      <c r="M157" s="282">
        <f>SUM(M158:M201)</f>
        <v>0</v>
      </c>
      <c r="N157" s="282"/>
      <c r="O157" s="282">
        <f>SUM(O158:O201)</f>
        <v>43.879999999999995</v>
      </c>
      <c r="P157" s="282"/>
      <c r="Q157" s="282">
        <f>SUM(Q158:Q201)</f>
        <v>0</v>
      </c>
      <c r="R157" s="282"/>
      <c r="S157" s="282"/>
      <c r="T157" s="282"/>
      <c r="U157" s="282"/>
      <c r="V157" s="282">
        <f>SUM(V158:V201)</f>
        <v>128.63</v>
      </c>
      <c r="W157" s="282"/>
      <c r="X157" s="282"/>
      <c r="AG157" s="259" t="s">
        <v>1387</v>
      </c>
    </row>
    <row r="158" spans="1:60" ht="12.75" outlineLevel="1">
      <c r="A158" s="225">
        <v>36</v>
      </c>
      <c r="B158" s="226" t="s">
        <v>1572</v>
      </c>
      <c r="C158" s="227" t="s">
        <v>1573</v>
      </c>
      <c r="D158" s="228" t="s">
        <v>210</v>
      </c>
      <c r="E158" s="229">
        <v>0.12375</v>
      </c>
      <c r="F158" s="147"/>
      <c r="G158" s="230">
        <f>ROUND(E158*F158,2)</f>
        <v>0</v>
      </c>
      <c r="H158" s="148"/>
      <c r="I158" s="283">
        <f>ROUND(E158*H158,2)</f>
        <v>0</v>
      </c>
      <c r="J158" s="148"/>
      <c r="K158" s="283">
        <f>ROUND(E158*J158,2)</f>
        <v>0</v>
      </c>
      <c r="L158" s="283">
        <v>21</v>
      </c>
      <c r="M158" s="283">
        <f>G158*(1+L158/100)</f>
        <v>0</v>
      </c>
      <c r="N158" s="283">
        <v>2.525</v>
      </c>
      <c r="O158" s="283">
        <f>ROUND(E158*N158,2)</f>
        <v>0.31</v>
      </c>
      <c r="P158" s="283">
        <v>0</v>
      </c>
      <c r="Q158" s="283">
        <f>ROUND(E158*P158,2)</f>
        <v>0</v>
      </c>
      <c r="R158" s="283"/>
      <c r="S158" s="283" t="s">
        <v>1412</v>
      </c>
      <c r="T158" s="283" t="s">
        <v>1412</v>
      </c>
      <c r="U158" s="283">
        <v>3.213</v>
      </c>
      <c r="V158" s="283">
        <f>ROUND(E158*U158,2)</f>
        <v>0.4</v>
      </c>
      <c r="W158" s="283"/>
      <c r="X158" s="283" t="s">
        <v>1392</v>
      </c>
      <c r="Y158" s="284"/>
      <c r="Z158" s="284"/>
      <c r="AA158" s="284"/>
      <c r="AB158" s="284"/>
      <c r="AC158" s="284"/>
      <c r="AD158" s="284"/>
      <c r="AE158" s="284"/>
      <c r="AF158" s="284"/>
      <c r="AG158" s="284" t="s">
        <v>1393</v>
      </c>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row>
    <row r="159" spans="1:60" ht="12.75" outlineLevel="1">
      <c r="A159" s="232"/>
      <c r="B159" s="233"/>
      <c r="C159" s="293" t="s">
        <v>1574</v>
      </c>
      <c r="D159" s="293"/>
      <c r="E159" s="293"/>
      <c r="F159" s="291"/>
      <c r="G159" s="293"/>
      <c r="H159" s="283"/>
      <c r="I159" s="283"/>
      <c r="J159" s="283"/>
      <c r="K159" s="283"/>
      <c r="L159" s="283"/>
      <c r="M159" s="283"/>
      <c r="N159" s="283"/>
      <c r="O159" s="283"/>
      <c r="P159" s="283"/>
      <c r="Q159" s="283"/>
      <c r="R159" s="283"/>
      <c r="S159" s="283"/>
      <c r="T159" s="283"/>
      <c r="U159" s="283"/>
      <c r="V159" s="283"/>
      <c r="W159" s="283"/>
      <c r="X159" s="283"/>
      <c r="Y159" s="284"/>
      <c r="Z159" s="284"/>
      <c r="AA159" s="284"/>
      <c r="AB159" s="284"/>
      <c r="AC159" s="284"/>
      <c r="AD159" s="284"/>
      <c r="AE159" s="284"/>
      <c r="AF159" s="284"/>
      <c r="AG159" s="284" t="s">
        <v>1395</v>
      </c>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row>
    <row r="160" spans="1:60" ht="12.75" outlineLevel="1">
      <c r="A160" s="232"/>
      <c r="B160" s="233"/>
      <c r="C160" s="234" t="s">
        <v>1575</v>
      </c>
      <c r="D160" s="235"/>
      <c r="E160" s="236">
        <v>0.12375</v>
      </c>
      <c r="F160" s="283"/>
      <c r="G160" s="231"/>
      <c r="H160" s="283"/>
      <c r="I160" s="283"/>
      <c r="J160" s="283"/>
      <c r="K160" s="283"/>
      <c r="L160" s="283"/>
      <c r="M160" s="283"/>
      <c r="N160" s="283"/>
      <c r="O160" s="283"/>
      <c r="P160" s="283"/>
      <c r="Q160" s="283"/>
      <c r="R160" s="283"/>
      <c r="S160" s="283"/>
      <c r="T160" s="283"/>
      <c r="U160" s="283"/>
      <c r="V160" s="283"/>
      <c r="W160" s="283"/>
      <c r="X160" s="283"/>
      <c r="Y160" s="284"/>
      <c r="Z160" s="284"/>
      <c r="AA160" s="284"/>
      <c r="AB160" s="284"/>
      <c r="AC160" s="284"/>
      <c r="AD160" s="284"/>
      <c r="AE160" s="284"/>
      <c r="AF160" s="284"/>
      <c r="AG160" s="284" t="s">
        <v>527</v>
      </c>
      <c r="AH160" s="284">
        <v>0</v>
      </c>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row>
    <row r="161" spans="1:60" ht="12.75" outlineLevel="1">
      <c r="A161" s="225">
        <v>37</v>
      </c>
      <c r="B161" s="226" t="s">
        <v>1576</v>
      </c>
      <c r="C161" s="227" t="s">
        <v>1577</v>
      </c>
      <c r="D161" s="228" t="s">
        <v>210</v>
      </c>
      <c r="E161" s="229">
        <v>5.67313</v>
      </c>
      <c r="F161" s="147"/>
      <c r="G161" s="230">
        <f>ROUND(E161*F161,2)</f>
        <v>0</v>
      </c>
      <c r="H161" s="148"/>
      <c r="I161" s="283">
        <f>ROUND(E161*H161,2)</f>
        <v>0</v>
      </c>
      <c r="J161" s="148"/>
      <c r="K161" s="283">
        <f>ROUND(E161*J161,2)</f>
        <v>0</v>
      </c>
      <c r="L161" s="283">
        <v>21</v>
      </c>
      <c r="M161" s="283">
        <f>G161*(1+L161/100)</f>
        <v>0</v>
      </c>
      <c r="N161" s="283">
        <v>2.525</v>
      </c>
      <c r="O161" s="283">
        <f>ROUND(E161*N161,2)</f>
        <v>14.32</v>
      </c>
      <c r="P161" s="283">
        <v>0</v>
      </c>
      <c r="Q161" s="283">
        <f>ROUND(E161*P161,2)</f>
        <v>0</v>
      </c>
      <c r="R161" s="283"/>
      <c r="S161" s="283" t="s">
        <v>1412</v>
      </c>
      <c r="T161" s="283" t="s">
        <v>1412</v>
      </c>
      <c r="U161" s="283">
        <v>2.58</v>
      </c>
      <c r="V161" s="283">
        <f>ROUND(E161*U161,2)</f>
        <v>14.64</v>
      </c>
      <c r="W161" s="283"/>
      <c r="X161" s="283" t="s">
        <v>1392</v>
      </c>
      <c r="Y161" s="284"/>
      <c r="Z161" s="284"/>
      <c r="AA161" s="284"/>
      <c r="AB161" s="284"/>
      <c r="AC161" s="284"/>
      <c r="AD161" s="284"/>
      <c r="AE161" s="284"/>
      <c r="AF161" s="284"/>
      <c r="AG161" s="284" t="s">
        <v>1393</v>
      </c>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row>
    <row r="162" spans="1:60" ht="12.75" outlineLevel="1">
      <c r="A162" s="232"/>
      <c r="B162" s="233"/>
      <c r="C162" s="293" t="s">
        <v>1574</v>
      </c>
      <c r="D162" s="293"/>
      <c r="E162" s="293"/>
      <c r="F162" s="291"/>
      <c r="G162" s="293"/>
      <c r="H162" s="283"/>
      <c r="I162" s="283"/>
      <c r="J162" s="283"/>
      <c r="K162" s="283"/>
      <c r="L162" s="283"/>
      <c r="M162" s="283"/>
      <c r="N162" s="283"/>
      <c r="O162" s="283"/>
      <c r="P162" s="283"/>
      <c r="Q162" s="283"/>
      <c r="R162" s="283"/>
      <c r="S162" s="283"/>
      <c r="T162" s="283"/>
      <c r="U162" s="283"/>
      <c r="V162" s="283"/>
      <c r="W162" s="283"/>
      <c r="X162" s="283"/>
      <c r="Y162" s="284"/>
      <c r="Z162" s="284"/>
      <c r="AA162" s="284"/>
      <c r="AB162" s="284"/>
      <c r="AC162" s="284"/>
      <c r="AD162" s="284"/>
      <c r="AE162" s="284"/>
      <c r="AF162" s="284"/>
      <c r="AG162" s="284" t="s">
        <v>1395</v>
      </c>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row>
    <row r="163" spans="1:60" ht="12.75" outlineLevel="1">
      <c r="A163" s="232"/>
      <c r="B163" s="233"/>
      <c r="C163" s="234" t="s">
        <v>1578</v>
      </c>
      <c r="D163" s="235"/>
      <c r="E163" s="236">
        <v>5.163</v>
      </c>
      <c r="F163" s="283"/>
      <c r="G163" s="231"/>
      <c r="H163" s="283"/>
      <c r="I163" s="283"/>
      <c r="J163" s="283"/>
      <c r="K163" s="283"/>
      <c r="L163" s="283"/>
      <c r="M163" s="283"/>
      <c r="N163" s="283"/>
      <c r="O163" s="283"/>
      <c r="P163" s="283"/>
      <c r="Q163" s="283"/>
      <c r="R163" s="283"/>
      <c r="S163" s="283"/>
      <c r="T163" s="283"/>
      <c r="U163" s="283"/>
      <c r="V163" s="283"/>
      <c r="W163" s="283"/>
      <c r="X163" s="283"/>
      <c r="Y163" s="284"/>
      <c r="Z163" s="284"/>
      <c r="AA163" s="284"/>
      <c r="AB163" s="284"/>
      <c r="AC163" s="284"/>
      <c r="AD163" s="284"/>
      <c r="AE163" s="284"/>
      <c r="AF163" s="284"/>
      <c r="AG163" s="284" t="s">
        <v>527</v>
      </c>
      <c r="AH163" s="284">
        <v>0</v>
      </c>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row>
    <row r="164" spans="1:60" ht="12.75" outlineLevel="1">
      <c r="A164" s="232"/>
      <c r="B164" s="233"/>
      <c r="C164" s="234" t="s">
        <v>2430</v>
      </c>
      <c r="D164" s="235"/>
      <c r="E164" s="236">
        <v>0.51013</v>
      </c>
      <c r="F164" s="283"/>
      <c r="G164" s="231"/>
      <c r="H164" s="283"/>
      <c r="I164" s="283"/>
      <c r="J164" s="283"/>
      <c r="K164" s="283"/>
      <c r="L164" s="283"/>
      <c r="M164" s="283"/>
      <c r="N164" s="283"/>
      <c r="O164" s="283"/>
      <c r="P164" s="283"/>
      <c r="Q164" s="283"/>
      <c r="R164" s="283"/>
      <c r="S164" s="283"/>
      <c r="T164" s="283"/>
      <c r="U164" s="283"/>
      <c r="V164" s="283"/>
      <c r="W164" s="283"/>
      <c r="X164" s="283"/>
      <c r="Y164" s="284"/>
      <c r="Z164" s="284"/>
      <c r="AA164" s="284"/>
      <c r="AB164" s="284"/>
      <c r="AC164" s="284"/>
      <c r="AD164" s="284"/>
      <c r="AE164" s="284"/>
      <c r="AF164" s="284"/>
      <c r="AG164" s="284" t="s">
        <v>527</v>
      </c>
      <c r="AH164" s="284">
        <v>0</v>
      </c>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row>
    <row r="165" spans="1:60" ht="12.75" outlineLevel="1">
      <c r="A165" s="225">
        <v>38</v>
      </c>
      <c r="B165" s="226" t="s">
        <v>1579</v>
      </c>
      <c r="C165" s="227" t="s">
        <v>1580</v>
      </c>
      <c r="D165" s="228" t="s">
        <v>210</v>
      </c>
      <c r="E165" s="229">
        <v>0.12375</v>
      </c>
      <c r="F165" s="147"/>
      <c r="G165" s="230">
        <f>ROUND(E165*F165,2)</f>
        <v>0</v>
      </c>
      <c r="H165" s="148"/>
      <c r="I165" s="283">
        <f>ROUND(E165*H165,2)</f>
        <v>0</v>
      </c>
      <c r="J165" s="148"/>
      <c r="K165" s="283">
        <f>ROUND(E165*J165,2)</f>
        <v>0</v>
      </c>
      <c r="L165" s="283">
        <v>21</v>
      </c>
      <c r="M165" s="283">
        <f>G165*(1+L165/100)</f>
        <v>0</v>
      </c>
      <c r="N165" s="283">
        <v>0</v>
      </c>
      <c r="O165" s="283">
        <f>ROUND(E165*N165,2)</f>
        <v>0</v>
      </c>
      <c r="P165" s="283">
        <v>0</v>
      </c>
      <c r="Q165" s="283">
        <f>ROUND(E165*P165,2)</f>
        <v>0</v>
      </c>
      <c r="R165" s="283"/>
      <c r="S165" s="283" t="s">
        <v>1412</v>
      </c>
      <c r="T165" s="283" t="s">
        <v>1412</v>
      </c>
      <c r="U165" s="283">
        <v>0.82</v>
      </c>
      <c r="V165" s="283">
        <f>ROUND(E165*U165,2)</f>
        <v>0.1</v>
      </c>
      <c r="W165" s="283"/>
      <c r="X165" s="283" t="s">
        <v>1392</v>
      </c>
      <c r="Y165" s="284"/>
      <c r="Z165" s="284"/>
      <c r="AA165" s="284"/>
      <c r="AB165" s="284"/>
      <c r="AC165" s="284"/>
      <c r="AD165" s="284"/>
      <c r="AE165" s="284"/>
      <c r="AF165" s="284"/>
      <c r="AG165" s="284" t="s">
        <v>1393</v>
      </c>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row>
    <row r="166" spans="1:60" ht="12.75" outlineLevel="1">
      <c r="A166" s="232"/>
      <c r="B166" s="233"/>
      <c r="C166" s="234" t="s">
        <v>1575</v>
      </c>
      <c r="D166" s="235"/>
      <c r="E166" s="236">
        <v>0.12375</v>
      </c>
      <c r="F166" s="283"/>
      <c r="G166" s="231"/>
      <c r="H166" s="283"/>
      <c r="I166" s="283"/>
      <c r="J166" s="283"/>
      <c r="K166" s="283"/>
      <c r="L166" s="283"/>
      <c r="M166" s="283"/>
      <c r="N166" s="283"/>
      <c r="O166" s="283"/>
      <c r="P166" s="283"/>
      <c r="Q166" s="283"/>
      <c r="R166" s="283"/>
      <c r="S166" s="283"/>
      <c r="T166" s="283"/>
      <c r="U166" s="283"/>
      <c r="V166" s="283"/>
      <c r="W166" s="283"/>
      <c r="X166" s="283"/>
      <c r="Y166" s="284"/>
      <c r="Z166" s="284"/>
      <c r="AA166" s="284"/>
      <c r="AB166" s="284"/>
      <c r="AC166" s="284"/>
      <c r="AD166" s="284"/>
      <c r="AE166" s="284"/>
      <c r="AF166" s="284"/>
      <c r="AG166" s="284" t="s">
        <v>527</v>
      </c>
      <c r="AH166" s="284">
        <v>0</v>
      </c>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row>
    <row r="167" spans="1:60" ht="12.75" outlineLevel="1">
      <c r="A167" s="225">
        <v>39</v>
      </c>
      <c r="B167" s="226" t="s">
        <v>1581</v>
      </c>
      <c r="C167" s="227" t="s">
        <v>1582</v>
      </c>
      <c r="D167" s="228" t="s">
        <v>210</v>
      </c>
      <c r="E167" s="229">
        <v>5.67313</v>
      </c>
      <c r="F167" s="147"/>
      <c r="G167" s="230">
        <f>ROUND(E167*F167,2)</f>
        <v>0</v>
      </c>
      <c r="H167" s="148"/>
      <c r="I167" s="283">
        <f>ROUND(E167*H167,2)</f>
        <v>0</v>
      </c>
      <c r="J167" s="148"/>
      <c r="K167" s="283">
        <f>ROUND(E167*J167,2)</f>
        <v>0</v>
      </c>
      <c r="L167" s="283">
        <v>21</v>
      </c>
      <c r="M167" s="283">
        <f>G167*(1+L167/100)</f>
        <v>0</v>
      </c>
      <c r="N167" s="283">
        <v>0</v>
      </c>
      <c r="O167" s="283">
        <f>ROUND(E167*N167,2)</f>
        <v>0</v>
      </c>
      <c r="P167" s="283">
        <v>0</v>
      </c>
      <c r="Q167" s="283">
        <f>ROUND(E167*P167,2)</f>
        <v>0</v>
      </c>
      <c r="R167" s="283"/>
      <c r="S167" s="283" t="s">
        <v>1412</v>
      </c>
      <c r="T167" s="283" t="s">
        <v>1412</v>
      </c>
      <c r="U167" s="283">
        <v>0.41</v>
      </c>
      <c r="V167" s="283">
        <f>ROUND(E167*U167,2)</f>
        <v>2.33</v>
      </c>
      <c r="W167" s="283"/>
      <c r="X167" s="283" t="s">
        <v>1392</v>
      </c>
      <c r="Y167" s="284"/>
      <c r="Z167" s="284"/>
      <c r="AA167" s="284"/>
      <c r="AB167" s="284"/>
      <c r="AC167" s="284"/>
      <c r="AD167" s="284"/>
      <c r="AE167" s="284"/>
      <c r="AF167" s="284"/>
      <c r="AG167" s="284" t="s">
        <v>1393</v>
      </c>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row>
    <row r="168" spans="1:60" ht="12.75" outlineLevel="1">
      <c r="A168" s="232"/>
      <c r="B168" s="233"/>
      <c r="C168" s="234" t="s">
        <v>1578</v>
      </c>
      <c r="D168" s="235"/>
      <c r="E168" s="236">
        <v>5.163</v>
      </c>
      <c r="F168" s="283"/>
      <c r="G168" s="231"/>
      <c r="H168" s="283"/>
      <c r="I168" s="283"/>
      <c r="J168" s="283"/>
      <c r="K168" s="283"/>
      <c r="L168" s="283"/>
      <c r="M168" s="283"/>
      <c r="N168" s="283"/>
      <c r="O168" s="283"/>
      <c r="P168" s="283"/>
      <c r="Q168" s="283"/>
      <c r="R168" s="283"/>
      <c r="S168" s="283"/>
      <c r="T168" s="283"/>
      <c r="U168" s="283"/>
      <c r="V168" s="283"/>
      <c r="W168" s="283"/>
      <c r="X168" s="283"/>
      <c r="Y168" s="284"/>
      <c r="Z168" s="284"/>
      <c r="AA168" s="284"/>
      <c r="AB168" s="284"/>
      <c r="AC168" s="284"/>
      <c r="AD168" s="284"/>
      <c r="AE168" s="284"/>
      <c r="AF168" s="284"/>
      <c r="AG168" s="284" t="s">
        <v>527</v>
      </c>
      <c r="AH168" s="284">
        <v>0</v>
      </c>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row>
    <row r="169" spans="1:60" ht="12.75" outlineLevel="1">
      <c r="A169" s="232"/>
      <c r="B169" s="233"/>
      <c r="C169" s="234" t="s">
        <v>2430</v>
      </c>
      <c r="D169" s="235"/>
      <c r="E169" s="236">
        <v>0.51013</v>
      </c>
      <c r="F169" s="283"/>
      <c r="G169" s="231"/>
      <c r="H169" s="283"/>
      <c r="I169" s="283"/>
      <c r="J169" s="283"/>
      <c r="K169" s="283"/>
      <c r="L169" s="283"/>
      <c r="M169" s="283"/>
      <c r="N169" s="283"/>
      <c r="O169" s="283"/>
      <c r="P169" s="283"/>
      <c r="Q169" s="283"/>
      <c r="R169" s="283"/>
      <c r="S169" s="283"/>
      <c r="T169" s="283"/>
      <c r="U169" s="283"/>
      <c r="V169" s="283"/>
      <c r="W169" s="283"/>
      <c r="X169" s="283"/>
      <c r="Y169" s="284"/>
      <c r="Z169" s="284"/>
      <c r="AA169" s="284"/>
      <c r="AB169" s="284"/>
      <c r="AC169" s="284"/>
      <c r="AD169" s="284"/>
      <c r="AE169" s="284"/>
      <c r="AF169" s="284"/>
      <c r="AG169" s="284" t="s">
        <v>527</v>
      </c>
      <c r="AH169" s="284">
        <v>0</v>
      </c>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row>
    <row r="170" spans="1:60" ht="12.75" outlineLevel="1">
      <c r="A170" s="225">
        <v>40</v>
      </c>
      <c r="B170" s="226" t="s">
        <v>1583</v>
      </c>
      <c r="C170" s="227" t="s">
        <v>1584</v>
      </c>
      <c r="D170" s="228" t="s">
        <v>223</v>
      </c>
      <c r="E170" s="229">
        <v>0.32735</v>
      </c>
      <c r="F170" s="147"/>
      <c r="G170" s="230">
        <f>ROUND(E170*F170,2)</f>
        <v>0</v>
      </c>
      <c r="H170" s="148"/>
      <c r="I170" s="283">
        <f>ROUND(E170*H170,2)</f>
        <v>0</v>
      </c>
      <c r="J170" s="148"/>
      <c r="K170" s="283">
        <f>ROUND(E170*J170,2)</f>
        <v>0</v>
      </c>
      <c r="L170" s="283">
        <v>21</v>
      </c>
      <c r="M170" s="283">
        <f>G170*(1+L170/100)</f>
        <v>0</v>
      </c>
      <c r="N170" s="283">
        <v>1.06625</v>
      </c>
      <c r="O170" s="283">
        <f>ROUND(E170*N170,2)</f>
        <v>0.35</v>
      </c>
      <c r="P170" s="283">
        <v>0</v>
      </c>
      <c r="Q170" s="283">
        <f>ROUND(E170*P170,2)</f>
        <v>0</v>
      </c>
      <c r="R170" s="283"/>
      <c r="S170" s="283" t="s">
        <v>1412</v>
      </c>
      <c r="T170" s="283" t="s">
        <v>1412</v>
      </c>
      <c r="U170" s="283">
        <v>15.23</v>
      </c>
      <c r="V170" s="283">
        <f>ROUND(E170*U170,2)</f>
        <v>4.99</v>
      </c>
      <c r="W170" s="283"/>
      <c r="X170" s="283" t="s">
        <v>1392</v>
      </c>
      <c r="Y170" s="284"/>
      <c r="Z170" s="284"/>
      <c r="AA170" s="284"/>
      <c r="AB170" s="284"/>
      <c r="AC170" s="284"/>
      <c r="AD170" s="284"/>
      <c r="AE170" s="284"/>
      <c r="AF170" s="284"/>
      <c r="AG170" s="284" t="s">
        <v>1393</v>
      </c>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row>
    <row r="171" spans="1:60" ht="22.5" outlineLevel="1">
      <c r="A171" s="232"/>
      <c r="B171" s="233"/>
      <c r="C171" s="234" t="s">
        <v>1585</v>
      </c>
      <c r="D171" s="235"/>
      <c r="E171" s="236">
        <v>0.28655</v>
      </c>
      <c r="F171" s="283"/>
      <c r="G171" s="231"/>
      <c r="H171" s="283"/>
      <c r="I171" s="283"/>
      <c r="J171" s="283"/>
      <c r="K171" s="283"/>
      <c r="L171" s="283"/>
      <c r="M171" s="283"/>
      <c r="N171" s="283"/>
      <c r="O171" s="283"/>
      <c r="P171" s="283"/>
      <c r="Q171" s="283"/>
      <c r="R171" s="283"/>
      <c r="S171" s="283"/>
      <c r="T171" s="283"/>
      <c r="U171" s="283"/>
      <c r="V171" s="283"/>
      <c r="W171" s="283"/>
      <c r="X171" s="283"/>
      <c r="Y171" s="284"/>
      <c r="Z171" s="284"/>
      <c r="AA171" s="284"/>
      <c r="AB171" s="284"/>
      <c r="AC171" s="284"/>
      <c r="AD171" s="284"/>
      <c r="AE171" s="284"/>
      <c r="AF171" s="284"/>
      <c r="AG171" s="284" t="s">
        <v>527</v>
      </c>
      <c r="AH171" s="284">
        <v>0</v>
      </c>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row>
    <row r="172" spans="1:60" ht="12.75" outlineLevel="1">
      <c r="A172" s="232"/>
      <c r="B172" s="233"/>
      <c r="C172" s="234" t="s">
        <v>1586</v>
      </c>
      <c r="D172" s="235"/>
      <c r="E172" s="236">
        <v>0.01249</v>
      </c>
      <c r="F172" s="283"/>
      <c r="G172" s="231"/>
      <c r="H172" s="283"/>
      <c r="I172" s="283"/>
      <c r="J172" s="283"/>
      <c r="K172" s="283"/>
      <c r="L172" s="283"/>
      <c r="M172" s="283"/>
      <c r="N172" s="283"/>
      <c r="O172" s="283"/>
      <c r="P172" s="283"/>
      <c r="Q172" s="283"/>
      <c r="R172" s="283"/>
      <c r="S172" s="283"/>
      <c r="T172" s="283"/>
      <c r="U172" s="283"/>
      <c r="V172" s="283"/>
      <c r="W172" s="283"/>
      <c r="X172" s="283"/>
      <c r="Y172" s="284"/>
      <c r="Z172" s="284"/>
      <c r="AA172" s="284"/>
      <c r="AB172" s="284"/>
      <c r="AC172" s="284"/>
      <c r="AD172" s="284"/>
      <c r="AE172" s="284"/>
      <c r="AF172" s="284"/>
      <c r="AG172" s="284" t="s">
        <v>527</v>
      </c>
      <c r="AH172" s="284">
        <v>0</v>
      </c>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row>
    <row r="173" spans="1:60" ht="12.75" outlineLevel="1">
      <c r="A173" s="232"/>
      <c r="B173" s="233"/>
      <c r="C173" s="234" t="s">
        <v>2431</v>
      </c>
      <c r="D173" s="235"/>
      <c r="E173" s="236">
        <v>0.02831</v>
      </c>
      <c r="F173" s="283"/>
      <c r="G173" s="231"/>
      <c r="H173" s="283"/>
      <c r="I173" s="283"/>
      <c r="J173" s="283"/>
      <c r="K173" s="283"/>
      <c r="L173" s="283"/>
      <c r="M173" s="283"/>
      <c r="N173" s="283"/>
      <c r="O173" s="283"/>
      <c r="P173" s="283"/>
      <c r="Q173" s="283"/>
      <c r="R173" s="283"/>
      <c r="S173" s="283"/>
      <c r="T173" s="283"/>
      <c r="U173" s="283"/>
      <c r="V173" s="283"/>
      <c r="W173" s="283"/>
      <c r="X173" s="283"/>
      <c r="Y173" s="284"/>
      <c r="Z173" s="284"/>
      <c r="AA173" s="284"/>
      <c r="AB173" s="284"/>
      <c r="AC173" s="284"/>
      <c r="AD173" s="284"/>
      <c r="AE173" s="284"/>
      <c r="AF173" s="284"/>
      <c r="AG173" s="284" t="s">
        <v>527</v>
      </c>
      <c r="AH173" s="284">
        <v>0</v>
      </c>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row>
    <row r="174" spans="1:60" ht="12.75" outlineLevel="1">
      <c r="A174" s="225">
        <v>41</v>
      </c>
      <c r="B174" s="226" t="s">
        <v>1587</v>
      </c>
      <c r="C174" s="227" t="s">
        <v>1588</v>
      </c>
      <c r="D174" s="228" t="s">
        <v>210</v>
      </c>
      <c r="E174" s="229">
        <v>12.24515</v>
      </c>
      <c r="F174" s="147"/>
      <c r="G174" s="230">
        <f>ROUND(E174*F174,2)</f>
        <v>0</v>
      </c>
      <c r="H174" s="148"/>
      <c r="I174" s="283">
        <f>ROUND(E174*H174,2)</f>
        <v>0</v>
      </c>
      <c r="J174" s="148"/>
      <c r="K174" s="283">
        <f>ROUND(E174*J174,2)</f>
        <v>0</v>
      </c>
      <c r="L174" s="283">
        <v>21</v>
      </c>
      <c r="M174" s="283">
        <f>G174*(1+L174/100)</f>
        <v>0</v>
      </c>
      <c r="N174" s="283">
        <v>1.837</v>
      </c>
      <c r="O174" s="283">
        <f>ROUND(E174*N174,2)</f>
        <v>22.49</v>
      </c>
      <c r="P174" s="283">
        <v>0</v>
      </c>
      <c r="Q174" s="283">
        <f>ROUND(E174*P174,2)</f>
        <v>0</v>
      </c>
      <c r="R174" s="283"/>
      <c r="S174" s="283" t="s">
        <v>1412</v>
      </c>
      <c r="T174" s="283" t="s">
        <v>1412</v>
      </c>
      <c r="U174" s="283">
        <v>1.84</v>
      </c>
      <c r="V174" s="283">
        <f>ROUND(E174*U174,2)</f>
        <v>22.53</v>
      </c>
      <c r="W174" s="283"/>
      <c r="X174" s="283" t="s">
        <v>1392</v>
      </c>
      <c r="Y174" s="284"/>
      <c r="Z174" s="284"/>
      <c r="AA174" s="284"/>
      <c r="AB174" s="284"/>
      <c r="AC174" s="284"/>
      <c r="AD174" s="284"/>
      <c r="AE174" s="284"/>
      <c r="AF174" s="284"/>
      <c r="AG174" s="284" t="s">
        <v>1393</v>
      </c>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row>
    <row r="175" spans="1:60" ht="12.75" outlineLevel="1">
      <c r="A175" s="232"/>
      <c r="B175" s="233"/>
      <c r="C175" s="234" t="s">
        <v>1589</v>
      </c>
      <c r="D175" s="235"/>
      <c r="E175" s="236">
        <v>7.7445</v>
      </c>
      <c r="F175" s="283"/>
      <c r="G175" s="231"/>
      <c r="H175" s="283"/>
      <c r="I175" s="283"/>
      <c r="J175" s="283"/>
      <c r="K175" s="283"/>
      <c r="L175" s="283"/>
      <c r="M175" s="283"/>
      <c r="N175" s="283"/>
      <c r="O175" s="283"/>
      <c r="P175" s="283"/>
      <c r="Q175" s="283"/>
      <c r="R175" s="283"/>
      <c r="S175" s="283"/>
      <c r="T175" s="283"/>
      <c r="U175" s="283"/>
      <c r="V175" s="283"/>
      <c r="W175" s="283"/>
      <c r="X175" s="283"/>
      <c r="Y175" s="284"/>
      <c r="Z175" s="284"/>
      <c r="AA175" s="284"/>
      <c r="AB175" s="284"/>
      <c r="AC175" s="284"/>
      <c r="AD175" s="284"/>
      <c r="AE175" s="284"/>
      <c r="AF175" s="284"/>
      <c r="AG175" s="284" t="s">
        <v>527</v>
      </c>
      <c r="AH175" s="284">
        <v>0</v>
      </c>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row>
    <row r="176" spans="1:60" ht="12.75" outlineLevel="1">
      <c r="A176" s="232"/>
      <c r="B176" s="233"/>
      <c r="C176" s="234" t="s">
        <v>1590</v>
      </c>
      <c r="D176" s="235"/>
      <c r="E176" s="236">
        <v>1.95</v>
      </c>
      <c r="F176" s="283"/>
      <c r="G176" s="231"/>
      <c r="H176" s="283"/>
      <c r="I176" s="283"/>
      <c r="J176" s="283"/>
      <c r="K176" s="283"/>
      <c r="L176" s="283"/>
      <c r="M176" s="283"/>
      <c r="N176" s="283"/>
      <c r="O176" s="283"/>
      <c r="P176" s="283"/>
      <c r="Q176" s="283"/>
      <c r="R176" s="283"/>
      <c r="S176" s="283"/>
      <c r="T176" s="283"/>
      <c r="U176" s="283"/>
      <c r="V176" s="283"/>
      <c r="W176" s="283"/>
      <c r="X176" s="283"/>
      <c r="Y176" s="284"/>
      <c r="Z176" s="284"/>
      <c r="AA176" s="284"/>
      <c r="AB176" s="284"/>
      <c r="AC176" s="284"/>
      <c r="AD176" s="284"/>
      <c r="AE176" s="284"/>
      <c r="AF176" s="284"/>
      <c r="AG176" s="284" t="s">
        <v>527</v>
      </c>
      <c r="AH176" s="284">
        <v>0</v>
      </c>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row>
    <row r="177" spans="1:60" ht="12.75" outlineLevel="1">
      <c r="A177" s="232"/>
      <c r="B177" s="233"/>
      <c r="C177" s="234" t="s">
        <v>2432</v>
      </c>
      <c r="D177" s="235"/>
      <c r="E177" s="236">
        <v>2.55065</v>
      </c>
      <c r="F177" s="283"/>
      <c r="G177" s="231"/>
      <c r="H177" s="283"/>
      <c r="I177" s="283"/>
      <c r="J177" s="283"/>
      <c r="K177" s="283"/>
      <c r="L177" s="283"/>
      <c r="M177" s="283"/>
      <c r="N177" s="283"/>
      <c r="O177" s="283"/>
      <c r="P177" s="283"/>
      <c r="Q177" s="283"/>
      <c r="R177" s="283"/>
      <c r="S177" s="283"/>
      <c r="T177" s="283"/>
      <c r="U177" s="283"/>
      <c r="V177" s="283"/>
      <c r="W177" s="283"/>
      <c r="X177" s="283"/>
      <c r="Y177" s="284"/>
      <c r="Z177" s="284"/>
      <c r="AA177" s="284"/>
      <c r="AB177" s="284"/>
      <c r="AC177" s="284"/>
      <c r="AD177" s="284"/>
      <c r="AE177" s="284"/>
      <c r="AF177" s="284"/>
      <c r="AG177" s="284" t="s">
        <v>527</v>
      </c>
      <c r="AH177" s="284">
        <v>0</v>
      </c>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row>
    <row r="178" spans="1:60" ht="12.75" outlineLevel="1">
      <c r="A178" s="225">
        <v>42</v>
      </c>
      <c r="B178" s="226" t="s">
        <v>1591</v>
      </c>
      <c r="C178" s="227" t="s">
        <v>1592</v>
      </c>
      <c r="D178" s="228" t="s">
        <v>238</v>
      </c>
      <c r="E178" s="229">
        <v>56.7313</v>
      </c>
      <c r="F178" s="147"/>
      <c r="G178" s="230">
        <f>ROUND(E178*F178,2)</f>
        <v>0</v>
      </c>
      <c r="H178" s="148"/>
      <c r="I178" s="283">
        <f>ROUND(E178*H178,2)</f>
        <v>0</v>
      </c>
      <c r="J178" s="148"/>
      <c r="K178" s="283">
        <f>ROUND(E178*J178,2)</f>
        <v>0</v>
      </c>
      <c r="L178" s="283">
        <v>21</v>
      </c>
      <c r="M178" s="283">
        <f>G178*(1+L178/100)</f>
        <v>0</v>
      </c>
      <c r="N178" s="283">
        <v>0.06</v>
      </c>
      <c r="O178" s="283">
        <f>ROUND(E178*N178,2)</f>
        <v>3.4</v>
      </c>
      <c r="P178" s="283">
        <v>0</v>
      </c>
      <c r="Q178" s="283">
        <f>ROUND(E178*P178,2)</f>
        <v>0</v>
      </c>
      <c r="R178" s="283"/>
      <c r="S178" s="283" t="s">
        <v>1412</v>
      </c>
      <c r="T178" s="283" t="s">
        <v>1412</v>
      </c>
      <c r="U178" s="283">
        <v>0.39</v>
      </c>
      <c r="V178" s="283">
        <f>ROUND(E178*U178,2)</f>
        <v>22.13</v>
      </c>
      <c r="W178" s="283"/>
      <c r="X178" s="283" t="s">
        <v>1392</v>
      </c>
      <c r="Y178" s="284"/>
      <c r="Z178" s="284"/>
      <c r="AA178" s="284"/>
      <c r="AB178" s="284"/>
      <c r="AC178" s="284"/>
      <c r="AD178" s="284"/>
      <c r="AE178" s="284"/>
      <c r="AF178" s="284"/>
      <c r="AG178" s="284" t="s">
        <v>1393</v>
      </c>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row>
    <row r="179" spans="1:60" ht="12.75" outlineLevel="1">
      <c r="A179" s="232"/>
      <c r="B179" s="233"/>
      <c r="C179" s="234" t="s">
        <v>1593</v>
      </c>
      <c r="D179" s="235"/>
      <c r="E179" s="236">
        <v>51.63</v>
      </c>
      <c r="F179" s="283"/>
      <c r="G179" s="231"/>
      <c r="H179" s="283"/>
      <c r="I179" s="283"/>
      <c r="J179" s="283"/>
      <c r="K179" s="283"/>
      <c r="L179" s="283"/>
      <c r="M179" s="283"/>
      <c r="N179" s="283"/>
      <c r="O179" s="283"/>
      <c r="P179" s="283"/>
      <c r="Q179" s="283"/>
      <c r="R179" s="283"/>
      <c r="S179" s="283"/>
      <c r="T179" s="283"/>
      <c r="U179" s="283"/>
      <c r="V179" s="283"/>
      <c r="W179" s="283"/>
      <c r="X179" s="283"/>
      <c r="Y179" s="284"/>
      <c r="Z179" s="284"/>
      <c r="AA179" s="284"/>
      <c r="AB179" s="284"/>
      <c r="AC179" s="284"/>
      <c r="AD179" s="284"/>
      <c r="AE179" s="284"/>
      <c r="AF179" s="284"/>
      <c r="AG179" s="284" t="s">
        <v>527</v>
      </c>
      <c r="AH179" s="284">
        <v>0</v>
      </c>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row>
    <row r="180" spans="1:60" ht="12.75" outlineLevel="1">
      <c r="A180" s="232"/>
      <c r="B180" s="233"/>
      <c r="C180" s="234" t="s">
        <v>2433</v>
      </c>
      <c r="D180" s="235"/>
      <c r="E180" s="236">
        <v>5.1013</v>
      </c>
      <c r="F180" s="283"/>
      <c r="G180" s="231"/>
      <c r="H180" s="283"/>
      <c r="I180" s="283"/>
      <c r="J180" s="283"/>
      <c r="K180" s="283"/>
      <c r="L180" s="283"/>
      <c r="M180" s="283"/>
      <c r="N180" s="283"/>
      <c r="O180" s="283"/>
      <c r="P180" s="283"/>
      <c r="Q180" s="283"/>
      <c r="R180" s="283"/>
      <c r="S180" s="283"/>
      <c r="T180" s="283"/>
      <c r="U180" s="283"/>
      <c r="V180" s="283"/>
      <c r="W180" s="283"/>
      <c r="X180" s="283"/>
      <c r="Y180" s="284"/>
      <c r="Z180" s="284"/>
      <c r="AA180" s="284"/>
      <c r="AB180" s="284"/>
      <c r="AC180" s="284"/>
      <c r="AD180" s="284"/>
      <c r="AE180" s="284"/>
      <c r="AF180" s="284"/>
      <c r="AG180" s="284" t="s">
        <v>527</v>
      </c>
      <c r="AH180" s="284">
        <v>0</v>
      </c>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row>
    <row r="181" spans="1:60" ht="22.5" outlineLevel="1">
      <c r="A181" s="225">
        <v>43</v>
      </c>
      <c r="B181" s="226" t="s">
        <v>1594</v>
      </c>
      <c r="C181" s="227" t="s">
        <v>1595</v>
      </c>
      <c r="D181" s="228" t="s">
        <v>238</v>
      </c>
      <c r="E181" s="229">
        <v>16.51</v>
      </c>
      <c r="F181" s="147"/>
      <c r="G181" s="230">
        <f>ROUND(E181*F181,2)</f>
        <v>0</v>
      </c>
      <c r="H181" s="148"/>
      <c r="I181" s="283">
        <f>ROUND(E181*H181,2)</f>
        <v>0</v>
      </c>
      <c r="J181" s="148"/>
      <c r="K181" s="283">
        <f>ROUND(E181*J181,2)</f>
        <v>0</v>
      </c>
      <c r="L181" s="283">
        <v>21</v>
      </c>
      <c r="M181" s="283">
        <f>G181*(1+L181/100)</f>
        <v>0</v>
      </c>
      <c r="N181" s="283">
        <v>0.00355</v>
      </c>
      <c r="O181" s="283">
        <f>ROUND(E181*N181,2)</f>
        <v>0.06</v>
      </c>
      <c r="P181" s="283">
        <v>0</v>
      </c>
      <c r="Q181" s="283">
        <f>ROUND(E181*P181,2)</f>
        <v>0</v>
      </c>
      <c r="R181" s="283"/>
      <c r="S181" s="283" t="s">
        <v>1412</v>
      </c>
      <c r="T181" s="283" t="s">
        <v>1412</v>
      </c>
      <c r="U181" s="283">
        <v>0.342</v>
      </c>
      <c r="V181" s="283">
        <f>ROUND(E181*U181,2)</f>
        <v>5.65</v>
      </c>
      <c r="W181" s="283"/>
      <c r="X181" s="283" t="s">
        <v>1392</v>
      </c>
      <c r="Y181" s="284"/>
      <c r="Z181" s="284"/>
      <c r="AA181" s="284"/>
      <c r="AB181" s="284"/>
      <c r="AC181" s="284"/>
      <c r="AD181" s="284"/>
      <c r="AE181" s="284"/>
      <c r="AF181" s="284"/>
      <c r="AG181" s="284" t="s">
        <v>1393</v>
      </c>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row>
    <row r="182" spans="1:60" ht="12.75" outlineLevel="1">
      <c r="A182" s="232"/>
      <c r="B182" s="233"/>
      <c r="C182" s="234" t="s">
        <v>1596</v>
      </c>
      <c r="D182" s="235"/>
      <c r="E182" s="236">
        <v>16.51</v>
      </c>
      <c r="F182" s="283"/>
      <c r="G182" s="231"/>
      <c r="H182" s="283"/>
      <c r="I182" s="283"/>
      <c r="J182" s="283"/>
      <c r="K182" s="283"/>
      <c r="L182" s="283"/>
      <c r="M182" s="283"/>
      <c r="N182" s="283"/>
      <c r="O182" s="283"/>
      <c r="P182" s="283"/>
      <c r="Q182" s="283"/>
      <c r="R182" s="283"/>
      <c r="S182" s="283"/>
      <c r="T182" s="283"/>
      <c r="U182" s="283"/>
      <c r="V182" s="283"/>
      <c r="W182" s="283"/>
      <c r="X182" s="283"/>
      <c r="Y182" s="284"/>
      <c r="Z182" s="284"/>
      <c r="AA182" s="284"/>
      <c r="AB182" s="284"/>
      <c r="AC182" s="284"/>
      <c r="AD182" s="284"/>
      <c r="AE182" s="284"/>
      <c r="AF182" s="284"/>
      <c r="AG182" s="284" t="s">
        <v>527</v>
      </c>
      <c r="AH182" s="284">
        <v>0</v>
      </c>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row>
    <row r="183" spans="1:60" ht="22.5" outlineLevel="1">
      <c r="A183" s="225">
        <v>44</v>
      </c>
      <c r="B183" s="226" t="s">
        <v>1597</v>
      </c>
      <c r="C183" s="227" t="s">
        <v>1598</v>
      </c>
      <c r="D183" s="228" t="s">
        <v>238</v>
      </c>
      <c r="E183" s="229">
        <v>2.25</v>
      </c>
      <c r="F183" s="147"/>
      <c r="G183" s="230">
        <f>ROUND(E183*F183,2)</f>
        <v>0</v>
      </c>
      <c r="H183" s="148"/>
      <c r="I183" s="283">
        <f>ROUND(E183*H183,2)</f>
        <v>0</v>
      </c>
      <c r="J183" s="148"/>
      <c r="K183" s="283">
        <f>ROUND(E183*J183,2)</f>
        <v>0</v>
      </c>
      <c r="L183" s="283">
        <v>21</v>
      </c>
      <c r="M183" s="283">
        <f>G183*(1+L183/100)</f>
        <v>0</v>
      </c>
      <c r="N183" s="283">
        <v>0.00695</v>
      </c>
      <c r="O183" s="283">
        <f>ROUND(E183*N183,2)</f>
        <v>0.02</v>
      </c>
      <c r="P183" s="283">
        <v>0</v>
      </c>
      <c r="Q183" s="283">
        <f>ROUND(E183*P183,2)</f>
        <v>0</v>
      </c>
      <c r="R183" s="283"/>
      <c r="S183" s="283" t="s">
        <v>1412</v>
      </c>
      <c r="T183" s="283" t="s">
        <v>1412</v>
      </c>
      <c r="U183" s="283">
        <v>0.344</v>
      </c>
      <c r="V183" s="283">
        <f>ROUND(E183*U183,2)</f>
        <v>0.77</v>
      </c>
      <c r="W183" s="283"/>
      <c r="X183" s="283" t="s">
        <v>1392</v>
      </c>
      <c r="Y183" s="284"/>
      <c r="Z183" s="284"/>
      <c r="AA183" s="284"/>
      <c r="AB183" s="284"/>
      <c r="AC183" s="284"/>
      <c r="AD183" s="284"/>
      <c r="AE183" s="284"/>
      <c r="AF183" s="284"/>
      <c r="AG183" s="284" t="s">
        <v>1393</v>
      </c>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row>
    <row r="184" spans="1:60" ht="12.75" outlineLevel="1">
      <c r="A184" s="232"/>
      <c r="B184" s="233"/>
      <c r="C184" s="234" t="s">
        <v>1599</v>
      </c>
      <c r="D184" s="235"/>
      <c r="E184" s="236">
        <v>2.25</v>
      </c>
      <c r="F184" s="283"/>
      <c r="G184" s="231"/>
      <c r="H184" s="283"/>
      <c r="I184" s="283"/>
      <c r="J184" s="283"/>
      <c r="K184" s="283"/>
      <c r="L184" s="283"/>
      <c r="M184" s="283"/>
      <c r="N184" s="283"/>
      <c r="O184" s="283"/>
      <c r="P184" s="283"/>
      <c r="Q184" s="283"/>
      <c r="R184" s="283"/>
      <c r="S184" s="283"/>
      <c r="T184" s="283"/>
      <c r="U184" s="283"/>
      <c r="V184" s="283"/>
      <c r="W184" s="283"/>
      <c r="X184" s="283"/>
      <c r="Y184" s="284"/>
      <c r="Z184" s="284"/>
      <c r="AA184" s="284"/>
      <c r="AB184" s="284"/>
      <c r="AC184" s="284"/>
      <c r="AD184" s="284"/>
      <c r="AE184" s="284"/>
      <c r="AF184" s="284"/>
      <c r="AG184" s="284" t="s">
        <v>527</v>
      </c>
      <c r="AH184" s="284">
        <v>0</v>
      </c>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row>
    <row r="185" spans="1:60" ht="22.5" outlineLevel="1">
      <c r="A185" s="225">
        <v>45</v>
      </c>
      <c r="B185" s="226" t="s">
        <v>1600</v>
      </c>
      <c r="C185" s="227" t="s">
        <v>1601</v>
      </c>
      <c r="D185" s="228" t="s">
        <v>238</v>
      </c>
      <c r="E185" s="229">
        <v>87.6613</v>
      </c>
      <c r="F185" s="147"/>
      <c r="G185" s="230">
        <f>ROUND(E185*F185,2)</f>
        <v>0</v>
      </c>
      <c r="H185" s="148"/>
      <c r="I185" s="283">
        <f>ROUND(E185*H185,2)</f>
        <v>0</v>
      </c>
      <c r="J185" s="148"/>
      <c r="K185" s="283">
        <f>ROUND(E185*J185,2)</f>
        <v>0</v>
      </c>
      <c r="L185" s="283">
        <v>21</v>
      </c>
      <c r="M185" s="283">
        <f>G185*(1+L185/100)</f>
        <v>0</v>
      </c>
      <c r="N185" s="283">
        <v>0.01035</v>
      </c>
      <c r="O185" s="283">
        <f>ROUND(E185*N185,2)</f>
        <v>0.91</v>
      </c>
      <c r="P185" s="283">
        <v>0</v>
      </c>
      <c r="Q185" s="283">
        <f>ROUND(E185*P185,2)</f>
        <v>0</v>
      </c>
      <c r="R185" s="283"/>
      <c r="S185" s="283" t="s">
        <v>1412</v>
      </c>
      <c r="T185" s="283" t="s">
        <v>1412</v>
      </c>
      <c r="U185" s="283">
        <v>0.35</v>
      </c>
      <c r="V185" s="283">
        <f>ROUND(E185*U185,2)</f>
        <v>30.68</v>
      </c>
      <c r="W185" s="283"/>
      <c r="X185" s="283" t="s">
        <v>1392</v>
      </c>
      <c r="Y185" s="284"/>
      <c r="Z185" s="284"/>
      <c r="AA185" s="284"/>
      <c r="AB185" s="284"/>
      <c r="AC185" s="284"/>
      <c r="AD185" s="284"/>
      <c r="AE185" s="284"/>
      <c r="AF185" s="284"/>
      <c r="AG185" s="284" t="s">
        <v>1393</v>
      </c>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row>
    <row r="186" spans="1:60" ht="12.75" outlineLevel="1">
      <c r="A186" s="232"/>
      <c r="B186" s="233"/>
      <c r="C186" s="234" t="s">
        <v>1602</v>
      </c>
      <c r="D186" s="235"/>
      <c r="E186" s="236">
        <v>41.91</v>
      </c>
      <c r="F186" s="283"/>
      <c r="G186" s="231"/>
      <c r="H186" s="283"/>
      <c r="I186" s="283"/>
      <c r="J186" s="283"/>
      <c r="K186" s="283"/>
      <c r="L186" s="283"/>
      <c r="M186" s="283"/>
      <c r="N186" s="283"/>
      <c r="O186" s="283"/>
      <c r="P186" s="283"/>
      <c r="Q186" s="283"/>
      <c r="R186" s="283"/>
      <c r="S186" s="283"/>
      <c r="T186" s="283"/>
      <c r="U186" s="283"/>
      <c r="V186" s="283"/>
      <c r="W186" s="283"/>
      <c r="X186" s="283"/>
      <c r="Y186" s="284"/>
      <c r="Z186" s="284"/>
      <c r="AA186" s="284"/>
      <c r="AB186" s="284"/>
      <c r="AC186" s="284"/>
      <c r="AD186" s="284"/>
      <c r="AE186" s="284"/>
      <c r="AF186" s="284"/>
      <c r="AG186" s="284" t="s">
        <v>527</v>
      </c>
      <c r="AH186" s="284">
        <v>0</v>
      </c>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row>
    <row r="187" spans="1:60" ht="22.5" outlineLevel="1">
      <c r="A187" s="232"/>
      <c r="B187" s="233"/>
      <c r="C187" s="234" t="s">
        <v>1603</v>
      </c>
      <c r="D187" s="235"/>
      <c r="E187" s="236">
        <v>40.65</v>
      </c>
      <c r="F187" s="283"/>
      <c r="G187" s="231"/>
      <c r="H187" s="283"/>
      <c r="I187" s="283"/>
      <c r="J187" s="283"/>
      <c r="K187" s="283"/>
      <c r="L187" s="283"/>
      <c r="M187" s="283"/>
      <c r="N187" s="283"/>
      <c r="O187" s="283"/>
      <c r="P187" s="283"/>
      <c r="Q187" s="283"/>
      <c r="R187" s="283"/>
      <c r="S187" s="283"/>
      <c r="T187" s="283"/>
      <c r="U187" s="283"/>
      <c r="V187" s="283"/>
      <c r="W187" s="283"/>
      <c r="X187" s="283"/>
      <c r="Y187" s="284"/>
      <c r="Z187" s="284"/>
      <c r="AA187" s="284"/>
      <c r="AB187" s="284"/>
      <c r="AC187" s="284"/>
      <c r="AD187" s="284"/>
      <c r="AE187" s="284"/>
      <c r="AF187" s="284"/>
      <c r="AG187" s="284" t="s">
        <v>527</v>
      </c>
      <c r="AH187" s="284">
        <v>0</v>
      </c>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row>
    <row r="188" spans="1:60" ht="12.75" outlineLevel="1">
      <c r="A188" s="232"/>
      <c r="B188" s="233"/>
      <c r="C188" s="234" t="s">
        <v>2434</v>
      </c>
      <c r="D188" s="235"/>
      <c r="E188" s="236">
        <v>5.1013</v>
      </c>
      <c r="F188" s="283"/>
      <c r="G188" s="231"/>
      <c r="H188" s="283"/>
      <c r="I188" s="283"/>
      <c r="J188" s="283"/>
      <c r="K188" s="283"/>
      <c r="L188" s="283"/>
      <c r="M188" s="283"/>
      <c r="N188" s="283"/>
      <c r="O188" s="283"/>
      <c r="P188" s="283"/>
      <c r="Q188" s="283"/>
      <c r="R188" s="283"/>
      <c r="S188" s="283"/>
      <c r="T188" s="283"/>
      <c r="U188" s="283"/>
      <c r="V188" s="283"/>
      <c r="W188" s="283"/>
      <c r="X188" s="283"/>
      <c r="Y188" s="284"/>
      <c r="Z188" s="284"/>
      <c r="AA188" s="284"/>
      <c r="AB188" s="284"/>
      <c r="AC188" s="284"/>
      <c r="AD188" s="284"/>
      <c r="AE188" s="284"/>
      <c r="AF188" s="284"/>
      <c r="AG188" s="284" t="s">
        <v>527</v>
      </c>
      <c r="AH188" s="284">
        <v>0</v>
      </c>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row>
    <row r="189" spans="1:60" ht="22.5" outlineLevel="1">
      <c r="A189" s="225">
        <v>46</v>
      </c>
      <c r="B189" s="226" t="s">
        <v>1604</v>
      </c>
      <c r="C189" s="227" t="s">
        <v>1605</v>
      </c>
      <c r="D189" s="228" t="s">
        <v>238</v>
      </c>
      <c r="E189" s="229">
        <v>8.61</v>
      </c>
      <c r="F189" s="147"/>
      <c r="G189" s="230">
        <f>ROUND(E189*F189,2)</f>
        <v>0</v>
      </c>
      <c r="H189" s="148"/>
      <c r="I189" s="283">
        <f>ROUND(E189*H189,2)</f>
        <v>0</v>
      </c>
      <c r="J189" s="148"/>
      <c r="K189" s="283">
        <f>ROUND(E189*J189,2)</f>
        <v>0</v>
      </c>
      <c r="L189" s="283">
        <v>21</v>
      </c>
      <c r="M189" s="283">
        <f>G189*(1+L189/100)</f>
        <v>0</v>
      </c>
      <c r="N189" s="283">
        <v>0.02565</v>
      </c>
      <c r="O189" s="283">
        <f>ROUND(E189*N189,2)</f>
        <v>0.22</v>
      </c>
      <c r="P189" s="283">
        <v>0</v>
      </c>
      <c r="Q189" s="283">
        <f>ROUND(E189*P189,2)</f>
        <v>0</v>
      </c>
      <c r="R189" s="283"/>
      <c r="S189" s="283" t="s">
        <v>1412</v>
      </c>
      <c r="T189" s="283" t="s">
        <v>1412</v>
      </c>
      <c r="U189" s="283">
        <v>0.3875</v>
      </c>
      <c r="V189" s="283">
        <f>ROUND(E189*U189,2)</f>
        <v>3.34</v>
      </c>
      <c r="W189" s="283"/>
      <c r="X189" s="283" t="s">
        <v>1392</v>
      </c>
      <c r="Y189" s="284"/>
      <c r="Z189" s="284"/>
      <c r="AA189" s="284"/>
      <c r="AB189" s="284"/>
      <c r="AC189" s="284"/>
      <c r="AD189" s="284"/>
      <c r="AE189" s="284"/>
      <c r="AF189" s="284"/>
      <c r="AG189" s="284" t="s">
        <v>1393</v>
      </c>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row>
    <row r="190" spans="1:60" ht="12.75" outlineLevel="1">
      <c r="A190" s="232"/>
      <c r="B190" s="233"/>
      <c r="C190" s="234" t="s">
        <v>1606</v>
      </c>
      <c r="D190" s="235"/>
      <c r="E190" s="236">
        <v>8.61</v>
      </c>
      <c r="F190" s="283"/>
      <c r="G190" s="231"/>
      <c r="H190" s="283"/>
      <c r="I190" s="283"/>
      <c r="J190" s="283"/>
      <c r="K190" s="283"/>
      <c r="L190" s="283"/>
      <c r="M190" s="283"/>
      <c r="N190" s="283"/>
      <c r="O190" s="283"/>
      <c r="P190" s="283"/>
      <c r="Q190" s="283"/>
      <c r="R190" s="283"/>
      <c r="S190" s="283"/>
      <c r="T190" s="283"/>
      <c r="U190" s="283"/>
      <c r="V190" s="283"/>
      <c r="W190" s="283"/>
      <c r="X190" s="283"/>
      <c r="Y190" s="284"/>
      <c r="Z190" s="284"/>
      <c r="AA190" s="284"/>
      <c r="AB190" s="284"/>
      <c r="AC190" s="284"/>
      <c r="AD190" s="284"/>
      <c r="AE190" s="284"/>
      <c r="AF190" s="284"/>
      <c r="AG190" s="284" t="s">
        <v>527</v>
      </c>
      <c r="AH190" s="284">
        <v>0</v>
      </c>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row>
    <row r="191" spans="1:60" ht="22.5" outlineLevel="1">
      <c r="A191" s="225">
        <v>47</v>
      </c>
      <c r="B191" s="226" t="s">
        <v>1607</v>
      </c>
      <c r="C191" s="227" t="s">
        <v>1608</v>
      </c>
      <c r="D191" s="228" t="s">
        <v>238</v>
      </c>
      <c r="E191" s="229">
        <v>52.67</v>
      </c>
      <c r="F191" s="147"/>
      <c r="G191" s="230">
        <f>ROUND(E191*F191,2)</f>
        <v>0</v>
      </c>
      <c r="H191" s="148"/>
      <c r="I191" s="283">
        <f>ROUND(E191*H191,2)</f>
        <v>0</v>
      </c>
      <c r="J191" s="148"/>
      <c r="K191" s="283">
        <f>ROUND(E191*J191,2)</f>
        <v>0</v>
      </c>
      <c r="L191" s="283">
        <v>21</v>
      </c>
      <c r="M191" s="283">
        <f>G191*(1+L191/100)</f>
        <v>0</v>
      </c>
      <c r="N191" s="283">
        <v>0.03415</v>
      </c>
      <c r="O191" s="283">
        <f>ROUND(E191*N191,2)</f>
        <v>1.8</v>
      </c>
      <c r="P191" s="283">
        <v>0</v>
      </c>
      <c r="Q191" s="283">
        <f>ROUND(E191*P191,2)</f>
        <v>0</v>
      </c>
      <c r="R191" s="283"/>
      <c r="S191" s="283" t="s">
        <v>1412</v>
      </c>
      <c r="T191" s="283" t="s">
        <v>1412</v>
      </c>
      <c r="U191" s="283">
        <v>0.4</v>
      </c>
      <c r="V191" s="283">
        <f>ROUND(E191*U191,2)</f>
        <v>21.07</v>
      </c>
      <c r="W191" s="283"/>
      <c r="X191" s="283" t="s">
        <v>1392</v>
      </c>
      <c r="Y191" s="284"/>
      <c r="Z191" s="284"/>
      <c r="AA191" s="284"/>
      <c r="AB191" s="284"/>
      <c r="AC191" s="284"/>
      <c r="AD191" s="284"/>
      <c r="AE191" s="284"/>
      <c r="AF191" s="284"/>
      <c r="AG191" s="284" t="s">
        <v>1393</v>
      </c>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row>
    <row r="192" spans="1:60" ht="12.75" outlineLevel="1">
      <c r="A192" s="232"/>
      <c r="B192" s="233"/>
      <c r="C192" s="234" t="s">
        <v>1609</v>
      </c>
      <c r="D192" s="235"/>
      <c r="E192" s="236">
        <v>7.7</v>
      </c>
      <c r="F192" s="283"/>
      <c r="G192" s="231"/>
      <c r="H192" s="283"/>
      <c r="I192" s="283"/>
      <c r="J192" s="283"/>
      <c r="K192" s="283"/>
      <c r="L192" s="283"/>
      <c r="M192" s="283"/>
      <c r="N192" s="283"/>
      <c r="O192" s="283"/>
      <c r="P192" s="283"/>
      <c r="Q192" s="283"/>
      <c r="R192" s="283"/>
      <c r="S192" s="283"/>
      <c r="T192" s="283"/>
      <c r="U192" s="283"/>
      <c r="V192" s="283"/>
      <c r="W192" s="283"/>
      <c r="X192" s="283"/>
      <c r="Y192" s="284"/>
      <c r="Z192" s="284"/>
      <c r="AA192" s="284"/>
      <c r="AB192" s="284"/>
      <c r="AC192" s="284"/>
      <c r="AD192" s="284"/>
      <c r="AE192" s="284"/>
      <c r="AF192" s="284"/>
      <c r="AG192" s="284" t="s">
        <v>527</v>
      </c>
      <c r="AH192" s="284">
        <v>0</v>
      </c>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row>
    <row r="193" spans="1:60" ht="12.75" outlineLevel="1">
      <c r="A193" s="232"/>
      <c r="B193" s="233"/>
      <c r="C193" s="234" t="s">
        <v>1610</v>
      </c>
      <c r="D193" s="235"/>
      <c r="E193" s="236">
        <v>43.93</v>
      </c>
      <c r="F193" s="283"/>
      <c r="G193" s="231"/>
      <c r="H193" s="283"/>
      <c r="I193" s="283"/>
      <c r="J193" s="283"/>
      <c r="K193" s="283"/>
      <c r="L193" s="283"/>
      <c r="M193" s="283"/>
      <c r="N193" s="283"/>
      <c r="O193" s="283"/>
      <c r="P193" s="283"/>
      <c r="Q193" s="283"/>
      <c r="R193" s="283"/>
      <c r="S193" s="283"/>
      <c r="T193" s="283"/>
      <c r="U193" s="283"/>
      <c r="V193" s="283"/>
      <c r="W193" s="283"/>
      <c r="X193" s="283"/>
      <c r="Y193" s="284"/>
      <c r="Z193" s="284"/>
      <c r="AA193" s="284"/>
      <c r="AB193" s="284"/>
      <c r="AC193" s="284"/>
      <c r="AD193" s="284"/>
      <c r="AE193" s="284"/>
      <c r="AF193" s="284"/>
      <c r="AG193" s="284" t="s">
        <v>527</v>
      </c>
      <c r="AH193" s="284">
        <v>0</v>
      </c>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row>
    <row r="194" spans="1:60" ht="12.75" outlineLevel="1">
      <c r="A194" s="232"/>
      <c r="B194" s="233"/>
      <c r="C194" s="234" t="s">
        <v>1611</v>
      </c>
      <c r="D194" s="235"/>
      <c r="E194" s="236">
        <v>1.04</v>
      </c>
      <c r="F194" s="283"/>
      <c r="G194" s="231"/>
      <c r="H194" s="283"/>
      <c r="I194" s="283"/>
      <c r="J194" s="283"/>
      <c r="K194" s="283"/>
      <c r="L194" s="283"/>
      <c r="M194" s="283"/>
      <c r="N194" s="283"/>
      <c r="O194" s="283"/>
      <c r="P194" s="283"/>
      <c r="Q194" s="283"/>
      <c r="R194" s="283"/>
      <c r="S194" s="283"/>
      <c r="T194" s="283"/>
      <c r="U194" s="283"/>
      <c r="V194" s="283"/>
      <c r="W194" s="283"/>
      <c r="X194" s="283"/>
      <c r="Y194" s="284"/>
      <c r="Z194" s="284"/>
      <c r="AA194" s="284"/>
      <c r="AB194" s="284"/>
      <c r="AC194" s="284"/>
      <c r="AD194" s="284"/>
      <c r="AE194" s="284"/>
      <c r="AF194" s="284"/>
      <c r="AG194" s="284" t="s">
        <v>527</v>
      </c>
      <c r="AH194" s="284">
        <v>0</v>
      </c>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row>
    <row r="195" spans="1:60" ht="22.5" outlineLevel="1">
      <c r="A195" s="225">
        <v>48</v>
      </c>
      <c r="B195" s="226" t="s">
        <v>1612</v>
      </c>
      <c r="C195" s="227" t="s">
        <v>1613</v>
      </c>
      <c r="D195" s="228" t="s">
        <v>238</v>
      </c>
      <c r="E195" s="229">
        <v>29.8</v>
      </c>
      <c r="F195" s="147"/>
      <c r="G195" s="230">
        <f>ROUND(E195*F195,2)</f>
        <v>0</v>
      </c>
      <c r="H195" s="148"/>
      <c r="I195" s="283">
        <f>ROUND(E195*H195,2)</f>
        <v>0</v>
      </c>
      <c r="J195" s="148"/>
      <c r="K195" s="283">
        <f>ROUND(E195*J195,2)</f>
        <v>0</v>
      </c>
      <c r="L195" s="283">
        <v>21</v>
      </c>
      <c r="M195" s="283">
        <f>G195*(1+L195/100)</f>
        <v>0</v>
      </c>
      <c r="N195" s="283">
        <v>0</v>
      </c>
      <c r="O195" s="283">
        <f>ROUND(E195*N195,2)</f>
        <v>0</v>
      </c>
      <c r="P195" s="283">
        <v>0</v>
      </c>
      <c r="Q195" s="283">
        <f>ROUND(E195*P195,2)</f>
        <v>0</v>
      </c>
      <c r="R195" s="283"/>
      <c r="S195" s="283" t="s">
        <v>1390</v>
      </c>
      <c r="T195" s="283" t="s">
        <v>1391</v>
      </c>
      <c r="U195" s="283">
        <v>0</v>
      </c>
      <c r="V195" s="283">
        <f>ROUND(E195*U195,2)</f>
        <v>0</v>
      </c>
      <c r="W195" s="283"/>
      <c r="X195" s="283" t="s">
        <v>1392</v>
      </c>
      <c r="Y195" s="284"/>
      <c r="Z195" s="284"/>
      <c r="AA195" s="284"/>
      <c r="AB195" s="284"/>
      <c r="AC195" s="284"/>
      <c r="AD195" s="284"/>
      <c r="AE195" s="284"/>
      <c r="AF195" s="284"/>
      <c r="AG195" s="284" t="s">
        <v>1393</v>
      </c>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row>
    <row r="196" spans="1:60" ht="12.75" outlineLevel="1">
      <c r="A196" s="232"/>
      <c r="B196" s="233"/>
      <c r="C196" s="234" t="s">
        <v>1614</v>
      </c>
      <c r="D196" s="235"/>
      <c r="E196" s="236">
        <v>2.4</v>
      </c>
      <c r="F196" s="283"/>
      <c r="G196" s="231"/>
      <c r="H196" s="283"/>
      <c r="I196" s="283"/>
      <c r="J196" s="283"/>
      <c r="K196" s="283"/>
      <c r="L196" s="283"/>
      <c r="M196" s="283"/>
      <c r="N196" s="283"/>
      <c r="O196" s="283"/>
      <c r="P196" s="283"/>
      <c r="Q196" s="283"/>
      <c r="R196" s="283"/>
      <c r="S196" s="283"/>
      <c r="T196" s="283"/>
      <c r="U196" s="283"/>
      <c r="V196" s="283"/>
      <c r="W196" s="283"/>
      <c r="X196" s="283"/>
      <c r="Y196" s="284"/>
      <c r="Z196" s="284"/>
      <c r="AA196" s="284"/>
      <c r="AB196" s="284"/>
      <c r="AC196" s="284"/>
      <c r="AD196" s="284"/>
      <c r="AE196" s="284"/>
      <c r="AF196" s="284"/>
      <c r="AG196" s="284" t="s">
        <v>527</v>
      </c>
      <c r="AH196" s="284">
        <v>0</v>
      </c>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row>
    <row r="197" spans="1:60" ht="12.75" outlineLevel="1">
      <c r="A197" s="232"/>
      <c r="B197" s="233"/>
      <c r="C197" s="234" t="s">
        <v>1615</v>
      </c>
      <c r="D197" s="235"/>
      <c r="E197" s="236">
        <v>0.8</v>
      </c>
      <c r="F197" s="283"/>
      <c r="G197" s="231"/>
      <c r="H197" s="283"/>
      <c r="I197" s="283"/>
      <c r="J197" s="283"/>
      <c r="K197" s="283"/>
      <c r="L197" s="283"/>
      <c r="M197" s="283"/>
      <c r="N197" s="283"/>
      <c r="O197" s="283"/>
      <c r="P197" s="283"/>
      <c r="Q197" s="283"/>
      <c r="R197" s="283"/>
      <c r="S197" s="283"/>
      <c r="T197" s="283"/>
      <c r="U197" s="283"/>
      <c r="V197" s="283"/>
      <c r="W197" s="283"/>
      <c r="X197" s="283"/>
      <c r="Y197" s="284"/>
      <c r="Z197" s="284"/>
      <c r="AA197" s="284"/>
      <c r="AB197" s="284"/>
      <c r="AC197" s="284"/>
      <c r="AD197" s="284"/>
      <c r="AE197" s="284"/>
      <c r="AF197" s="284"/>
      <c r="AG197" s="284" t="s">
        <v>527</v>
      </c>
      <c r="AH197" s="284">
        <v>0</v>
      </c>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row>
    <row r="198" spans="1:60" ht="12.75" outlineLevel="1">
      <c r="A198" s="232"/>
      <c r="B198" s="233"/>
      <c r="C198" s="234" t="s">
        <v>2435</v>
      </c>
      <c r="D198" s="235"/>
      <c r="E198" s="236">
        <v>26.6</v>
      </c>
      <c r="F198" s="283"/>
      <c r="G198" s="231"/>
      <c r="H198" s="283"/>
      <c r="I198" s="283"/>
      <c r="J198" s="283"/>
      <c r="K198" s="283"/>
      <c r="L198" s="283"/>
      <c r="M198" s="283"/>
      <c r="N198" s="283"/>
      <c r="O198" s="283"/>
      <c r="P198" s="283"/>
      <c r="Q198" s="283"/>
      <c r="R198" s="283"/>
      <c r="S198" s="283"/>
      <c r="T198" s="283"/>
      <c r="U198" s="283"/>
      <c r="V198" s="283"/>
      <c r="W198" s="283"/>
      <c r="X198" s="283"/>
      <c r="Y198" s="284"/>
      <c r="Z198" s="284"/>
      <c r="AA198" s="284"/>
      <c r="AB198" s="284"/>
      <c r="AC198" s="284"/>
      <c r="AD198" s="284"/>
      <c r="AE198" s="284"/>
      <c r="AF198" s="284"/>
      <c r="AG198" s="284" t="s">
        <v>527</v>
      </c>
      <c r="AH198" s="284">
        <v>0</v>
      </c>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row>
    <row r="199" spans="1:60" ht="12.75" outlineLevel="1">
      <c r="A199" s="237">
        <v>49</v>
      </c>
      <c r="B199" s="238" t="s">
        <v>1616</v>
      </c>
      <c r="C199" s="239" t="s">
        <v>1617</v>
      </c>
      <c r="D199" s="240" t="s">
        <v>238</v>
      </c>
      <c r="E199" s="241">
        <v>1</v>
      </c>
      <c r="F199" s="149"/>
      <c r="G199" s="242">
        <f>ROUND(E199*F199,2)</f>
        <v>0</v>
      </c>
      <c r="H199" s="148"/>
      <c r="I199" s="283">
        <f>ROUND(E199*H199,2)</f>
        <v>0</v>
      </c>
      <c r="J199" s="148"/>
      <c r="K199" s="283">
        <f>ROUND(E199*J199,2)</f>
        <v>0</v>
      </c>
      <c r="L199" s="283">
        <v>21</v>
      </c>
      <c r="M199" s="283">
        <f>G199*(1+L199/100)</f>
        <v>0</v>
      </c>
      <c r="N199" s="283">
        <v>0</v>
      </c>
      <c r="O199" s="283">
        <f>ROUND(E199*N199,2)</f>
        <v>0</v>
      </c>
      <c r="P199" s="283">
        <v>0</v>
      </c>
      <c r="Q199" s="283">
        <f>ROUND(E199*P199,2)</f>
        <v>0</v>
      </c>
      <c r="R199" s="283"/>
      <c r="S199" s="283" t="s">
        <v>1390</v>
      </c>
      <c r="T199" s="283" t="s">
        <v>1391</v>
      </c>
      <c r="U199" s="283">
        <v>0</v>
      </c>
      <c r="V199" s="283">
        <f>ROUND(E199*U199,2)</f>
        <v>0</v>
      </c>
      <c r="W199" s="283"/>
      <c r="X199" s="283" t="s">
        <v>1392</v>
      </c>
      <c r="Y199" s="284"/>
      <c r="Z199" s="284"/>
      <c r="AA199" s="284"/>
      <c r="AB199" s="284"/>
      <c r="AC199" s="284"/>
      <c r="AD199" s="284"/>
      <c r="AE199" s="284"/>
      <c r="AF199" s="284"/>
      <c r="AG199" s="284" t="s">
        <v>1393</v>
      </c>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row>
    <row r="200" spans="1:60" ht="22.5" outlineLevel="1">
      <c r="A200" s="225">
        <v>50</v>
      </c>
      <c r="B200" s="226" t="s">
        <v>1618</v>
      </c>
      <c r="C200" s="227" t="s">
        <v>1619</v>
      </c>
      <c r="D200" s="228" t="s">
        <v>243</v>
      </c>
      <c r="E200" s="229">
        <v>3</v>
      </c>
      <c r="F200" s="147"/>
      <c r="G200" s="230">
        <f>ROUND(E200*F200,2)</f>
        <v>0</v>
      </c>
      <c r="H200" s="148"/>
      <c r="I200" s="283">
        <f>ROUND(E200*H200,2)</f>
        <v>0</v>
      </c>
      <c r="J200" s="148"/>
      <c r="K200" s="283">
        <f>ROUND(E200*J200,2)</f>
        <v>0</v>
      </c>
      <c r="L200" s="283">
        <v>21</v>
      </c>
      <c r="M200" s="283">
        <f>G200*(1+L200/100)</f>
        <v>0</v>
      </c>
      <c r="N200" s="283">
        <v>0</v>
      </c>
      <c r="O200" s="283">
        <f>ROUND(E200*N200,2)</f>
        <v>0</v>
      </c>
      <c r="P200" s="283">
        <v>0</v>
      </c>
      <c r="Q200" s="283">
        <f>ROUND(E200*P200,2)</f>
        <v>0</v>
      </c>
      <c r="R200" s="283"/>
      <c r="S200" s="283" t="s">
        <v>1390</v>
      </c>
      <c r="T200" s="283" t="s">
        <v>1391</v>
      </c>
      <c r="U200" s="283">
        <v>0</v>
      </c>
      <c r="V200" s="283">
        <f>ROUND(E200*U200,2)</f>
        <v>0</v>
      </c>
      <c r="W200" s="283"/>
      <c r="X200" s="283" t="s">
        <v>1392</v>
      </c>
      <c r="Y200" s="284"/>
      <c r="Z200" s="284"/>
      <c r="AA200" s="284"/>
      <c r="AB200" s="284"/>
      <c r="AC200" s="284"/>
      <c r="AD200" s="284"/>
      <c r="AE200" s="284"/>
      <c r="AF200" s="284"/>
      <c r="AG200" s="284" t="s">
        <v>1393</v>
      </c>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row>
    <row r="201" spans="1:60" ht="12.75" outlineLevel="1">
      <c r="A201" s="232"/>
      <c r="B201" s="233"/>
      <c r="C201" s="234" t="s">
        <v>1620</v>
      </c>
      <c r="D201" s="235"/>
      <c r="E201" s="236">
        <v>3</v>
      </c>
      <c r="F201" s="283"/>
      <c r="G201" s="231"/>
      <c r="H201" s="283"/>
      <c r="I201" s="283"/>
      <c r="J201" s="283"/>
      <c r="K201" s="283"/>
      <c r="L201" s="283"/>
      <c r="M201" s="283"/>
      <c r="N201" s="283"/>
      <c r="O201" s="283"/>
      <c r="P201" s="283"/>
      <c r="Q201" s="283"/>
      <c r="R201" s="283"/>
      <c r="S201" s="283"/>
      <c r="T201" s="283"/>
      <c r="U201" s="283"/>
      <c r="V201" s="283"/>
      <c r="W201" s="283"/>
      <c r="X201" s="283"/>
      <c r="Y201" s="284"/>
      <c r="Z201" s="284"/>
      <c r="AA201" s="284"/>
      <c r="AB201" s="284"/>
      <c r="AC201" s="284"/>
      <c r="AD201" s="284"/>
      <c r="AE201" s="284"/>
      <c r="AF201" s="284"/>
      <c r="AG201" s="284" t="s">
        <v>527</v>
      </c>
      <c r="AH201" s="284">
        <v>0</v>
      </c>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row>
    <row r="202" spans="1:33" ht="12.75">
      <c r="A202" s="218" t="s">
        <v>1384</v>
      </c>
      <c r="B202" s="219" t="s">
        <v>814</v>
      </c>
      <c r="C202" s="220" t="s">
        <v>1621</v>
      </c>
      <c r="D202" s="221"/>
      <c r="E202" s="222"/>
      <c r="F202" s="281"/>
      <c r="G202" s="224">
        <f>SUMIF(AG203:AG217,"&lt;&gt;NOR",G203:G217)</f>
        <v>0</v>
      </c>
      <c r="H202" s="282"/>
      <c r="I202" s="282">
        <f>SUM(I203:I217)</f>
        <v>0</v>
      </c>
      <c r="J202" s="282"/>
      <c r="K202" s="282">
        <f>SUM(K203:K217)</f>
        <v>0</v>
      </c>
      <c r="L202" s="282"/>
      <c r="M202" s="282">
        <f>SUM(M203:M217)</f>
        <v>0</v>
      </c>
      <c r="N202" s="282"/>
      <c r="O202" s="282">
        <f>SUM(O203:O217)</f>
        <v>0.08</v>
      </c>
      <c r="P202" s="282"/>
      <c r="Q202" s="282">
        <f>SUM(Q203:Q217)</f>
        <v>0</v>
      </c>
      <c r="R202" s="282"/>
      <c r="S202" s="282"/>
      <c r="T202" s="282"/>
      <c r="U202" s="282"/>
      <c r="V202" s="282">
        <f>SUM(V203:V217)</f>
        <v>4.91</v>
      </c>
      <c r="W202" s="282"/>
      <c r="X202" s="282"/>
      <c r="AG202" s="259" t="s">
        <v>1387</v>
      </c>
    </row>
    <row r="203" spans="1:60" ht="22.5" outlineLevel="1">
      <c r="A203" s="225">
        <v>51</v>
      </c>
      <c r="B203" s="226" t="s">
        <v>1622</v>
      </c>
      <c r="C203" s="227" t="s">
        <v>1623</v>
      </c>
      <c r="D203" s="228" t="s">
        <v>248</v>
      </c>
      <c r="E203" s="229">
        <v>11.425</v>
      </c>
      <c r="F203" s="147"/>
      <c r="G203" s="230">
        <f>ROUND(E203*F203,2)</f>
        <v>0</v>
      </c>
      <c r="H203" s="148"/>
      <c r="I203" s="283">
        <f>ROUND(E203*H203,2)</f>
        <v>0</v>
      </c>
      <c r="J203" s="148"/>
      <c r="K203" s="283">
        <f>ROUND(E203*J203,2)</f>
        <v>0</v>
      </c>
      <c r="L203" s="283">
        <v>21</v>
      </c>
      <c r="M203" s="283">
        <f>G203*(1+L203/100)</f>
        <v>0</v>
      </c>
      <c r="N203" s="283">
        <v>0.00681</v>
      </c>
      <c r="O203" s="283">
        <f>ROUND(E203*N203,2)</f>
        <v>0.08</v>
      </c>
      <c r="P203" s="283">
        <v>0</v>
      </c>
      <c r="Q203" s="283">
        <f>ROUND(E203*P203,2)</f>
        <v>0</v>
      </c>
      <c r="R203" s="283"/>
      <c r="S203" s="283" t="s">
        <v>1412</v>
      </c>
      <c r="T203" s="283" t="s">
        <v>1412</v>
      </c>
      <c r="U203" s="283">
        <v>0.43</v>
      </c>
      <c r="V203" s="283">
        <f>ROUND(E203*U203,2)</f>
        <v>4.91</v>
      </c>
      <c r="W203" s="283"/>
      <c r="X203" s="283" t="s">
        <v>1392</v>
      </c>
      <c r="Y203" s="284"/>
      <c r="Z203" s="284"/>
      <c r="AA203" s="284"/>
      <c r="AB203" s="284"/>
      <c r="AC203" s="284"/>
      <c r="AD203" s="284"/>
      <c r="AE203" s="284"/>
      <c r="AF203" s="284"/>
      <c r="AG203" s="284" t="s">
        <v>1393</v>
      </c>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row>
    <row r="204" spans="1:60" ht="12.75" outlineLevel="1">
      <c r="A204" s="232"/>
      <c r="B204" s="233"/>
      <c r="C204" s="234" t="s">
        <v>1624</v>
      </c>
      <c r="D204" s="235"/>
      <c r="E204" s="236">
        <v>3.6</v>
      </c>
      <c r="F204" s="283"/>
      <c r="G204" s="231"/>
      <c r="H204" s="283"/>
      <c r="I204" s="283"/>
      <c r="J204" s="283"/>
      <c r="K204" s="283"/>
      <c r="L204" s="283"/>
      <c r="M204" s="283"/>
      <c r="N204" s="283"/>
      <c r="O204" s="283"/>
      <c r="P204" s="283"/>
      <c r="Q204" s="283"/>
      <c r="R204" s="283"/>
      <c r="S204" s="283"/>
      <c r="T204" s="283"/>
      <c r="U204" s="283"/>
      <c r="V204" s="283"/>
      <c r="W204" s="283"/>
      <c r="X204" s="283"/>
      <c r="Y204" s="284"/>
      <c r="Z204" s="284"/>
      <c r="AA204" s="284"/>
      <c r="AB204" s="284"/>
      <c r="AC204" s="284"/>
      <c r="AD204" s="284"/>
      <c r="AE204" s="284"/>
      <c r="AF204" s="284"/>
      <c r="AG204" s="284" t="s">
        <v>527</v>
      </c>
      <c r="AH204" s="284">
        <v>0</v>
      </c>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row>
    <row r="205" spans="1:60" ht="12.75" outlineLevel="1">
      <c r="A205" s="232"/>
      <c r="B205" s="233"/>
      <c r="C205" s="234" t="s">
        <v>1625</v>
      </c>
      <c r="D205" s="235"/>
      <c r="E205" s="236">
        <v>3.6</v>
      </c>
      <c r="F205" s="283"/>
      <c r="G205" s="231"/>
      <c r="H205" s="283"/>
      <c r="I205" s="283"/>
      <c r="J205" s="283"/>
      <c r="K205" s="283"/>
      <c r="L205" s="283"/>
      <c r="M205" s="283"/>
      <c r="N205" s="283"/>
      <c r="O205" s="283"/>
      <c r="P205" s="283"/>
      <c r="Q205" s="283"/>
      <c r="R205" s="283"/>
      <c r="S205" s="283"/>
      <c r="T205" s="283"/>
      <c r="U205" s="283"/>
      <c r="V205" s="283"/>
      <c r="W205" s="283"/>
      <c r="X205" s="283"/>
      <c r="Y205" s="284"/>
      <c r="Z205" s="284"/>
      <c r="AA205" s="284"/>
      <c r="AB205" s="284"/>
      <c r="AC205" s="284"/>
      <c r="AD205" s="284"/>
      <c r="AE205" s="284"/>
      <c r="AF205" s="284"/>
      <c r="AG205" s="284" t="s">
        <v>527</v>
      </c>
      <c r="AH205" s="284">
        <v>0</v>
      </c>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row>
    <row r="206" spans="1:60" ht="12.75" outlineLevel="1">
      <c r="A206" s="232"/>
      <c r="B206" s="233"/>
      <c r="C206" s="234" t="s">
        <v>1626</v>
      </c>
      <c r="D206" s="235"/>
      <c r="E206" s="236">
        <v>2.625</v>
      </c>
      <c r="F206" s="283"/>
      <c r="G206" s="231"/>
      <c r="H206" s="283"/>
      <c r="I206" s="283"/>
      <c r="J206" s="283"/>
      <c r="K206" s="283"/>
      <c r="L206" s="283"/>
      <c r="M206" s="283"/>
      <c r="N206" s="283"/>
      <c r="O206" s="283"/>
      <c r="P206" s="283"/>
      <c r="Q206" s="283"/>
      <c r="R206" s="283"/>
      <c r="S206" s="283"/>
      <c r="T206" s="283"/>
      <c r="U206" s="283"/>
      <c r="V206" s="283"/>
      <c r="W206" s="283"/>
      <c r="X206" s="283"/>
      <c r="Y206" s="284"/>
      <c r="Z206" s="284"/>
      <c r="AA206" s="284"/>
      <c r="AB206" s="284"/>
      <c r="AC206" s="284"/>
      <c r="AD206" s="284"/>
      <c r="AE206" s="284"/>
      <c r="AF206" s="284"/>
      <c r="AG206" s="284" t="s">
        <v>527</v>
      </c>
      <c r="AH206" s="284">
        <v>0</v>
      </c>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row>
    <row r="207" spans="1:60" ht="12.75" outlineLevel="1">
      <c r="A207" s="232"/>
      <c r="B207" s="233"/>
      <c r="C207" s="234" t="s">
        <v>1627</v>
      </c>
      <c r="D207" s="235"/>
      <c r="E207" s="236">
        <v>1.6</v>
      </c>
      <c r="F207" s="283"/>
      <c r="G207" s="231"/>
      <c r="H207" s="283"/>
      <c r="I207" s="283"/>
      <c r="J207" s="283"/>
      <c r="K207" s="283"/>
      <c r="L207" s="283"/>
      <c r="M207" s="283"/>
      <c r="N207" s="283"/>
      <c r="O207" s="283"/>
      <c r="P207" s="283"/>
      <c r="Q207" s="283"/>
      <c r="R207" s="283"/>
      <c r="S207" s="283"/>
      <c r="T207" s="283"/>
      <c r="U207" s="283"/>
      <c r="V207" s="283"/>
      <c r="W207" s="283"/>
      <c r="X207" s="283"/>
      <c r="Y207" s="284"/>
      <c r="Z207" s="284"/>
      <c r="AA207" s="284"/>
      <c r="AB207" s="284"/>
      <c r="AC207" s="284"/>
      <c r="AD207" s="284"/>
      <c r="AE207" s="284"/>
      <c r="AF207" s="284"/>
      <c r="AG207" s="284" t="s">
        <v>527</v>
      </c>
      <c r="AH207" s="284">
        <v>0</v>
      </c>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row>
    <row r="208" spans="1:60" ht="12.75" outlineLevel="1">
      <c r="A208" s="225">
        <v>52</v>
      </c>
      <c r="B208" s="226" t="s">
        <v>1628</v>
      </c>
      <c r="C208" s="227" t="s">
        <v>1629</v>
      </c>
      <c r="D208" s="228" t="s">
        <v>243</v>
      </c>
      <c r="E208" s="229">
        <v>4</v>
      </c>
      <c r="F208" s="147"/>
      <c r="G208" s="230">
        <f>ROUND(E208*F208,2)</f>
        <v>0</v>
      </c>
      <c r="H208" s="148"/>
      <c r="I208" s="283">
        <f>ROUND(E208*H208,2)</f>
        <v>0</v>
      </c>
      <c r="J208" s="148"/>
      <c r="K208" s="283">
        <f>ROUND(E208*J208,2)</f>
        <v>0</v>
      </c>
      <c r="L208" s="283">
        <v>21</v>
      </c>
      <c r="M208" s="283">
        <f>G208*(1+L208/100)</f>
        <v>0</v>
      </c>
      <c r="N208" s="283">
        <v>0</v>
      </c>
      <c r="O208" s="283">
        <f>ROUND(E208*N208,2)</f>
        <v>0</v>
      </c>
      <c r="P208" s="283">
        <v>0</v>
      </c>
      <c r="Q208" s="283">
        <f>ROUND(E208*P208,2)</f>
        <v>0</v>
      </c>
      <c r="R208" s="283"/>
      <c r="S208" s="283" t="s">
        <v>1390</v>
      </c>
      <c r="T208" s="283" t="s">
        <v>1391</v>
      </c>
      <c r="U208" s="283">
        <v>0</v>
      </c>
      <c r="V208" s="283">
        <f>ROUND(E208*U208,2)</f>
        <v>0</v>
      </c>
      <c r="W208" s="283"/>
      <c r="X208" s="283" t="s">
        <v>1392</v>
      </c>
      <c r="Y208" s="284"/>
      <c r="Z208" s="284"/>
      <c r="AA208" s="284"/>
      <c r="AB208" s="284"/>
      <c r="AC208" s="284"/>
      <c r="AD208" s="284"/>
      <c r="AE208" s="284"/>
      <c r="AF208" s="284"/>
      <c r="AG208" s="284" t="s">
        <v>1393</v>
      </c>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row>
    <row r="209" spans="1:60" ht="12.75" customHeight="1" outlineLevel="1">
      <c r="A209" s="232"/>
      <c r="B209" s="233"/>
      <c r="C209" s="293" t="s">
        <v>1630</v>
      </c>
      <c r="D209" s="293"/>
      <c r="E209" s="293"/>
      <c r="F209" s="291"/>
      <c r="G209" s="293"/>
      <c r="H209" s="283"/>
      <c r="I209" s="283"/>
      <c r="J209" s="283"/>
      <c r="K209" s="283"/>
      <c r="L209" s="283"/>
      <c r="M209" s="283"/>
      <c r="N209" s="283"/>
      <c r="O209" s="283"/>
      <c r="P209" s="283"/>
      <c r="Q209" s="283"/>
      <c r="R209" s="283"/>
      <c r="S209" s="283"/>
      <c r="T209" s="283"/>
      <c r="U209" s="283"/>
      <c r="V209" s="283"/>
      <c r="W209" s="283"/>
      <c r="X209" s="283"/>
      <c r="Y209" s="284"/>
      <c r="Z209" s="284"/>
      <c r="AA209" s="284"/>
      <c r="AB209" s="284"/>
      <c r="AC209" s="284"/>
      <c r="AD209" s="284"/>
      <c r="AE209" s="284"/>
      <c r="AF209" s="284"/>
      <c r="AG209" s="284" t="s">
        <v>1395</v>
      </c>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row>
    <row r="210" spans="1:60" ht="12.75" outlineLevel="1">
      <c r="A210" s="232"/>
      <c r="B210" s="233"/>
      <c r="C210" s="243" t="s">
        <v>144</v>
      </c>
      <c r="D210" s="244"/>
      <c r="E210" s="245"/>
      <c r="F210" s="285"/>
      <c r="G210" s="246"/>
      <c r="H210" s="283"/>
      <c r="I210" s="283"/>
      <c r="J210" s="283"/>
      <c r="K210" s="283"/>
      <c r="L210" s="283"/>
      <c r="M210" s="283"/>
      <c r="N210" s="283"/>
      <c r="O210" s="283"/>
      <c r="P210" s="283"/>
      <c r="Q210" s="283"/>
      <c r="R210" s="283"/>
      <c r="S210" s="283"/>
      <c r="T210" s="283"/>
      <c r="U210" s="283"/>
      <c r="V210" s="283"/>
      <c r="W210" s="283"/>
      <c r="X210" s="283"/>
      <c r="Y210" s="284"/>
      <c r="Z210" s="284"/>
      <c r="AA210" s="284"/>
      <c r="AB210" s="284"/>
      <c r="AC210" s="284"/>
      <c r="AD210" s="284"/>
      <c r="AE210" s="284"/>
      <c r="AF210" s="284"/>
      <c r="AG210" s="284" t="s">
        <v>1395</v>
      </c>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row>
    <row r="211" spans="1:60" ht="12.75" outlineLevel="1">
      <c r="A211" s="232"/>
      <c r="B211" s="233"/>
      <c r="C211" s="1117" t="s">
        <v>1631</v>
      </c>
      <c r="D211" s="1117"/>
      <c r="E211" s="1117"/>
      <c r="F211" s="1116"/>
      <c r="G211" s="1117"/>
      <c r="H211" s="283"/>
      <c r="I211" s="283"/>
      <c r="J211" s="283"/>
      <c r="K211" s="283"/>
      <c r="L211" s="283"/>
      <c r="M211" s="283"/>
      <c r="N211" s="283"/>
      <c r="O211" s="283"/>
      <c r="P211" s="283"/>
      <c r="Q211" s="283"/>
      <c r="R211" s="283"/>
      <c r="S211" s="283"/>
      <c r="T211" s="283"/>
      <c r="U211" s="283"/>
      <c r="V211" s="283"/>
      <c r="W211" s="283"/>
      <c r="X211" s="283"/>
      <c r="Y211" s="284"/>
      <c r="Z211" s="284"/>
      <c r="AA211" s="284"/>
      <c r="AB211" s="284"/>
      <c r="AC211" s="284"/>
      <c r="AD211" s="284"/>
      <c r="AE211" s="284"/>
      <c r="AF211" s="284"/>
      <c r="AG211" s="284" t="s">
        <v>1395</v>
      </c>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row>
    <row r="212" spans="1:60" ht="12.75" outlineLevel="1">
      <c r="A212" s="232"/>
      <c r="B212" s="233"/>
      <c r="C212" s="234" t="s">
        <v>1632</v>
      </c>
      <c r="D212" s="235"/>
      <c r="E212" s="236">
        <v>4</v>
      </c>
      <c r="F212" s="283"/>
      <c r="G212" s="231"/>
      <c r="H212" s="283"/>
      <c r="I212" s="283"/>
      <c r="J212" s="283"/>
      <c r="K212" s="283"/>
      <c r="L212" s="283"/>
      <c r="M212" s="283"/>
      <c r="N212" s="283"/>
      <c r="O212" s="283"/>
      <c r="P212" s="283"/>
      <c r="Q212" s="283"/>
      <c r="R212" s="283"/>
      <c r="S212" s="283"/>
      <c r="T212" s="283"/>
      <c r="U212" s="283"/>
      <c r="V212" s="283"/>
      <c r="W212" s="283"/>
      <c r="X212" s="283"/>
      <c r="Y212" s="284"/>
      <c r="Z212" s="284"/>
      <c r="AA212" s="284"/>
      <c r="AB212" s="284"/>
      <c r="AC212" s="284"/>
      <c r="AD212" s="284"/>
      <c r="AE212" s="284"/>
      <c r="AF212" s="284"/>
      <c r="AG212" s="284" t="s">
        <v>527</v>
      </c>
      <c r="AH212" s="284">
        <v>0</v>
      </c>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row>
    <row r="213" spans="1:60" ht="12.75" outlineLevel="1">
      <c r="A213" s="225">
        <v>53</v>
      </c>
      <c r="B213" s="226" t="s">
        <v>1633</v>
      </c>
      <c r="C213" s="227" t="s">
        <v>1634</v>
      </c>
      <c r="D213" s="228" t="s">
        <v>243</v>
      </c>
      <c r="E213" s="229">
        <v>2</v>
      </c>
      <c r="F213" s="147"/>
      <c r="G213" s="230">
        <f>ROUND(E213*F213,2)</f>
        <v>0</v>
      </c>
      <c r="H213" s="148"/>
      <c r="I213" s="283">
        <f>ROUND(E213*H213,2)</f>
        <v>0</v>
      </c>
      <c r="J213" s="148"/>
      <c r="K213" s="283">
        <f>ROUND(E213*J213,2)</f>
        <v>0</v>
      </c>
      <c r="L213" s="283">
        <v>21</v>
      </c>
      <c r="M213" s="283">
        <f>G213*(1+L213/100)</f>
        <v>0</v>
      </c>
      <c r="N213" s="283">
        <v>0</v>
      </c>
      <c r="O213" s="283">
        <f>ROUND(E213*N213,2)</f>
        <v>0</v>
      </c>
      <c r="P213" s="283">
        <v>0</v>
      </c>
      <c r="Q213" s="283">
        <f>ROUND(E213*P213,2)</f>
        <v>0</v>
      </c>
      <c r="R213" s="283"/>
      <c r="S213" s="283" t="s">
        <v>1390</v>
      </c>
      <c r="T213" s="283" t="s">
        <v>1391</v>
      </c>
      <c r="U213" s="283">
        <v>0</v>
      </c>
      <c r="V213" s="283">
        <f>ROUND(E213*U213,2)</f>
        <v>0</v>
      </c>
      <c r="W213" s="283"/>
      <c r="X213" s="283" t="s">
        <v>1392</v>
      </c>
      <c r="Y213" s="284"/>
      <c r="Z213" s="284"/>
      <c r="AA213" s="284"/>
      <c r="AB213" s="284"/>
      <c r="AC213" s="284"/>
      <c r="AD213" s="284"/>
      <c r="AE213" s="284"/>
      <c r="AF213" s="284"/>
      <c r="AG213" s="284" t="s">
        <v>1393</v>
      </c>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row>
    <row r="214" spans="1:60" ht="12.75" customHeight="1" outlineLevel="1">
      <c r="A214" s="232"/>
      <c r="B214" s="233"/>
      <c r="C214" s="293" t="s">
        <v>1630</v>
      </c>
      <c r="D214" s="293"/>
      <c r="E214" s="293"/>
      <c r="F214" s="291"/>
      <c r="G214" s="293"/>
      <c r="H214" s="283"/>
      <c r="I214" s="283"/>
      <c r="J214" s="283"/>
      <c r="K214" s="283"/>
      <c r="L214" s="283"/>
      <c r="M214" s="283"/>
      <c r="N214" s="283"/>
      <c r="O214" s="283"/>
      <c r="P214" s="283"/>
      <c r="Q214" s="283"/>
      <c r="R214" s="283"/>
      <c r="S214" s="283"/>
      <c r="T214" s="283"/>
      <c r="U214" s="283"/>
      <c r="V214" s="283"/>
      <c r="W214" s="283"/>
      <c r="X214" s="283"/>
      <c r="Y214" s="284"/>
      <c r="Z214" s="284"/>
      <c r="AA214" s="284"/>
      <c r="AB214" s="284"/>
      <c r="AC214" s="284"/>
      <c r="AD214" s="284"/>
      <c r="AE214" s="284"/>
      <c r="AF214" s="284"/>
      <c r="AG214" s="284" t="s">
        <v>1395</v>
      </c>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row>
    <row r="215" spans="1:60" ht="12.75" outlineLevel="1">
      <c r="A215" s="232"/>
      <c r="B215" s="233"/>
      <c r="C215" s="243" t="s">
        <v>144</v>
      </c>
      <c r="D215" s="244"/>
      <c r="E215" s="245"/>
      <c r="F215" s="285"/>
      <c r="G215" s="246"/>
      <c r="H215" s="283"/>
      <c r="I215" s="283"/>
      <c r="J215" s="283"/>
      <c r="K215" s="283"/>
      <c r="L215" s="283"/>
      <c r="M215" s="283"/>
      <c r="N215" s="283"/>
      <c r="O215" s="283"/>
      <c r="P215" s="283"/>
      <c r="Q215" s="283"/>
      <c r="R215" s="283"/>
      <c r="S215" s="283"/>
      <c r="T215" s="283"/>
      <c r="U215" s="283"/>
      <c r="V215" s="283"/>
      <c r="W215" s="283"/>
      <c r="X215" s="283"/>
      <c r="Y215" s="284"/>
      <c r="Z215" s="284"/>
      <c r="AA215" s="284"/>
      <c r="AB215" s="284"/>
      <c r="AC215" s="284"/>
      <c r="AD215" s="284"/>
      <c r="AE215" s="284"/>
      <c r="AF215" s="284"/>
      <c r="AG215" s="284" t="s">
        <v>1395</v>
      </c>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row>
    <row r="216" spans="1:60" ht="12.75" outlineLevel="1">
      <c r="A216" s="232"/>
      <c r="B216" s="233"/>
      <c r="C216" s="1117" t="s">
        <v>1635</v>
      </c>
      <c r="D216" s="1117"/>
      <c r="E216" s="1117"/>
      <c r="F216" s="1116"/>
      <c r="G216" s="1117"/>
      <c r="H216" s="283"/>
      <c r="I216" s="283"/>
      <c r="J216" s="283"/>
      <c r="K216" s="283"/>
      <c r="L216" s="283"/>
      <c r="M216" s="283"/>
      <c r="N216" s="283"/>
      <c r="O216" s="283"/>
      <c r="P216" s="283"/>
      <c r="Q216" s="283"/>
      <c r="R216" s="283"/>
      <c r="S216" s="283"/>
      <c r="T216" s="283"/>
      <c r="U216" s="283"/>
      <c r="V216" s="283"/>
      <c r="W216" s="283"/>
      <c r="X216" s="283"/>
      <c r="Y216" s="284"/>
      <c r="Z216" s="284"/>
      <c r="AA216" s="284"/>
      <c r="AB216" s="284"/>
      <c r="AC216" s="284"/>
      <c r="AD216" s="284"/>
      <c r="AE216" s="284"/>
      <c r="AF216" s="284"/>
      <c r="AG216" s="284" t="s">
        <v>1395</v>
      </c>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row>
    <row r="217" spans="1:60" ht="12.75" outlineLevel="1">
      <c r="A217" s="232"/>
      <c r="B217" s="233"/>
      <c r="C217" s="234" t="s">
        <v>1636</v>
      </c>
      <c r="D217" s="235"/>
      <c r="E217" s="236">
        <v>2</v>
      </c>
      <c r="F217" s="283"/>
      <c r="G217" s="231"/>
      <c r="H217" s="283"/>
      <c r="I217" s="283"/>
      <c r="J217" s="283"/>
      <c r="K217" s="283"/>
      <c r="L217" s="283"/>
      <c r="M217" s="283"/>
      <c r="N217" s="283"/>
      <c r="O217" s="283"/>
      <c r="P217" s="283"/>
      <c r="Q217" s="283"/>
      <c r="R217" s="283"/>
      <c r="S217" s="283"/>
      <c r="T217" s="283"/>
      <c r="U217" s="283"/>
      <c r="V217" s="283"/>
      <c r="W217" s="283"/>
      <c r="X217" s="283"/>
      <c r="Y217" s="284"/>
      <c r="Z217" s="284"/>
      <c r="AA217" s="284"/>
      <c r="AB217" s="284"/>
      <c r="AC217" s="284"/>
      <c r="AD217" s="284"/>
      <c r="AE217" s="284"/>
      <c r="AF217" s="284"/>
      <c r="AG217" s="284" t="s">
        <v>527</v>
      </c>
      <c r="AH217" s="284">
        <v>0</v>
      </c>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row>
    <row r="218" spans="1:33" ht="12.75">
      <c r="A218" s="218" t="s">
        <v>1384</v>
      </c>
      <c r="B218" s="219" t="s">
        <v>224</v>
      </c>
      <c r="C218" s="220" t="s">
        <v>240</v>
      </c>
      <c r="D218" s="221"/>
      <c r="E218" s="222"/>
      <c r="F218" s="281"/>
      <c r="G218" s="224">
        <f>SUMIF(AG219:AG221,"&lt;&gt;NOR",G219:G221)</f>
        <v>0</v>
      </c>
      <c r="H218" s="282"/>
      <c r="I218" s="282">
        <f>SUM(I219:I221)</f>
        <v>0</v>
      </c>
      <c r="J218" s="282"/>
      <c r="K218" s="282">
        <f>SUM(K219:K221)</f>
        <v>0</v>
      </c>
      <c r="L218" s="282"/>
      <c r="M218" s="282">
        <f>SUM(M219:M221)</f>
        <v>0</v>
      </c>
      <c r="N218" s="282"/>
      <c r="O218" s="282">
        <f>SUM(O219:O221)</f>
        <v>0</v>
      </c>
      <c r="P218" s="282"/>
      <c r="Q218" s="282">
        <f>SUM(Q219:Q221)</f>
        <v>0</v>
      </c>
      <c r="R218" s="282"/>
      <c r="S218" s="282"/>
      <c r="T218" s="282"/>
      <c r="U218" s="282"/>
      <c r="V218" s="282">
        <f>SUM(V219:V221)</f>
        <v>0</v>
      </c>
      <c r="W218" s="282"/>
      <c r="X218" s="282"/>
      <c r="AG218" s="259" t="s">
        <v>1387</v>
      </c>
    </row>
    <row r="219" spans="1:60" ht="22.5" outlineLevel="1">
      <c r="A219" s="225">
        <v>54</v>
      </c>
      <c r="B219" s="226" t="s">
        <v>1637</v>
      </c>
      <c r="C219" s="227" t="s">
        <v>1638</v>
      </c>
      <c r="D219" s="228" t="s">
        <v>243</v>
      </c>
      <c r="E219" s="229">
        <v>1</v>
      </c>
      <c r="F219" s="147"/>
      <c r="G219" s="230">
        <f>ROUND(E219*F219,2)</f>
        <v>0</v>
      </c>
      <c r="H219" s="148"/>
      <c r="I219" s="283">
        <f>ROUND(E219*H219,2)</f>
        <v>0</v>
      </c>
      <c r="J219" s="148"/>
      <c r="K219" s="283">
        <f>ROUND(E219*J219,2)</f>
        <v>0</v>
      </c>
      <c r="L219" s="283">
        <v>21</v>
      </c>
      <c r="M219" s="283">
        <f>G219*(1+L219/100)</f>
        <v>0</v>
      </c>
      <c r="N219" s="283">
        <v>0</v>
      </c>
      <c r="O219" s="283">
        <f>ROUND(E219*N219,2)</f>
        <v>0</v>
      </c>
      <c r="P219" s="283">
        <v>0</v>
      </c>
      <c r="Q219" s="283">
        <f>ROUND(E219*P219,2)</f>
        <v>0</v>
      </c>
      <c r="R219" s="283"/>
      <c r="S219" s="283" t="s">
        <v>1390</v>
      </c>
      <c r="T219" s="283" t="s">
        <v>1391</v>
      </c>
      <c r="U219" s="283">
        <v>0</v>
      </c>
      <c r="V219" s="283">
        <f>ROUND(E219*U219,2)</f>
        <v>0</v>
      </c>
      <c r="W219" s="283"/>
      <c r="X219" s="283" t="s">
        <v>1392</v>
      </c>
      <c r="Y219" s="284"/>
      <c r="Z219" s="284"/>
      <c r="AA219" s="284"/>
      <c r="AB219" s="284"/>
      <c r="AC219" s="284"/>
      <c r="AD219" s="284"/>
      <c r="AE219" s="284"/>
      <c r="AF219" s="284"/>
      <c r="AG219" s="284" t="s">
        <v>1393</v>
      </c>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row>
    <row r="220" spans="1:60" ht="33.75" outlineLevel="1">
      <c r="A220" s="232"/>
      <c r="B220" s="233"/>
      <c r="C220" s="1454" t="s">
        <v>2436</v>
      </c>
      <c r="D220" s="1454"/>
      <c r="E220" s="1454"/>
      <c r="F220" s="291"/>
      <c r="G220" s="293"/>
      <c r="H220" s="283"/>
      <c r="I220" s="283"/>
      <c r="J220" s="283"/>
      <c r="K220" s="283"/>
      <c r="L220" s="283"/>
      <c r="M220" s="283"/>
      <c r="N220" s="283"/>
      <c r="O220" s="283"/>
      <c r="P220" s="283"/>
      <c r="Q220" s="283"/>
      <c r="R220" s="283"/>
      <c r="S220" s="283"/>
      <c r="T220" s="283"/>
      <c r="U220" s="283"/>
      <c r="V220" s="283"/>
      <c r="W220" s="283"/>
      <c r="X220" s="283"/>
      <c r="Y220" s="284"/>
      <c r="Z220" s="284"/>
      <c r="AA220" s="284"/>
      <c r="AB220" s="284"/>
      <c r="AC220" s="284"/>
      <c r="AD220" s="284"/>
      <c r="AE220" s="284"/>
      <c r="AF220" s="284"/>
      <c r="AG220" s="284" t="s">
        <v>1395</v>
      </c>
      <c r="AH220" s="284"/>
      <c r="AI220" s="284"/>
      <c r="AJ220" s="284"/>
      <c r="AK220" s="284"/>
      <c r="AL220" s="284"/>
      <c r="AM220" s="284"/>
      <c r="AN220" s="284"/>
      <c r="AO220" s="284"/>
      <c r="AP220" s="284"/>
      <c r="AQ220" s="284"/>
      <c r="AR220" s="284"/>
      <c r="AS220" s="284"/>
      <c r="AT220" s="284"/>
      <c r="AU220" s="284"/>
      <c r="AV220" s="284"/>
      <c r="AW220" s="284"/>
      <c r="AX220" s="284"/>
      <c r="AY220" s="284"/>
      <c r="AZ220" s="284"/>
      <c r="BA220" s="286" t="str">
        <f>C220</f>
        <v>Oprava stávající vpusti – demontáž stávající vpusti a instalace nové čtvercové plastové 150x10 mm, vč. napojení na stávající rozvody, nutná výměna navazujícího potrubí a hydroizolační stěrka okolo vpusti pod dlažbu (D+M)</v>
      </c>
      <c r="BB220" s="284"/>
      <c r="BC220" s="284"/>
      <c r="BD220" s="284"/>
      <c r="BE220" s="284"/>
      <c r="BF220" s="284"/>
      <c r="BG220" s="284"/>
      <c r="BH220" s="284"/>
    </row>
    <row r="221" spans="1:60" ht="12.75" outlineLevel="1">
      <c r="A221" s="232"/>
      <c r="B221" s="233"/>
      <c r="C221" s="234" t="s">
        <v>1639</v>
      </c>
      <c r="D221" s="235"/>
      <c r="E221" s="236">
        <v>1</v>
      </c>
      <c r="F221" s="283"/>
      <c r="G221" s="231"/>
      <c r="H221" s="283"/>
      <c r="I221" s="283"/>
      <c r="J221" s="283"/>
      <c r="K221" s="283"/>
      <c r="L221" s="283"/>
      <c r="M221" s="283"/>
      <c r="N221" s="283"/>
      <c r="O221" s="283"/>
      <c r="P221" s="283"/>
      <c r="Q221" s="283"/>
      <c r="R221" s="283"/>
      <c r="S221" s="283"/>
      <c r="T221" s="283"/>
      <c r="U221" s="283"/>
      <c r="V221" s="283"/>
      <c r="W221" s="283"/>
      <c r="X221" s="283"/>
      <c r="Y221" s="284"/>
      <c r="Z221" s="284"/>
      <c r="AA221" s="284"/>
      <c r="AB221" s="284"/>
      <c r="AC221" s="284"/>
      <c r="AD221" s="284"/>
      <c r="AE221" s="284"/>
      <c r="AF221" s="284"/>
      <c r="AG221" s="284" t="s">
        <v>527</v>
      </c>
      <c r="AH221" s="284">
        <v>0</v>
      </c>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row>
    <row r="222" spans="1:33" ht="12.75">
      <c r="A222" s="218" t="s">
        <v>1384</v>
      </c>
      <c r="B222" s="219" t="s">
        <v>925</v>
      </c>
      <c r="C222" s="220" t="s">
        <v>1640</v>
      </c>
      <c r="D222" s="221"/>
      <c r="E222" s="222"/>
      <c r="F222" s="281"/>
      <c r="G222" s="224">
        <f>SUMIF(AG223:AG223,"&lt;&gt;NOR",G223:G223)</f>
        <v>0</v>
      </c>
      <c r="H222" s="282"/>
      <c r="I222" s="282">
        <f>SUM(I223:I223)</f>
        <v>0</v>
      </c>
      <c r="J222" s="282"/>
      <c r="K222" s="282">
        <f>SUM(K223:K223)</f>
        <v>0</v>
      </c>
      <c r="L222" s="282"/>
      <c r="M222" s="282">
        <f>SUM(M223:M223)</f>
        <v>0</v>
      </c>
      <c r="N222" s="282"/>
      <c r="O222" s="282">
        <f>SUM(O223:O223)</f>
        <v>0.36</v>
      </c>
      <c r="P222" s="282"/>
      <c r="Q222" s="282">
        <f>SUM(Q223:Q223)</f>
        <v>0</v>
      </c>
      <c r="R222" s="282"/>
      <c r="S222" s="282"/>
      <c r="T222" s="282"/>
      <c r="U222" s="282"/>
      <c r="V222" s="282">
        <f>SUM(V223:V223)</f>
        <v>48.58</v>
      </c>
      <c r="W222" s="282"/>
      <c r="X222" s="282"/>
      <c r="AG222" s="259" t="s">
        <v>1387</v>
      </c>
    </row>
    <row r="223" spans="1:60" ht="12.75" outlineLevel="1">
      <c r="A223" s="237">
        <v>55</v>
      </c>
      <c r="B223" s="238" t="s">
        <v>1641</v>
      </c>
      <c r="C223" s="239" t="s">
        <v>1642</v>
      </c>
      <c r="D223" s="240" t="s">
        <v>238</v>
      </c>
      <c r="E223" s="241">
        <v>227</v>
      </c>
      <c r="F223" s="149"/>
      <c r="G223" s="242">
        <f>ROUND(E223*F223,2)</f>
        <v>0</v>
      </c>
      <c r="H223" s="148"/>
      <c r="I223" s="283">
        <f>ROUND(E223*H223,2)</f>
        <v>0</v>
      </c>
      <c r="J223" s="148"/>
      <c r="K223" s="283">
        <f>ROUND(E223*J223,2)</f>
        <v>0</v>
      </c>
      <c r="L223" s="283">
        <v>21</v>
      </c>
      <c r="M223" s="283">
        <f>G223*(1+L223/100)</f>
        <v>0</v>
      </c>
      <c r="N223" s="283">
        <v>0.00158</v>
      </c>
      <c r="O223" s="283">
        <f>ROUND(E223*N223,2)</f>
        <v>0.36</v>
      </c>
      <c r="P223" s="283">
        <v>0</v>
      </c>
      <c r="Q223" s="283">
        <f>ROUND(E223*P223,2)</f>
        <v>0</v>
      </c>
      <c r="R223" s="283"/>
      <c r="S223" s="283" t="s">
        <v>1412</v>
      </c>
      <c r="T223" s="283" t="s">
        <v>1412</v>
      </c>
      <c r="U223" s="283">
        <v>0.214</v>
      </c>
      <c r="V223" s="283">
        <f>ROUND(E223*U223,2)</f>
        <v>48.58</v>
      </c>
      <c r="W223" s="283"/>
      <c r="X223" s="283" t="s">
        <v>1392</v>
      </c>
      <c r="Y223" s="284"/>
      <c r="Z223" s="284"/>
      <c r="AA223" s="284"/>
      <c r="AB223" s="284"/>
      <c r="AC223" s="284"/>
      <c r="AD223" s="284"/>
      <c r="AE223" s="284"/>
      <c r="AF223" s="284"/>
      <c r="AG223" s="284" t="s">
        <v>1393</v>
      </c>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row>
    <row r="224" spans="1:33" ht="25.5">
      <c r="A224" s="218" t="s">
        <v>1384</v>
      </c>
      <c r="B224" s="219" t="s">
        <v>417</v>
      </c>
      <c r="C224" s="220" t="s">
        <v>1643</v>
      </c>
      <c r="D224" s="221"/>
      <c r="E224" s="222"/>
      <c r="F224" s="281"/>
      <c r="G224" s="224">
        <f>SUMIF(AG225:AG228,"&lt;&gt;NOR",G225:G228)</f>
        <v>0</v>
      </c>
      <c r="H224" s="282"/>
      <c r="I224" s="282">
        <f>SUM(I225:I228)</f>
        <v>0</v>
      </c>
      <c r="J224" s="282"/>
      <c r="K224" s="282">
        <f>SUM(K225:K228)</f>
        <v>0</v>
      </c>
      <c r="L224" s="282"/>
      <c r="M224" s="282">
        <f>SUM(M225:M228)</f>
        <v>0</v>
      </c>
      <c r="N224" s="282"/>
      <c r="O224" s="282">
        <f>SUM(O225:O228)</f>
        <v>0.01</v>
      </c>
      <c r="P224" s="282"/>
      <c r="Q224" s="282">
        <f>SUM(Q225:Q228)</f>
        <v>0</v>
      </c>
      <c r="R224" s="282"/>
      <c r="S224" s="282"/>
      <c r="T224" s="282"/>
      <c r="U224" s="282"/>
      <c r="V224" s="282">
        <f>SUM(V225:V228)</f>
        <v>92.13000000000001</v>
      </c>
      <c r="W224" s="282"/>
      <c r="X224" s="282"/>
      <c r="AG224" s="259" t="s">
        <v>1387</v>
      </c>
    </row>
    <row r="225" spans="1:60" ht="12.75" outlineLevel="1">
      <c r="A225" s="225">
        <v>56</v>
      </c>
      <c r="B225" s="226" t="s">
        <v>1644</v>
      </c>
      <c r="C225" s="227" t="s">
        <v>1645</v>
      </c>
      <c r="D225" s="228" t="s">
        <v>238</v>
      </c>
      <c r="E225" s="229">
        <v>295</v>
      </c>
      <c r="F225" s="147"/>
      <c r="G225" s="230">
        <f>ROUND(E225*F225,2)</f>
        <v>0</v>
      </c>
      <c r="H225" s="148"/>
      <c r="I225" s="283">
        <f>ROUND(E225*H225,2)</f>
        <v>0</v>
      </c>
      <c r="J225" s="148"/>
      <c r="K225" s="283">
        <f>ROUND(E225*J225,2)</f>
        <v>0</v>
      </c>
      <c r="L225" s="283">
        <v>21</v>
      </c>
      <c r="M225" s="283">
        <f>G225*(1+L225/100)</f>
        <v>0</v>
      </c>
      <c r="N225" s="283">
        <v>4E-05</v>
      </c>
      <c r="O225" s="283">
        <f>ROUND(E225*N225,2)</f>
        <v>0.01</v>
      </c>
      <c r="P225" s="283">
        <v>0</v>
      </c>
      <c r="Q225" s="283">
        <f>ROUND(E225*P225,2)</f>
        <v>0</v>
      </c>
      <c r="R225" s="283"/>
      <c r="S225" s="283" t="s">
        <v>1412</v>
      </c>
      <c r="T225" s="283" t="s">
        <v>1412</v>
      </c>
      <c r="U225" s="283">
        <v>0.31</v>
      </c>
      <c r="V225" s="283">
        <f>ROUND(E225*U225,2)</f>
        <v>91.45</v>
      </c>
      <c r="W225" s="283"/>
      <c r="X225" s="283" t="s">
        <v>1392</v>
      </c>
      <c r="Y225" s="284"/>
      <c r="Z225" s="284"/>
      <c r="AA225" s="284"/>
      <c r="AB225" s="284"/>
      <c r="AC225" s="284"/>
      <c r="AD225" s="284"/>
      <c r="AE225" s="284"/>
      <c r="AF225" s="284"/>
      <c r="AG225" s="284" t="s">
        <v>1393</v>
      </c>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row>
    <row r="226" spans="1:60" ht="12.75" outlineLevel="1">
      <c r="A226" s="232"/>
      <c r="B226" s="233"/>
      <c r="C226" s="234" t="s">
        <v>1646</v>
      </c>
      <c r="D226" s="235"/>
      <c r="E226" s="236">
        <v>227</v>
      </c>
      <c r="F226" s="283"/>
      <c r="G226" s="231"/>
      <c r="H226" s="283"/>
      <c r="I226" s="283"/>
      <c r="J226" s="283"/>
      <c r="K226" s="283"/>
      <c r="L226" s="283"/>
      <c r="M226" s="283"/>
      <c r="N226" s="283"/>
      <c r="O226" s="283"/>
      <c r="P226" s="283"/>
      <c r="Q226" s="283"/>
      <c r="R226" s="283"/>
      <c r="S226" s="283"/>
      <c r="T226" s="283"/>
      <c r="U226" s="283"/>
      <c r="V226" s="283"/>
      <c r="W226" s="283"/>
      <c r="X226" s="283"/>
      <c r="Y226" s="284"/>
      <c r="Z226" s="284"/>
      <c r="AA226" s="284"/>
      <c r="AB226" s="284"/>
      <c r="AC226" s="284"/>
      <c r="AD226" s="284"/>
      <c r="AE226" s="284"/>
      <c r="AF226" s="284"/>
      <c r="AG226" s="284" t="s">
        <v>527</v>
      </c>
      <c r="AH226" s="284">
        <v>0</v>
      </c>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row>
    <row r="227" spans="1:60" ht="12.75" outlineLevel="1">
      <c r="A227" s="232"/>
      <c r="B227" s="233"/>
      <c r="C227" s="234" t="s">
        <v>1647</v>
      </c>
      <c r="D227" s="235"/>
      <c r="E227" s="236">
        <v>68</v>
      </c>
      <c r="F227" s="283"/>
      <c r="G227" s="231"/>
      <c r="H227" s="283"/>
      <c r="I227" s="283"/>
      <c r="J227" s="283"/>
      <c r="K227" s="283"/>
      <c r="L227" s="283"/>
      <c r="M227" s="283"/>
      <c r="N227" s="283"/>
      <c r="O227" s="283"/>
      <c r="P227" s="283"/>
      <c r="Q227" s="283"/>
      <c r="R227" s="283"/>
      <c r="S227" s="283"/>
      <c r="T227" s="283"/>
      <c r="U227" s="283"/>
      <c r="V227" s="283"/>
      <c r="W227" s="283"/>
      <c r="X227" s="283"/>
      <c r="Y227" s="284"/>
      <c r="Z227" s="284"/>
      <c r="AA227" s="284"/>
      <c r="AB227" s="284"/>
      <c r="AC227" s="284"/>
      <c r="AD227" s="284"/>
      <c r="AE227" s="284"/>
      <c r="AF227" s="284"/>
      <c r="AG227" s="284" t="s">
        <v>527</v>
      </c>
      <c r="AH227" s="284">
        <v>0</v>
      </c>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row>
    <row r="228" spans="1:60" ht="12.75" outlineLevel="1">
      <c r="A228" s="237">
        <v>57</v>
      </c>
      <c r="B228" s="238" t="s">
        <v>1648</v>
      </c>
      <c r="C228" s="239" t="s">
        <v>1649</v>
      </c>
      <c r="D228" s="240" t="s">
        <v>243</v>
      </c>
      <c r="E228" s="241">
        <v>3</v>
      </c>
      <c r="F228" s="149"/>
      <c r="G228" s="242">
        <f>ROUND(E228*F228,2)</f>
        <v>0</v>
      </c>
      <c r="H228" s="148"/>
      <c r="I228" s="283">
        <f>ROUND(E228*H228,2)</f>
        <v>0</v>
      </c>
      <c r="J228" s="148"/>
      <c r="K228" s="283">
        <f>ROUND(E228*J228,2)</f>
        <v>0</v>
      </c>
      <c r="L228" s="283">
        <v>21</v>
      </c>
      <c r="M228" s="283">
        <f>G228*(1+L228/100)</f>
        <v>0</v>
      </c>
      <c r="N228" s="283">
        <v>0.00012</v>
      </c>
      <c r="O228" s="283">
        <f>ROUND(E228*N228,2)</f>
        <v>0</v>
      </c>
      <c r="P228" s="283">
        <v>0</v>
      </c>
      <c r="Q228" s="283">
        <f>ROUND(E228*P228,2)</f>
        <v>0</v>
      </c>
      <c r="R228" s="283"/>
      <c r="S228" s="283" t="s">
        <v>1412</v>
      </c>
      <c r="T228" s="283" t="s">
        <v>1412</v>
      </c>
      <c r="U228" s="283">
        <v>0.225</v>
      </c>
      <c r="V228" s="283">
        <f>ROUND(E228*U228,2)</f>
        <v>0.68</v>
      </c>
      <c r="W228" s="283"/>
      <c r="X228" s="283" t="s">
        <v>1392</v>
      </c>
      <c r="Y228" s="284"/>
      <c r="Z228" s="284"/>
      <c r="AA228" s="284"/>
      <c r="AB228" s="284"/>
      <c r="AC228" s="284"/>
      <c r="AD228" s="284"/>
      <c r="AE228" s="284"/>
      <c r="AF228" s="284"/>
      <c r="AG228" s="284" t="s">
        <v>1393</v>
      </c>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row>
    <row r="229" spans="1:33" ht="12.75">
      <c r="A229" s="218" t="s">
        <v>1384</v>
      </c>
      <c r="B229" s="219" t="s">
        <v>932</v>
      </c>
      <c r="C229" s="220" t="s">
        <v>1399</v>
      </c>
      <c r="D229" s="221"/>
      <c r="E229" s="222"/>
      <c r="F229" s="281"/>
      <c r="G229" s="224">
        <f>SUMIF(AG230:AG375,"&lt;&gt;NOR",G230:G375)</f>
        <v>0</v>
      </c>
      <c r="H229" s="282"/>
      <c r="I229" s="282">
        <f>SUM(I230:I375)</f>
        <v>0</v>
      </c>
      <c r="J229" s="282"/>
      <c r="K229" s="282">
        <f>SUM(K230:K375)</f>
        <v>0</v>
      </c>
      <c r="L229" s="282"/>
      <c r="M229" s="282">
        <f>SUM(M230:M375)</f>
        <v>0</v>
      </c>
      <c r="N229" s="282"/>
      <c r="O229" s="282">
        <f>SUM(O230:O375)</f>
        <v>0.16999999999999998</v>
      </c>
      <c r="P229" s="282"/>
      <c r="Q229" s="282">
        <f>SUM(Q230:Q375)</f>
        <v>103.86999999999999</v>
      </c>
      <c r="R229" s="282"/>
      <c r="S229" s="282"/>
      <c r="T229" s="282"/>
      <c r="U229" s="282"/>
      <c r="V229" s="282">
        <f>SUM(V230:V375)</f>
        <v>365.65</v>
      </c>
      <c r="W229" s="282"/>
      <c r="X229" s="282"/>
      <c r="AG229" s="259" t="s">
        <v>1387</v>
      </c>
    </row>
    <row r="230" spans="1:60" ht="12.75" outlineLevel="1">
      <c r="A230" s="225">
        <v>58</v>
      </c>
      <c r="B230" s="226" t="s">
        <v>1650</v>
      </c>
      <c r="C230" s="227" t="s">
        <v>1651</v>
      </c>
      <c r="D230" s="228" t="s">
        <v>210</v>
      </c>
      <c r="E230" s="229">
        <v>1.7015</v>
      </c>
      <c r="F230" s="147"/>
      <c r="G230" s="230">
        <f>ROUND(E230*F230,2)</f>
        <v>0</v>
      </c>
      <c r="H230" s="148"/>
      <c r="I230" s="283">
        <f>ROUND(E230*H230,2)</f>
        <v>0</v>
      </c>
      <c r="J230" s="148"/>
      <c r="K230" s="283">
        <f>ROUND(E230*J230,2)</f>
        <v>0</v>
      </c>
      <c r="L230" s="283">
        <v>21</v>
      </c>
      <c r="M230" s="283">
        <f>G230*(1+L230/100)</f>
        <v>0</v>
      </c>
      <c r="N230" s="283">
        <v>0</v>
      </c>
      <c r="O230" s="283">
        <f>ROUND(E230*N230,2)</f>
        <v>0</v>
      </c>
      <c r="P230" s="283">
        <v>2</v>
      </c>
      <c r="Q230" s="283">
        <f>ROUND(E230*P230,2)</f>
        <v>3.4</v>
      </c>
      <c r="R230" s="283"/>
      <c r="S230" s="283" t="s">
        <v>1412</v>
      </c>
      <c r="T230" s="283" t="s">
        <v>1412</v>
      </c>
      <c r="U230" s="283">
        <v>6.44</v>
      </c>
      <c r="V230" s="283">
        <f>ROUND(E230*U230,2)</f>
        <v>10.96</v>
      </c>
      <c r="W230" s="283"/>
      <c r="X230" s="283" t="s">
        <v>1392</v>
      </c>
      <c r="Y230" s="284"/>
      <c r="Z230" s="284"/>
      <c r="AA230" s="284"/>
      <c r="AB230" s="284"/>
      <c r="AC230" s="284"/>
      <c r="AD230" s="284"/>
      <c r="AE230" s="284"/>
      <c r="AF230" s="284"/>
      <c r="AG230" s="284" t="s">
        <v>1393</v>
      </c>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row>
    <row r="231" spans="1:60" ht="12.75" outlineLevel="1">
      <c r="A231" s="232"/>
      <c r="B231" s="233"/>
      <c r="C231" s="234" t="s">
        <v>1652</v>
      </c>
      <c r="D231" s="235"/>
      <c r="E231" s="236">
        <v>0.1895</v>
      </c>
      <c r="F231" s="283"/>
      <c r="G231" s="231"/>
      <c r="H231" s="283"/>
      <c r="I231" s="283"/>
      <c r="J231" s="283"/>
      <c r="K231" s="283"/>
      <c r="L231" s="283"/>
      <c r="M231" s="283"/>
      <c r="N231" s="283"/>
      <c r="O231" s="283"/>
      <c r="P231" s="283"/>
      <c r="Q231" s="283"/>
      <c r="R231" s="283"/>
      <c r="S231" s="283"/>
      <c r="T231" s="283"/>
      <c r="U231" s="283"/>
      <c r="V231" s="283"/>
      <c r="W231" s="283"/>
      <c r="X231" s="283"/>
      <c r="Y231" s="284"/>
      <c r="Z231" s="284"/>
      <c r="AA231" s="284"/>
      <c r="AB231" s="284"/>
      <c r="AC231" s="284"/>
      <c r="AD231" s="284"/>
      <c r="AE231" s="284"/>
      <c r="AF231" s="284"/>
      <c r="AG231" s="284" t="s">
        <v>527</v>
      </c>
      <c r="AH231" s="284">
        <v>0</v>
      </c>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row>
    <row r="232" spans="1:60" ht="12.75" outlineLevel="1">
      <c r="A232" s="232"/>
      <c r="B232" s="233"/>
      <c r="C232" s="234" t="s">
        <v>1653</v>
      </c>
      <c r="D232" s="235"/>
      <c r="E232" s="236">
        <v>0.162</v>
      </c>
      <c r="F232" s="283"/>
      <c r="G232" s="231"/>
      <c r="H232" s="283"/>
      <c r="I232" s="283"/>
      <c r="J232" s="283"/>
      <c r="K232" s="283"/>
      <c r="L232" s="283"/>
      <c r="M232" s="283"/>
      <c r="N232" s="283"/>
      <c r="O232" s="283"/>
      <c r="P232" s="283"/>
      <c r="Q232" s="283"/>
      <c r="R232" s="283"/>
      <c r="S232" s="283"/>
      <c r="T232" s="283"/>
      <c r="U232" s="283"/>
      <c r="V232" s="283"/>
      <c r="W232" s="283"/>
      <c r="X232" s="283"/>
      <c r="Y232" s="284"/>
      <c r="Z232" s="284"/>
      <c r="AA232" s="284"/>
      <c r="AB232" s="284"/>
      <c r="AC232" s="284"/>
      <c r="AD232" s="284"/>
      <c r="AE232" s="284"/>
      <c r="AF232" s="284"/>
      <c r="AG232" s="284" t="s">
        <v>527</v>
      </c>
      <c r="AH232" s="284">
        <v>0</v>
      </c>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row>
    <row r="233" spans="1:60" ht="12.75" outlineLevel="1">
      <c r="A233" s="232"/>
      <c r="B233" s="233"/>
      <c r="C233" s="234" t="s">
        <v>1654</v>
      </c>
      <c r="D233" s="235"/>
      <c r="E233" s="236">
        <v>1.35</v>
      </c>
      <c r="F233" s="283"/>
      <c r="G233" s="231"/>
      <c r="H233" s="283"/>
      <c r="I233" s="283"/>
      <c r="J233" s="283"/>
      <c r="K233" s="283"/>
      <c r="L233" s="283"/>
      <c r="M233" s="283"/>
      <c r="N233" s="283"/>
      <c r="O233" s="283"/>
      <c r="P233" s="283"/>
      <c r="Q233" s="283"/>
      <c r="R233" s="283"/>
      <c r="S233" s="283"/>
      <c r="T233" s="283"/>
      <c r="U233" s="283"/>
      <c r="V233" s="283"/>
      <c r="W233" s="283"/>
      <c r="X233" s="283"/>
      <c r="Y233" s="284"/>
      <c r="Z233" s="284"/>
      <c r="AA233" s="284"/>
      <c r="AB233" s="284"/>
      <c r="AC233" s="284"/>
      <c r="AD233" s="284"/>
      <c r="AE233" s="284"/>
      <c r="AF233" s="284"/>
      <c r="AG233" s="284" t="s">
        <v>527</v>
      </c>
      <c r="AH233" s="284">
        <v>0</v>
      </c>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row>
    <row r="234" spans="1:60" ht="12.75" outlineLevel="1">
      <c r="A234" s="225">
        <v>59</v>
      </c>
      <c r="B234" s="226" t="s">
        <v>1655</v>
      </c>
      <c r="C234" s="227" t="s">
        <v>1656</v>
      </c>
      <c r="D234" s="228" t="s">
        <v>238</v>
      </c>
      <c r="E234" s="229">
        <v>91.243</v>
      </c>
      <c r="F234" s="147"/>
      <c r="G234" s="230">
        <f>ROUND(E234*F234,2)</f>
        <v>0</v>
      </c>
      <c r="H234" s="148"/>
      <c r="I234" s="283">
        <f>ROUND(E234*H234,2)</f>
        <v>0</v>
      </c>
      <c r="J234" s="148"/>
      <c r="K234" s="283">
        <f>ROUND(E234*J234,2)</f>
        <v>0</v>
      </c>
      <c r="L234" s="283">
        <v>21</v>
      </c>
      <c r="M234" s="283">
        <f>G234*(1+L234/100)</f>
        <v>0</v>
      </c>
      <c r="N234" s="283">
        <v>0.00067</v>
      </c>
      <c r="O234" s="283">
        <f>ROUND(E234*N234,2)</f>
        <v>0.06</v>
      </c>
      <c r="P234" s="283">
        <v>0.18</v>
      </c>
      <c r="Q234" s="283">
        <f>ROUND(E234*P234,2)</f>
        <v>16.42</v>
      </c>
      <c r="R234" s="283"/>
      <c r="S234" s="283" t="s">
        <v>1412</v>
      </c>
      <c r="T234" s="283" t="s">
        <v>1412</v>
      </c>
      <c r="U234" s="283">
        <v>0.23</v>
      </c>
      <c r="V234" s="283">
        <f>ROUND(E234*U234,2)</f>
        <v>20.99</v>
      </c>
      <c r="W234" s="283"/>
      <c r="X234" s="283" t="s">
        <v>1392</v>
      </c>
      <c r="Y234" s="284"/>
      <c r="Z234" s="284"/>
      <c r="AA234" s="284"/>
      <c r="AB234" s="284"/>
      <c r="AC234" s="284"/>
      <c r="AD234" s="284"/>
      <c r="AE234" s="284"/>
      <c r="AF234" s="284"/>
      <c r="AG234" s="284" t="s">
        <v>1393</v>
      </c>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row>
    <row r="235" spans="1:60" ht="22.5" outlineLevel="1">
      <c r="A235" s="232"/>
      <c r="B235" s="233"/>
      <c r="C235" s="234" t="s">
        <v>1657</v>
      </c>
      <c r="D235" s="235"/>
      <c r="E235" s="236">
        <v>94.7205</v>
      </c>
      <c r="F235" s="283"/>
      <c r="G235" s="231"/>
      <c r="H235" s="283"/>
      <c r="I235" s="283"/>
      <c r="J235" s="283"/>
      <c r="K235" s="283"/>
      <c r="L235" s="283"/>
      <c r="M235" s="283"/>
      <c r="N235" s="283"/>
      <c r="O235" s="283"/>
      <c r="P235" s="283"/>
      <c r="Q235" s="283"/>
      <c r="R235" s="283"/>
      <c r="S235" s="283"/>
      <c r="T235" s="283"/>
      <c r="U235" s="283"/>
      <c r="V235" s="283"/>
      <c r="W235" s="283"/>
      <c r="X235" s="283"/>
      <c r="Y235" s="284"/>
      <c r="Z235" s="284"/>
      <c r="AA235" s="284"/>
      <c r="AB235" s="284"/>
      <c r="AC235" s="284"/>
      <c r="AD235" s="284"/>
      <c r="AE235" s="284"/>
      <c r="AF235" s="284"/>
      <c r="AG235" s="284" t="s">
        <v>527</v>
      </c>
      <c r="AH235" s="284">
        <v>0</v>
      </c>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row>
    <row r="236" spans="1:60" ht="12.75" outlineLevel="1">
      <c r="A236" s="232"/>
      <c r="B236" s="233"/>
      <c r="C236" s="234" t="s">
        <v>1658</v>
      </c>
      <c r="D236" s="235"/>
      <c r="E236" s="236">
        <v>1.4</v>
      </c>
      <c r="F236" s="283"/>
      <c r="G236" s="231"/>
      <c r="H236" s="283"/>
      <c r="I236" s="283"/>
      <c r="J236" s="283"/>
      <c r="K236" s="283"/>
      <c r="L236" s="283"/>
      <c r="M236" s="283"/>
      <c r="N236" s="283"/>
      <c r="O236" s="283"/>
      <c r="P236" s="283"/>
      <c r="Q236" s="283"/>
      <c r="R236" s="283"/>
      <c r="S236" s="283"/>
      <c r="T236" s="283"/>
      <c r="U236" s="283"/>
      <c r="V236" s="283"/>
      <c r="W236" s="283"/>
      <c r="X236" s="283"/>
      <c r="Y236" s="284"/>
      <c r="Z236" s="284"/>
      <c r="AA236" s="284"/>
      <c r="AB236" s="284"/>
      <c r="AC236" s="284"/>
      <c r="AD236" s="284"/>
      <c r="AE236" s="284"/>
      <c r="AF236" s="284"/>
      <c r="AG236" s="284" t="s">
        <v>527</v>
      </c>
      <c r="AH236" s="284">
        <v>0</v>
      </c>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row>
    <row r="237" spans="1:60" ht="12.75" outlineLevel="1">
      <c r="A237" s="232"/>
      <c r="B237" s="233"/>
      <c r="C237" s="234" t="s">
        <v>1659</v>
      </c>
      <c r="D237" s="235"/>
      <c r="E237" s="236">
        <v>-1.6</v>
      </c>
      <c r="F237" s="283"/>
      <c r="G237" s="231"/>
      <c r="H237" s="283"/>
      <c r="I237" s="283"/>
      <c r="J237" s="283"/>
      <c r="K237" s="283"/>
      <c r="L237" s="283"/>
      <c r="M237" s="283"/>
      <c r="N237" s="283"/>
      <c r="O237" s="283"/>
      <c r="P237" s="283"/>
      <c r="Q237" s="283"/>
      <c r="R237" s="283"/>
      <c r="S237" s="283"/>
      <c r="T237" s="283"/>
      <c r="U237" s="283"/>
      <c r="V237" s="283"/>
      <c r="W237" s="283"/>
      <c r="X237" s="283"/>
      <c r="Y237" s="284"/>
      <c r="Z237" s="284"/>
      <c r="AA237" s="284"/>
      <c r="AB237" s="284"/>
      <c r="AC237" s="284"/>
      <c r="AD237" s="284"/>
      <c r="AE237" s="284"/>
      <c r="AF237" s="284"/>
      <c r="AG237" s="284" t="s">
        <v>527</v>
      </c>
      <c r="AH237" s="284">
        <v>0</v>
      </c>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row>
    <row r="238" spans="1:60" ht="12.75" outlineLevel="1">
      <c r="A238" s="232"/>
      <c r="B238" s="233"/>
      <c r="C238" s="234" t="s">
        <v>1659</v>
      </c>
      <c r="D238" s="235"/>
      <c r="E238" s="236">
        <v>-1.6</v>
      </c>
      <c r="F238" s="283"/>
      <c r="G238" s="231"/>
      <c r="H238" s="283"/>
      <c r="I238" s="283"/>
      <c r="J238" s="283"/>
      <c r="K238" s="283"/>
      <c r="L238" s="283"/>
      <c r="M238" s="283"/>
      <c r="N238" s="283"/>
      <c r="O238" s="283"/>
      <c r="P238" s="283"/>
      <c r="Q238" s="283"/>
      <c r="R238" s="283"/>
      <c r="S238" s="283"/>
      <c r="T238" s="283"/>
      <c r="U238" s="283"/>
      <c r="V238" s="283"/>
      <c r="W238" s="283"/>
      <c r="X238" s="283"/>
      <c r="Y238" s="284"/>
      <c r="Z238" s="284"/>
      <c r="AA238" s="284"/>
      <c r="AB238" s="284"/>
      <c r="AC238" s="284"/>
      <c r="AD238" s="284"/>
      <c r="AE238" s="284"/>
      <c r="AF238" s="284"/>
      <c r="AG238" s="284" t="s">
        <v>527</v>
      </c>
      <c r="AH238" s="284">
        <v>0</v>
      </c>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row>
    <row r="239" spans="1:60" ht="12.75" outlineLevel="1">
      <c r="A239" s="232"/>
      <c r="B239" s="233"/>
      <c r="C239" s="234" t="s">
        <v>1660</v>
      </c>
      <c r="D239" s="235"/>
      <c r="E239" s="236">
        <v>-0.7565</v>
      </c>
      <c r="F239" s="283"/>
      <c r="G239" s="231"/>
      <c r="H239" s="283"/>
      <c r="I239" s="283"/>
      <c r="J239" s="283"/>
      <c r="K239" s="283"/>
      <c r="L239" s="283"/>
      <c r="M239" s="283"/>
      <c r="N239" s="283"/>
      <c r="O239" s="283"/>
      <c r="P239" s="283"/>
      <c r="Q239" s="283"/>
      <c r="R239" s="283"/>
      <c r="S239" s="283"/>
      <c r="T239" s="283"/>
      <c r="U239" s="283"/>
      <c r="V239" s="283"/>
      <c r="W239" s="283"/>
      <c r="X239" s="283"/>
      <c r="Y239" s="284"/>
      <c r="Z239" s="284"/>
      <c r="AA239" s="284"/>
      <c r="AB239" s="284"/>
      <c r="AC239" s="284"/>
      <c r="AD239" s="284"/>
      <c r="AE239" s="284"/>
      <c r="AF239" s="284"/>
      <c r="AG239" s="284" t="s">
        <v>527</v>
      </c>
      <c r="AH239" s="284">
        <v>0</v>
      </c>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row>
    <row r="240" spans="1:60" ht="12.75" outlineLevel="1">
      <c r="A240" s="232"/>
      <c r="B240" s="233"/>
      <c r="C240" s="234" t="s">
        <v>1659</v>
      </c>
      <c r="D240" s="235"/>
      <c r="E240" s="236">
        <v>-1.6</v>
      </c>
      <c r="F240" s="283"/>
      <c r="G240" s="231"/>
      <c r="H240" s="283"/>
      <c r="I240" s="283"/>
      <c r="J240" s="283"/>
      <c r="K240" s="283"/>
      <c r="L240" s="283"/>
      <c r="M240" s="283"/>
      <c r="N240" s="283"/>
      <c r="O240" s="283"/>
      <c r="P240" s="283"/>
      <c r="Q240" s="283"/>
      <c r="R240" s="283"/>
      <c r="S240" s="283"/>
      <c r="T240" s="283"/>
      <c r="U240" s="283"/>
      <c r="V240" s="283"/>
      <c r="W240" s="283"/>
      <c r="X240" s="283"/>
      <c r="Y240" s="284"/>
      <c r="Z240" s="284"/>
      <c r="AA240" s="284"/>
      <c r="AB240" s="284"/>
      <c r="AC240" s="284"/>
      <c r="AD240" s="284"/>
      <c r="AE240" s="284"/>
      <c r="AF240" s="284"/>
      <c r="AG240" s="284" t="s">
        <v>527</v>
      </c>
      <c r="AH240" s="284">
        <v>0</v>
      </c>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row>
    <row r="241" spans="1:60" ht="12.75" outlineLevel="1">
      <c r="A241" s="232"/>
      <c r="B241" s="233"/>
      <c r="C241" s="234" t="s">
        <v>1661</v>
      </c>
      <c r="D241" s="235"/>
      <c r="E241" s="236">
        <v>-1.4</v>
      </c>
      <c r="F241" s="283"/>
      <c r="G241" s="231"/>
      <c r="H241" s="283"/>
      <c r="I241" s="283"/>
      <c r="J241" s="283"/>
      <c r="K241" s="283"/>
      <c r="L241" s="283"/>
      <c r="M241" s="283"/>
      <c r="N241" s="283"/>
      <c r="O241" s="283"/>
      <c r="P241" s="283"/>
      <c r="Q241" s="283"/>
      <c r="R241" s="283"/>
      <c r="S241" s="283"/>
      <c r="T241" s="283"/>
      <c r="U241" s="283"/>
      <c r="V241" s="283"/>
      <c r="W241" s="283"/>
      <c r="X241" s="283"/>
      <c r="Y241" s="284"/>
      <c r="Z241" s="284"/>
      <c r="AA241" s="284"/>
      <c r="AB241" s="284"/>
      <c r="AC241" s="284"/>
      <c r="AD241" s="284"/>
      <c r="AE241" s="284"/>
      <c r="AF241" s="284"/>
      <c r="AG241" s="284" t="s">
        <v>527</v>
      </c>
      <c r="AH241" s="284">
        <v>0</v>
      </c>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row>
    <row r="242" spans="1:60" ht="12.75" outlineLevel="1">
      <c r="A242" s="232"/>
      <c r="B242" s="233"/>
      <c r="C242" s="234" t="s">
        <v>1662</v>
      </c>
      <c r="D242" s="235"/>
      <c r="E242" s="236">
        <v>2.079</v>
      </c>
      <c r="F242" s="283"/>
      <c r="G242" s="231"/>
      <c r="H242" s="283"/>
      <c r="I242" s="283"/>
      <c r="J242" s="283"/>
      <c r="K242" s="283"/>
      <c r="L242" s="283"/>
      <c r="M242" s="283"/>
      <c r="N242" s="283"/>
      <c r="O242" s="283"/>
      <c r="P242" s="283"/>
      <c r="Q242" s="283"/>
      <c r="R242" s="283"/>
      <c r="S242" s="283"/>
      <c r="T242" s="283"/>
      <c r="U242" s="283"/>
      <c r="V242" s="283"/>
      <c r="W242" s="283"/>
      <c r="X242" s="283"/>
      <c r="Y242" s="284"/>
      <c r="Z242" s="284"/>
      <c r="AA242" s="284"/>
      <c r="AB242" s="284"/>
      <c r="AC242" s="284"/>
      <c r="AD242" s="284"/>
      <c r="AE242" s="284"/>
      <c r="AF242" s="284"/>
      <c r="AG242" s="284" t="s">
        <v>527</v>
      </c>
      <c r="AH242" s="284">
        <v>0</v>
      </c>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row>
    <row r="243" spans="1:60" ht="12.75" outlineLevel="1">
      <c r="A243" s="225">
        <v>60</v>
      </c>
      <c r="B243" s="226" t="s">
        <v>1663</v>
      </c>
      <c r="C243" s="227" t="s">
        <v>1664</v>
      </c>
      <c r="D243" s="228" t="s">
        <v>238</v>
      </c>
      <c r="E243" s="229">
        <v>18.6165</v>
      </c>
      <c r="F243" s="147"/>
      <c r="G243" s="230">
        <f>ROUND(E243*F243,2)</f>
        <v>0</v>
      </c>
      <c r="H243" s="148"/>
      <c r="I243" s="283">
        <f>ROUND(E243*H243,2)</f>
        <v>0</v>
      </c>
      <c r="J243" s="148"/>
      <c r="K243" s="283">
        <f>ROUND(E243*J243,2)</f>
        <v>0</v>
      </c>
      <c r="L243" s="283">
        <v>21</v>
      </c>
      <c r="M243" s="283">
        <f>G243*(1+L243/100)</f>
        <v>0</v>
      </c>
      <c r="N243" s="283">
        <v>0.00067</v>
      </c>
      <c r="O243" s="283">
        <f>ROUND(E243*N243,2)</f>
        <v>0.01</v>
      </c>
      <c r="P243" s="283">
        <v>0.204</v>
      </c>
      <c r="Q243" s="283">
        <f>ROUND(E243*P243,2)</f>
        <v>3.8</v>
      </c>
      <c r="R243" s="283"/>
      <c r="S243" s="283" t="s">
        <v>1412</v>
      </c>
      <c r="T243" s="283" t="s">
        <v>1412</v>
      </c>
      <c r="U243" s="283">
        <v>0.25</v>
      </c>
      <c r="V243" s="283">
        <f>ROUND(E243*U243,2)</f>
        <v>4.65</v>
      </c>
      <c r="W243" s="283"/>
      <c r="X243" s="283" t="s">
        <v>1392</v>
      </c>
      <c r="Y243" s="284"/>
      <c r="Z243" s="284"/>
      <c r="AA243" s="284"/>
      <c r="AB243" s="284"/>
      <c r="AC243" s="284"/>
      <c r="AD243" s="284"/>
      <c r="AE243" s="284"/>
      <c r="AF243" s="284"/>
      <c r="AG243" s="284" t="s">
        <v>1393</v>
      </c>
      <c r="AH243" s="284"/>
      <c r="AI243" s="284"/>
      <c r="AJ243" s="284"/>
      <c r="AK243" s="284"/>
      <c r="AL243" s="284"/>
      <c r="AM243" s="284"/>
      <c r="AN243" s="284"/>
      <c r="AO243" s="284"/>
      <c r="AP243" s="284"/>
      <c r="AQ243" s="284"/>
      <c r="AR243" s="284"/>
      <c r="AS243" s="284"/>
      <c r="AT243" s="284"/>
      <c r="AU243" s="284"/>
      <c r="AV243" s="284"/>
      <c r="AW243" s="284"/>
      <c r="AX243" s="284"/>
      <c r="AY243" s="284"/>
      <c r="AZ243" s="284"/>
      <c r="BA243" s="284"/>
      <c r="BB243" s="284"/>
      <c r="BC243" s="284"/>
      <c r="BD243" s="284"/>
      <c r="BE243" s="284"/>
      <c r="BF243" s="284"/>
      <c r="BG243" s="284"/>
      <c r="BH243" s="284"/>
    </row>
    <row r="244" spans="1:60" ht="12.75" outlineLevel="1">
      <c r="A244" s="232"/>
      <c r="B244" s="233"/>
      <c r="C244" s="234" t="s">
        <v>1665</v>
      </c>
      <c r="D244" s="235"/>
      <c r="E244" s="236">
        <v>7.497</v>
      </c>
      <c r="F244" s="283"/>
      <c r="G244" s="231"/>
      <c r="H244" s="283"/>
      <c r="I244" s="283"/>
      <c r="J244" s="283"/>
      <c r="K244" s="283"/>
      <c r="L244" s="283"/>
      <c r="M244" s="283"/>
      <c r="N244" s="283"/>
      <c r="O244" s="283"/>
      <c r="P244" s="283"/>
      <c r="Q244" s="283"/>
      <c r="R244" s="283"/>
      <c r="S244" s="283"/>
      <c r="T244" s="283"/>
      <c r="U244" s="283"/>
      <c r="V244" s="283"/>
      <c r="W244" s="283"/>
      <c r="X244" s="283"/>
      <c r="Y244" s="284"/>
      <c r="Z244" s="284"/>
      <c r="AA244" s="284"/>
      <c r="AB244" s="284"/>
      <c r="AC244" s="284"/>
      <c r="AD244" s="284"/>
      <c r="AE244" s="284"/>
      <c r="AF244" s="284"/>
      <c r="AG244" s="284" t="s">
        <v>527</v>
      </c>
      <c r="AH244" s="284">
        <v>0</v>
      </c>
      <c r="AI244" s="284"/>
      <c r="AJ244" s="284"/>
      <c r="AK244" s="284"/>
      <c r="AL244" s="284"/>
      <c r="AM244" s="284"/>
      <c r="AN244" s="284"/>
      <c r="AO244" s="284"/>
      <c r="AP244" s="284"/>
      <c r="AQ244" s="284"/>
      <c r="AR244" s="284"/>
      <c r="AS244" s="284"/>
      <c r="AT244" s="284"/>
      <c r="AU244" s="284"/>
      <c r="AV244" s="284"/>
      <c r="AW244" s="284"/>
      <c r="AX244" s="284"/>
      <c r="AY244" s="284"/>
      <c r="AZ244" s="284"/>
      <c r="BA244" s="284"/>
      <c r="BB244" s="284"/>
      <c r="BC244" s="284"/>
      <c r="BD244" s="284"/>
      <c r="BE244" s="284"/>
      <c r="BF244" s="284"/>
      <c r="BG244" s="284"/>
      <c r="BH244" s="284"/>
    </row>
    <row r="245" spans="1:60" ht="12.75" outlineLevel="1">
      <c r="A245" s="232"/>
      <c r="B245" s="233"/>
      <c r="C245" s="234" t="s">
        <v>1666</v>
      </c>
      <c r="D245" s="235"/>
      <c r="E245" s="236">
        <v>11.1195</v>
      </c>
      <c r="F245" s="283"/>
      <c r="G245" s="231"/>
      <c r="H245" s="283"/>
      <c r="I245" s="283"/>
      <c r="J245" s="283"/>
      <c r="K245" s="283"/>
      <c r="L245" s="283"/>
      <c r="M245" s="283"/>
      <c r="N245" s="283"/>
      <c r="O245" s="283"/>
      <c r="P245" s="283"/>
      <c r="Q245" s="283"/>
      <c r="R245" s="283"/>
      <c r="S245" s="283"/>
      <c r="T245" s="283"/>
      <c r="U245" s="283"/>
      <c r="V245" s="283"/>
      <c r="W245" s="283"/>
      <c r="X245" s="283"/>
      <c r="Y245" s="284"/>
      <c r="Z245" s="284"/>
      <c r="AA245" s="284"/>
      <c r="AB245" s="284"/>
      <c r="AC245" s="284"/>
      <c r="AD245" s="284"/>
      <c r="AE245" s="284"/>
      <c r="AF245" s="284"/>
      <c r="AG245" s="284" t="s">
        <v>527</v>
      </c>
      <c r="AH245" s="284">
        <v>0</v>
      </c>
      <c r="AI245" s="284"/>
      <c r="AJ245" s="284"/>
      <c r="AK245" s="284"/>
      <c r="AL245" s="284"/>
      <c r="AM245" s="284"/>
      <c r="AN245" s="284"/>
      <c r="AO245" s="284"/>
      <c r="AP245" s="284"/>
      <c r="AQ245" s="284"/>
      <c r="AR245" s="284"/>
      <c r="AS245" s="284"/>
      <c r="AT245" s="284"/>
      <c r="AU245" s="284"/>
      <c r="AV245" s="284"/>
      <c r="AW245" s="284"/>
      <c r="AX245" s="284"/>
      <c r="AY245" s="284"/>
      <c r="AZ245" s="284"/>
      <c r="BA245" s="284"/>
      <c r="BB245" s="284"/>
      <c r="BC245" s="284"/>
      <c r="BD245" s="284"/>
      <c r="BE245" s="284"/>
      <c r="BF245" s="284"/>
      <c r="BG245" s="284"/>
      <c r="BH245" s="284"/>
    </row>
    <row r="246" spans="1:60" ht="12.75" outlineLevel="1">
      <c r="A246" s="225">
        <v>61</v>
      </c>
      <c r="B246" s="226" t="s">
        <v>2437</v>
      </c>
      <c r="C246" s="227" t="s">
        <v>2438</v>
      </c>
      <c r="D246" s="228" t="s">
        <v>210</v>
      </c>
      <c r="E246" s="229">
        <v>0.20475</v>
      </c>
      <c r="F246" s="147"/>
      <c r="G246" s="230">
        <f>ROUND(E246*F246,2)</f>
        <v>0</v>
      </c>
      <c r="H246" s="148"/>
      <c r="I246" s="283">
        <f>ROUND(E246*H246,2)</f>
        <v>0</v>
      </c>
      <c r="J246" s="148"/>
      <c r="K246" s="283">
        <f>ROUND(E246*J246,2)</f>
        <v>0</v>
      </c>
      <c r="L246" s="283">
        <v>21</v>
      </c>
      <c r="M246" s="283">
        <f>G246*(1+L246/100)</f>
        <v>0</v>
      </c>
      <c r="N246" s="283">
        <v>0.00128</v>
      </c>
      <c r="O246" s="283">
        <f>ROUND(E246*N246,2)</f>
        <v>0</v>
      </c>
      <c r="P246" s="283">
        <v>1.8</v>
      </c>
      <c r="Q246" s="283">
        <f>ROUND(E246*P246,2)</f>
        <v>0.37</v>
      </c>
      <c r="R246" s="283"/>
      <c r="S246" s="283" t="s">
        <v>1412</v>
      </c>
      <c r="T246" s="283" t="s">
        <v>1412</v>
      </c>
      <c r="U246" s="283">
        <v>1.52</v>
      </c>
      <c r="V246" s="283">
        <f>ROUND(E246*U246,2)</f>
        <v>0.31</v>
      </c>
      <c r="W246" s="283"/>
      <c r="X246" s="283" t="s">
        <v>1392</v>
      </c>
      <c r="Y246" s="284"/>
      <c r="Z246" s="284"/>
      <c r="AA246" s="284"/>
      <c r="AB246" s="284"/>
      <c r="AC246" s="284"/>
      <c r="AD246" s="284"/>
      <c r="AE246" s="284"/>
      <c r="AF246" s="284"/>
      <c r="AG246" s="284" t="s">
        <v>1393</v>
      </c>
      <c r="AH246" s="284"/>
      <c r="AI246" s="284"/>
      <c r="AJ246" s="284"/>
      <c r="AK246" s="284"/>
      <c r="AL246" s="284"/>
      <c r="AM246" s="284"/>
      <c r="AN246" s="284"/>
      <c r="AO246" s="284"/>
      <c r="AP246" s="284"/>
      <c r="AQ246" s="284"/>
      <c r="AR246" s="284"/>
      <c r="AS246" s="284"/>
      <c r="AT246" s="284"/>
      <c r="AU246" s="284"/>
      <c r="AV246" s="284"/>
      <c r="AW246" s="284"/>
      <c r="AX246" s="284"/>
      <c r="AY246" s="284"/>
      <c r="AZ246" s="284"/>
      <c r="BA246" s="284"/>
      <c r="BB246" s="284"/>
      <c r="BC246" s="284"/>
      <c r="BD246" s="284"/>
      <c r="BE246" s="284"/>
      <c r="BF246" s="284"/>
      <c r="BG246" s="284"/>
      <c r="BH246" s="284"/>
    </row>
    <row r="247" spans="1:60" ht="12.75" outlineLevel="1">
      <c r="A247" s="232"/>
      <c r="B247" s="233"/>
      <c r="C247" s="234" t="s">
        <v>2439</v>
      </c>
      <c r="D247" s="235"/>
      <c r="E247" s="236">
        <v>0.20475</v>
      </c>
      <c r="F247" s="283"/>
      <c r="G247" s="231"/>
      <c r="H247" s="283"/>
      <c r="I247" s="283"/>
      <c r="J247" s="283"/>
      <c r="K247" s="283"/>
      <c r="L247" s="283"/>
      <c r="M247" s="283"/>
      <c r="N247" s="283"/>
      <c r="O247" s="283"/>
      <c r="P247" s="283"/>
      <c r="Q247" s="283"/>
      <c r="R247" s="283"/>
      <c r="S247" s="283"/>
      <c r="T247" s="283"/>
      <c r="U247" s="283"/>
      <c r="V247" s="283"/>
      <c r="W247" s="283"/>
      <c r="X247" s="283"/>
      <c r="Y247" s="284"/>
      <c r="Z247" s="284"/>
      <c r="AA247" s="284"/>
      <c r="AB247" s="284"/>
      <c r="AC247" s="284"/>
      <c r="AD247" s="284"/>
      <c r="AE247" s="284"/>
      <c r="AF247" s="284"/>
      <c r="AG247" s="284" t="s">
        <v>527</v>
      </c>
      <c r="AH247" s="284">
        <v>0</v>
      </c>
      <c r="AI247" s="284"/>
      <c r="AJ247" s="284"/>
      <c r="AK247" s="284"/>
      <c r="AL247" s="284"/>
      <c r="AM247" s="284"/>
      <c r="AN247" s="284"/>
      <c r="AO247" s="284"/>
      <c r="AP247" s="284"/>
      <c r="AQ247" s="284"/>
      <c r="AR247" s="284"/>
      <c r="AS247" s="284"/>
      <c r="AT247" s="284"/>
      <c r="AU247" s="284"/>
      <c r="AV247" s="284"/>
      <c r="AW247" s="284"/>
      <c r="AX247" s="284"/>
      <c r="AY247" s="284"/>
      <c r="AZ247" s="284"/>
      <c r="BA247" s="284"/>
      <c r="BB247" s="284"/>
      <c r="BC247" s="284"/>
      <c r="BD247" s="284"/>
      <c r="BE247" s="284"/>
      <c r="BF247" s="284"/>
      <c r="BG247" s="284"/>
      <c r="BH247" s="284"/>
    </row>
    <row r="248" spans="1:60" ht="12.75" outlineLevel="1">
      <c r="A248" s="225">
        <v>62</v>
      </c>
      <c r="B248" s="226" t="s">
        <v>1667</v>
      </c>
      <c r="C248" s="227" t="s">
        <v>1668</v>
      </c>
      <c r="D248" s="228" t="s">
        <v>210</v>
      </c>
      <c r="E248" s="229">
        <v>0.414</v>
      </c>
      <c r="F248" s="147"/>
      <c r="G248" s="230">
        <f>ROUND(E248*F248,2)</f>
        <v>0</v>
      </c>
      <c r="H248" s="148"/>
      <c r="I248" s="283">
        <f>ROUND(E248*H248,2)</f>
        <v>0</v>
      </c>
      <c r="J248" s="148"/>
      <c r="K248" s="283">
        <f>ROUND(E248*J248,2)</f>
        <v>0</v>
      </c>
      <c r="L248" s="283">
        <v>21</v>
      </c>
      <c r="M248" s="283">
        <f>G248*(1+L248/100)</f>
        <v>0</v>
      </c>
      <c r="N248" s="283">
        <v>0.0011</v>
      </c>
      <c r="O248" s="283">
        <f>ROUND(E248*N248,2)</f>
        <v>0</v>
      </c>
      <c r="P248" s="283">
        <v>1.175</v>
      </c>
      <c r="Q248" s="283">
        <f>ROUND(E248*P248,2)</f>
        <v>0.49</v>
      </c>
      <c r="R248" s="283"/>
      <c r="S248" s="283" t="s">
        <v>1412</v>
      </c>
      <c r="T248" s="283" t="s">
        <v>1412</v>
      </c>
      <c r="U248" s="283">
        <v>1.28</v>
      </c>
      <c r="V248" s="283">
        <f>ROUND(E248*U248,2)</f>
        <v>0.53</v>
      </c>
      <c r="W248" s="283"/>
      <c r="X248" s="283" t="s">
        <v>1392</v>
      </c>
      <c r="Y248" s="284"/>
      <c r="Z248" s="284"/>
      <c r="AA248" s="284"/>
      <c r="AB248" s="284"/>
      <c r="AC248" s="284"/>
      <c r="AD248" s="284"/>
      <c r="AE248" s="284"/>
      <c r="AF248" s="284"/>
      <c r="AG248" s="284" t="s">
        <v>1393</v>
      </c>
      <c r="AH248" s="284"/>
      <c r="AI248" s="284"/>
      <c r="AJ248" s="284"/>
      <c r="AK248" s="284"/>
      <c r="AL248" s="284"/>
      <c r="AM248" s="284"/>
      <c r="AN248" s="284"/>
      <c r="AO248" s="284"/>
      <c r="AP248" s="284"/>
      <c r="AQ248" s="284"/>
      <c r="AR248" s="284"/>
      <c r="AS248" s="284"/>
      <c r="AT248" s="284"/>
      <c r="AU248" s="284"/>
      <c r="AV248" s="284"/>
      <c r="AW248" s="284"/>
      <c r="AX248" s="284"/>
      <c r="AY248" s="284"/>
      <c r="AZ248" s="284"/>
      <c r="BA248" s="284"/>
      <c r="BB248" s="284"/>
      <c r="BC248" s="284"/>
      <c r="BD248" s="284"/>
      <c r="BE248" s="284"/>
      <c r="BF248" s="284"/>
      <c r="BG248" s="284"/>
      <c r="BH248" s="284"/>
    </row>
    <row r="249" spans="1:60" ht="12.75" outlineLevel="1">
      <c r="A249" s="232"/>
      <c r="B249" s="233"/>
      <c r="C249" s="234" t="s">
        <v>1669</v>
      </c>
      <c r="D249" s="235"/>
      <c r="E249" s="236">
        <v>0.234</v>
      </c>
      <c r="F249" s="283"/>
      <c r="G249" s="231"/>
      <c r="H249" s="283"/>
      <c r="I249" s="283"/>
      <c r="J249" s="283"/>
      <c r="K249" s="283"/>
      <c r="L249" s="283"/>
      <c r="M249" s="283"/>
      <c r="N249" s="283"/>
      <c r="O249" s="283"/>
      <c r="P249" s="283"/>
      <c r="Q249" s="283"/>
      <c r="R249" s="283"/>
      <c r="S249" s="283"/>
      <c r="T249" s="283"/>
      <c r="U249" s="283"/>
      <c r="V249" s="283"/>
      <c r="W249" s="283"/>
      <c r="X249" s="283"/>
      <c r="Y249" s="284"/>
      <c r="Z249" s="284"/>
      <c r="AA249" s="284"/>
      <c r="AB249" s="284"/>
      <c r="AC249" s="284"/>
      <c r="AD249" s="284"/>
      <c r="AE249" s="284"/>
      <c r="AF249" s="284"/>
      <c r="AG249" s="284" t="s">
        <v>527</v>
      </c>
      <c r="AH249" s="284">
        <v>0</v>
      </c>
      <c r="AI249" s="284"/>
      <c r="AJ249" s="284"/>
      <c r="AK249" s="284"/>
      <c r="AL249" s="284"/>
      <c r="AM249" s="284"/>
      <c r="AN249" s="284"/>
      <c r="AO249" s="284"/>
      <c r="AP249" s="284"/>
      <c r="AQ249" s="284"/>
      <c r="AR249" s="284"/>
      <c r="AS249" s="284"/>
      <c r="AT249" s="284"/>
      <c r="AU249" s="284"/>
      <c r="AV249" s="284"/>
      <c r="AW249" s="284"/>
      <c r="AX249" s="284"/>
      <c r="AY249" s="284"/>
      <c r="AZ249" s="284"/>
      <c r="BA249" s="284"/>
      <c r="BB249" s="284"/>
      <c r="BC249" s="284"/>
      <c r="BD249" s="284"/>
      <c r="BE249" s="284"/>
      <c r="BF249" s="284"/>
      <c r="BG249" s="284"/>
      <c r="BH249" s="284"/>
    </row>
    <row r="250" spans="1:60" ht="12.75" outlineLevel="1">
      <c r="A250" s="232"/>
      <c r="B250" s="233"/>
      <c r="C250" s="234" t="s">
        <v>1670</v>
      </c>
      <c r="D250" s="235"/>
      <c r="E250" s="236">
        <v>0.18</v>
      </c>
      <c r="F250" s="283"/>
      <c r="G250" s="231"/>
      <c r="H250" s="283"/>
      <c r="I250" s="283"/>
      <c r="J250" s="283"/>
      <c r="K250" s="283"/>
      <c r="L250" s="283"/>
      <c r="M250" s="283"/>
      <c r="N250" s="283"/>
      <c r="O250" s="283"/>
      <c r="P250" s="283"/>
      <c r="Q250" s="283"/>
      <c r="R250" s="283"/>
      <c r="S250" s="283"/>
      <c r="T250" s="283"/>
      <c r="U250" s="283"/>
      <c r="V250" s="283"/>
      <c r="W250" s="283"/>
      <c r="X250" s="283"/>
      <c r="Y250" s="284"/>
      <c r="Z250" s="284"/>
      <c r="AA250" s="284"/>
      <c r="AB250" s="284"/>
      <c r="AC250" s="284"/>
      <c r="AD250" s="284"/>
      <c r="AE250" s="284"/>
      <c r="AF250" s="284"/>
      <c r="AG250" s="284" t="s">
        <v>527</v>
      </c>
      <c r="AH250" s="284">
        <v>0</v>
      </c>
      <c r="AI250" s="284"/>
      <c r="AJ250" s="284"/>
      <c r="AK250" s="284"/>
      <c r="AL250" s="284"/>
      <c r="AM250" s="284"/>
      <c r="AN250" s="284"/>
      <c r="AO250" s="284"/>
      <c r="AP250" s="284"/>
      <c r="AQ250" s="284"/>
      <c r="AR250" s="284"/>
      <c r="AS250" s="284"/>
      <c r="AT250" s="284"/>
      <c r="AU250" s="284"/>
      <c r="AV250" s="284"/>
      <c r="AW250" s="284"/>
      <c r="AX250" s="284"/>
      <c r="AY250" s="284"/>
      <c r="AZ250" s="284"/>
      <c r="BA250" s="284"/>
      <c r="BB250" s="284"/>
      <c r="BC250" s="284"/>
      <c r="BD250" s="284"/>
      <c r="BE250" s="284"/>
      <c r="BF250" s="284"/>
      <c r="BG250" s="284"/>
      <c r="BH250" s="284"/>
    </row>
    <row r="251" spans="1:60" ht="12.75" outlineLevel="1">
      <c r="A251" s="225">
        <v>63</v>
      </c>
      <c r="B251" s="226" t="s">
        <v>1671</v>
      </c>
      <c r="C251" s="227" t="s">
        <v>1672</v>
      </c>
      <c r="D251" s="228" t="s">
        <v>238</v>
      </c>
      <c r="E251" s="229">
        <v>5.67</v>
      </c>
      <c r="F251" s="147"/>
      <c r="G251" s="230">
        <f>ROUND(E251*F251,2)</f>
        <v>0</v>
      </c>
      <c r="H251" s="148"/>
      <c r="I251" s="283">
        <f>ROUND(E251*H251,2)</f>
        <v>0</v>
      </c>
      <c r="J251" s="148"/>
      <c r="K251" s="283">
        <f>ROUND(E251*J251,2)</f>
        <v>0</v>
      </c>
      <c r="L251" s="283">
        <v>21</v>
      </c>
      <c r="M251" s="283">
        <f>G251*(1+L251/100)</f>
        <v>0</v>
      </c>
      <c r="N251" s="283">
        <v>0.00067</v>
      </c>
      <c r="O251" s="283">
        <f>ROUND(E251*N251,2)</f>
        <v>0</v>
      </c>
      <c r="P251" s="283">
        <v>0.055</v>
      </c>
      <c r="Q251" s="283">
        <f>ROUND(E251*P251,2)</f>
        <v>0.31</v>
      </c>
      <c r="R251" s="283"/>
      <c r="S251" s="283" t="s">
        <v>1412</v>
      </c>
      <c r="T251" s="283" t="s">
        <v>1412</v>
      </c>
      <c r="U251" s="283">
        <v>0.381</v>
      </c>
      <c r="V251" s="283">
        <f>ROUND(E251*U251,2)</f>
        <v>2.16</v>
      </c>
      <c r="W251" s="283"/>
      <c r="X251" s="283" t="s">
        <v>1392</v>
      </c>
      <c r="Y251" s="284"/>
      <c r="Z251" s="284"/>
      <c r="AA251" s="284"/>
      <c r="AB251" s="284"/>
      <c r="AC251" s="284"/>
      <c r="AD251" s="284"/>
      <c r="AE251" s="284"/>
      <c r="AF251" s="284"/>
      <c r="AG251" s="284" t="s">
        <v>1393</v>
      </c>
      <c r="AH251" s="284"/>
      <c r="AI251" s="284"/>
      <c r="AJ251" s="284"/>
      <c r="AK251" s="284"/>
      <c r="AL251" s="284"/>
      <c r="AM251" s="284"/>
      <c r="AN251" s="284"/>
      <c r="AO251" s="284"/>
      <c r="AP251" s="284"/>
      <c r="AQ251" s="284"/>
      <c r="AR251" s="284"/>
      <c r="AS251" s="284"/>
      <c r="AT251" s="284"/>
      <c r="AU251" s="284"/>
      <c r="AV251" s="284"/>
      <c r="AW251" s="284"/>
      <c r="AX251" s="284"/>
      <c r="AY251" s="284"/>
      <c r="AZ251" s="284"/>
      <c r="BA251" s="284"/>
      <c r="BB251" s="284"/>
      <c r="BC251" s="284"/>
      <c r="BD251" s="284"/>
      <c r="BE251" s="284"/>
      <c r="BF251" s="284"/>
      <c r="BG251" s="284"/>
      <c r="BH251" s="284"/>
    </row>
    <row r="252" spans="1:60" ht="12.75" outlineLevel="1">
      <c r="A252" s="232"/>
      <c r="B252" s="233"/>
      <c r="C252" s="234" t="s">
        <v>1673</v>
      </c>
      <c r="D252" s="235"/>
      <c r="E252" s="236">
        <v>5.67</v>
      </c>
      <c r="F252" s="283"/>
      <c r="G252" s="231"/>
      <c r="H252" s="283"/>
      <c r="I252" s="283"/>
      <c r="J252" s="283"/>
      <c r="K252" s="283"/>
      <c r="L252" s="283"/>
      <c r="M252" s="283"/>
      <c r="N252" s="283"/>
      <c r="O252" s="283"/>
      <c r="P252" s="283"/>
      <c r="Q252" s="283"/>
      <c r="R252" s="283"/>
      <c r="S252" s="283"/>
      <c r="T252" s="283"/>
      <c r="U252" s="283"/>
      <c r="V252" s="283"/>
      <c r="W252" s="283"/>
      <c r="X252" s="283"/>
      <c r="Y252" s="284"/>
      <c r="Z252" s="284"/>
      <c r="AA252" s="284"/>
      <c r="AB252" s="284"/>
      <c r="AC252" s="284"/>
      <c r="AD252" s="284"/>
      <c r="AE252" s="284"/>
      <c r="AF252" s="284"/>
      <c r="AG252" s="284" t="s">
        <v>527</v>
      </c>
      <c r="AH252" s="284">
        <v>0</v>
      </c>
      <c r="AI252" s="284"/>
      <c r="AJ252" s="284"/>
      <c r="AK252" s="284"/>
      <c r="AL252" s="284"/>
      <c r="AM252" s="284"/>
      <c r="AN252" s="284"/>
      <c r="AO252" s="284"/>
      <c r="AP252" s="284"/>
      <c r="AQ252" s="284"/>
      <c r="AR252" s="284"/>
      <c r="AS252" s="284"/>
      <c r="AT252" s="284"/>
      <c r="AU252" s="284"/>
      <c r="AV252" s="284"/>
      <c r="AW252" s="284"/>
      <c r="AX252" s="284"/>
      <c r="AY252" s="284"/>
      <c r="AZ252" s="284"/>
      <c r="BA252" s="284"/>
      <c r="BB252" s="284"/>
      <c r="BC252" s="284"/>
      <c r="BD252" s="284"/>
      <c r="BE252" s="284"/>
      <c r="BF252" s="284"/>
      <c r="BG252" s="284"/>
      <c r="BH252" s="284"/>
    </row>
    <row r="253" spans="1:60" ht="12.75" outlineLevel="1">
      <c r="A253" s="225">
        <v>64</v>
      </c>
      <c r="B253" s="226" t="s">
        <v>1674</v>
      </c>
      <c r="C253" s="227" t="s">
        <v>1675</v>
      </c>
      <c r="D253" s="228" t="s">
        <v>210</v>
      </c>
      <c r="E253" s="229">
        <v>0.812</v>
      </c>
      <c r="F253" s="147"/>
      <c r="G253" s="230">
        <f>ROUND(E253*F253,2)</f>
        <v>0</v>
      </c>
      <c r="H253" s="148"/>
      <c r="I253" s="283">
        <f>ROUND(E253*H253,2)</f>
        <v>0</v>
      </c>
      <c r="J253" s="148"/>
      <c r="K253" s="283">
        <f>ROUND(E253*J253,2)</f>
        <v>0</v>
      </c>
      <c r="L253" s="283">
        <v>21</v>
      </c>
      <c r="M253" s="283">
        <f>G253*(1+L253/100)</f>
        <v>0</v>
      </c>
      <c r="N253" s="283">
        <v>0.00741</v>
      </c>
      <c r="O253" s="283">
        <f>ROUND(E253*N253,2)</f>
        <v>0.01</v>
      </c>
      <c r="P253" s="283">
        <v>2.1</v>
      </c>
      <c r="Q253" s="283">
        <f>ROUND(E253*P253,2)</f>
        <v>1.71</v>
      </c>
      <c r="R253" s="283"/>
      <c r="S253" s="283" t="s">
        <v>1412</v>
      </c>
      <c r="T253" s="283" t="s">
        <v>1412</v>
      </c>
      <c r="U253" s="283">
        <v>7.48</v>
      </c>
      <c r="V253" s="283">
        <f>ROUND(E253*U253,2)</f>
        <v>6.07</v>
      </c>
      <c r="W253" s="283"/>
      <c r="X253" s="283" t="s">
        <v>1392</v>
      </c>
      <c r="Y253" s="284"/>
      <c r="Z253" s="284"/>
      <c r="AA253" s="284"/>
      <c r="AB253" s="284"/>
      <c r="AC253" s="284"/>
      <c r="AD253" s="284"/>
      <c r="AE253" s="284"/>
      <c r="AF253" s="284"/>
      <c r="AG253" s="284" t="s">
        <v>1393</v>
      </c>
      <c r="AH253" s="284"/>
      <c r="AI253" s="284"/>
      <c r="AJ253" s="284"/>
      <c r="AK253" s="284"/>
      <c r="AL253" s="284"/>
      <c r="AM253" s="284"/>
      <c r="AN253" s="284"/>
      <c r="AO253" s="284"/>
      <c r="AP253" s="284"/>
      <c r="AQ253" s="284"/>
      <c r="AR253" s="284"/>
      <c r="AS253" s="284"/>
      <c r="AT253" s="284"/>
      <c r="AU253" s="284"/>
      <c r="AV253" s="284"/>
      <c r="AW253" s="284"/>
      <c r="AX253" s="284"/>
      <c r="AY253" s="284"/>
      <c r="AZ253" s="284"/>
      <c r="BA253" s="284"/>
      <c r="BB253" s="284"/>
      <c r="BC253" s="284"/>
      <c r="BD253" s="284"/>
      <c r="BE253" s="284"/>
      <c r="BF253" s="284"/>
      <c r="BG253" s="284"/>
      <c r="BH253" s="284"/>
    </row>
    <row r="254" spans="1:60" ht="12.75" outlineLevel="1">
      <c r="A254" s="232"/>
      <c r="B254" s="233"/>
      <c r="C254" s="234" t="s">
        <v>1676</v>
      </c>
      <c r="D254" s="235"/>
      <c r="E254" s="236">
        <v>0.812</v>
      </c>
      <c r="F254" s="283"/>
      <c r="G254" s="231"/>
      <c r="H254" s="283"/>
      <c r="I254" s="283"/>
      <c r="J254" s="283"/>
      <c r="K254" s="283"/>
      <c r="L254" s="283"/>
      <c r="M254" s="283"/>
      <c r="N254" s="283"/>
      <c r="O254" s="283"/>
      <c r="P254" s="283"/>
      <c r="Q254" s="283"/>
      <c r="R254" s="283"/>
      <c r="S254" s="283"/>
      <c r="T254" s="283"/>
      <c r="U254" s="283"/>
      <c r="V254" s="283"/>
      <c r="W254" s="283"/>
      <c r="X254" s="283"/>
      <c r="Y254" s="284"/>
      <c r="Z254" s="284"/>
      <c r="AA254" s="284"/>
      <c r="AB254" s="284"/>
      <c r="AC254" s="284"/>
      <c r="AD254" s="284"/>
      <c r="AE254" s="284"/>
      <c r="AF254" s="284"/>
      <c r="AG254" s="284" t="s">
        <v>527</v>
      </c>
      <c r="AH254" s="284">
        <v>0</v>
      </c>
      <c r="AI254" s="284"/>
      <c r="AJ254" s="284"/>
      <c r="AK254" s="284"/>
      <c r="AL254" s="284"/>
      <c r="AM254" s="284"/>
      <c r="AN254" s="284"/>
      <c r="AO254" s="284"/>
      <c r="AP254" s="284"/>
      <c r="AQ254" s="284"/>
      <c r="AR254" s="284"/>
      <c r="AS254" s="284"/>
      <c r="AT254" s="284"/>
      <c r="AU254" s="284"/>
      <c r="AV254" s="284"/>
      <c r="AW254" s="284"/>
      <c r="AX254" s="284"/>
      <c r="AY254" s="284"/>
      <c r="AZ254" s="284"/>
      <c r="BA254" s="284"/>
      <c r="BB254" s="284"/>
      <c r="BC254" s="284"/>
      <c r="BD254" s="284"/>
      <c r="BE254" s="284"/>
      <c r="BF254" s="284"/>
      <c r="BG254" s="284"/>
      <c r="BH254" s="284"/>
    </row>
    <row r="255" spans="1:60" ht="12.75" outlineLevel="1">
      <c r="A255" s="225">
        <v>65</v>
      </c>
      <c r="B255" s="226" t="s">
        <v>1677</v>
      </c>
      <c r="C255" s="227" t="s">
        <v>1678</v>
      </c>
      <c r="D255" s="228" t="s">
        <v>223</v>
      </c>
      <c r="E255" s="229">
        <v>0.18224</v>
      </c>
      <c r="F255" s="147"/>
      <c r="G255" s="230">
        <f>ROUND(E255*F255,2)</f>
        <v>0</v>
      </c>
      <c r="H255" s="148"/>
      <c r="I255" s="283">
        <f>ROUND(E255*H255,2)</f>
        <v>0</v>
      </c>
      <c r="J255" s="148"/>
      <c r="K255" s="283">
        <f>ROUND(E255*J255,2)</f>
        <v>0</v>
      </c>
      <c r="L255" s="283">
        <v>21</v>
      </c>
      <c r="M255" s="283">
        <f>G255*(1+L255/100)</f>
        <v>0</v>
      </c>
      <c r="N255" s="283">
        <v>0.03746</v>
      </c>
      <c r="O255" s="283">
        <f>ROUND(E255*N255,2)</f>
        <v>0.01</v>
      </c>
      <c r="P255" s="283">
        <v>1.258</v>
      </c>
      <c r="Q255" s="283">
        <f>ROUND(E255*P255,2)</f>
        <v>0.23</v>
      </c>
      <c r="R255" s="283"/>
      <c r="S255" s="283" t="s">
        <v>1412</v>
      </c>
      <c r="T255" s="283" t="s">
        <v>1412</v>
      </c>
      <c r="U255" s="283">
        <v>19.8</v>
      </c>
      <c r="V255" s="283">
        <f>ROUND(E255*U255,2)</f>
        <v>3.61</v>
      </c>
      <c r="W255" s="283"/>
      <c r="X255" s="283" t="s">
        <v>1392</v>
      </c>
      <c r="Y255" s="284"/>
      <c r="Z255" s="284"/>
      <c r="AA255" s="284"/>
      <c r="AB255" s="284"/>
      <c r="AC255" s="284"/>
      <c r="AD255" s="284"/>
      <c r="AE255" s="284"/>
      <c r="AF255" s="284"/>
      <c r="AG255" s="284" t="s">
        <v>1393</v>
      </c>
      <c r="AH255" s="284"/>
      <c r="AI255" s="284"/>
      <c r="AJ255" s="284"/>
      <c r="AK255" s="284"/>
      <c r="AL255" s="284"/>
      <c r="AM255" s="284"/>
      <c r="AN255" s="284"/>
      <c r="AO255" s="284"/>
      <c r="AP255" s="284"/>
      <c r="AQ255" s="284"/>
      <c r="AR255" s="284"/>
      <c r="AS255" s="284"/>
      <c r="AT255" s="284"/>
      <c r="AU255" s="284"/>
      <c r="AV255" s="284"/>
      <c r="AW255" s="284"/>
      <c r="AX255" s="284"/>
      <c r="AY255" s="284"/>
      <c r="AZ255" s="284"/>
      <c r="BA255" s="284"/>
      <c r="BB255" s="284"/>
      <c r="BC255" s="284"/>
      <c r="BD255" s="284"/>
      <c r="BE255" s="284"/>
      <c r="BF255" s="284"/>
      <c r="BG255" s="284"/>
      <c r="BH255" s="284"/>
    </row>
    <row r="256" spans="1:60" ht="12.75" outlineLevel="1">
      <c r="A256" s="232"/>
      <c r="B256" s="233"/>
      <c r="C256" s="234" t="s">
        <v>1679</v>
      </c>
      <c r="D256" s="235"/>
      <c r="E256" s="236">
        <v>0.18224</v>
      </c>
      <c r="F256" s="283"/>
      <c r="G256" s="231"/>
      <c r="H256" s="283"/>
      <c r="I256" s="283"/>
      <c r="J256" s="283"/>
      <c r="K256" s="283"/>
      <c r="L256" s="283"/>
      <c r="M256" s="283"/>
      <c r="N256" s="283"/>
      <c r="O256" s="283"/>
      <c r="P256" s="283"/>
      <c r="Q256" s="283"/>
      <c r="R256" s="283"/>
      <c r="S256" s="283"/>
      <c r="T256" s="283"/>
      <c r="U256" s="283"/>
      <c r="V256" s="283"/>
      <c r="W256" s="283"/>
      <c r="X256" s="283"/>
      <c r="Y256" s="284"/>
      <c r="Z256" s="284"/>
      <c r="AA256" s="284"/>
      <c r="AB256" s="284"/>
      <c r="AC256" s="284"/>
      <c r="AD256" s="284"/>
      <c r="AE256" s="284"/>
      <c r="AF256" s="284"/>
      <c r="AG256" s="284" t="s">
        <v>527</v>
      </c>
      <c r="AH256" s="284">
        <v>0</v>
      </c>
      <c r="AI256" s="284"/>
      <c r="AJ256" s="284"/>
      <c r="AK256" s="284"/>
      <c r="AL256" s="284"/>
      <c r="AM256" s="284"/>
      <c r="AN256" s="284"/>
      <c r="AO256" s="284"/>
      <c r="AP256" s="284"/>
      <c r="AQ256" s="284"/>
      <c r="AR256" s="284"/>
      <c r="AS256" s="284"/>
      <c r="AT256" s="284"/>
      <c r="AU256" s="284"/>
      <c r="AV256" s="284"/>
      <c r="AW256" s="284"/>
      <c r="AX256" s="284"/>
      <c r="AY256" s="284"/>
      <c r="AZ256" s="284"/>
      <c r="BA256" s="284"/>
      <c r="BB256" s="284"/>
      <c r="BC256" s="284"/>
      <c r="BD256" s="284"/>
      <c r="BE256" s="284"/>
      <c r="BF256" s="284"/>
      <c r="BG256" s="284"/>
      <c r="BH256" s="284"/>
    </row>
    <row r="257" spans="1:60" ht="12.75" outlineLevel="1">
      <c r="A257" s="225">
        <v>66</v>
      </c>
      <c r="B257" s="226" t="s">
        <v>1680</v>
      </c>
      <c r="C257" s="227" t="s">
        <v>1681</v>
      </c>
      <c r="D257" s="228" t="s">
        <v>210</v>
      </c>
      <c r="E257" s="229">
        <v>8.04593</v>
      </c>
      <c r="F257" s="147"/>
      <c r="G257" s="230">
        <f>ROUND(E257*F257,2)</f>
        <v>0</v>
      </c>
      <c r="H257" s="148"/>
      <c r="I257" s="283">
        <f>ROUND(E257*H257,2)</f>
        <v>0</v>
      </c>
      <c r="J257" s="148"/>
      <c r="K257" s="283">
        <f>ROUND(E257*J257,2)</f>
        <v>0</v>
      </c>
      <c r="L257" s="283">
        <v>21</v>
      </c>
      <c r="M257" s="283">
        <f>G257*(1+L257/100)</f>
        <v>0</v>
      </c>
      <c r="N257" s="283">
        <v>0</v>
      </c>
      <c r="O257" s="283">
        <f>ROUND(E257*N257,2)</f>
        <v>0</v>
      </c>
      <c r="P257" s="283">
        <v>2.2</v>
      </c>
      <c r="Q257" s="283">
        <f>ROUND(E257*P257,2)</f>
        <v>17.7</v>
      </c>
      <c r="R257" s="283"/>
      <c r="S257" s="283" t="s">
        <v>1412</v>
      </c>
      <c r="T257" s="283" t="s">
        <v>1412</v>
      </c>
      <c r="U257" s="283">
        <v>7.2</v>
      </c>
      <c r="V257" s="283">
        <f>ROUND(E257*U257,2)</f>
        <v>57.93</v>
      </c>
      <c r="W257" s="283"/>
      <c r="X257" s="283" t="s">
        <v>1392</v>
      </c>
      <c r="Y257" s="284"/>
      <c r="Z257" s="284"/>
      <c r="AA257" s="284"/>
      <c r="AB257" s="284"/>
      <c r="AC257" s="284"/>
      <c r="AD257" s="284"/>
      <c r="AE257" s="284"/>
      <c r="AF257" s="284"/>
      <c r="AG257" s="284" t="s">
        <v>1393</v>
      </c>
      <c r="AH257" s="284"/>
      <c r="AI257" s="284"/>
      <c r="AJ257" s="284"/>
      <c r="AK257" s="284"/>
      <c r="AL257" s="284"/>
      <c r="AM257" s="284"/>
      <c r="AN257" s="284"/>
      <c r="AO257" s="284"/>
      <c r="AP257" s="284"/>
      <c r="AQ257" s="284"/>
      <c r="AR257" s="284"/>
      <c r="AS257" s="284"/>
      <c r="AT257" s="284"/>
      <c r="AU257" s="284"/>
      <c r="AV257" s="284"/>
      <c r="AW257" s="284"/>
      <c r="AX257" s="284"/>
      <c r="AY257" s="284"/>
      <c r="AZ257" s="284"/>
      <c r="BA257" s="284"/>
      <c r="BB257" s="284"/>
      <c r="BC257" s="284"/>
      <c r="BD257" s="284"/>
      <c r="BE257" s="284"/>
      <c r="BF257" s="284"/>
      <c r="BG257" s="284"/>
      <c r="BH257" s="284"/>
    </row>
    <row r="258" spans="1:60" ht="12.75" outlineLevel="1">
      <c r="A258" s="232"/>
      <c r="B258" s="233"/>
      <c r="C258" s="234" t="s">
        <v>1682</v>
      </c>
      <c r="D258" s="235"/>
      <c r="E258" s="236">
        <v>1.6995</v>
      </c>
      <c r="F258" s="283"/>
      <c r="G258" s="231"/>
      <c r="H258" s="283"/>
      <c r="I258" s="283"/>
      <c r="J258" s="283"/>
      <c r="K258" s="283"/>
      <c r="L258" s="283"/>
      <c r="M258" s="283"/>
      <c r="N258" s="283"/>
      <c r="O258" s="283"/>
      <c r="P258" s="283"/>
      <c r="Q258" s="283"/>
      <c r="R258" s="283"/>
      <c r="S258" s="283"/>
      <c r="T258" s="283"/>
      <c r="U258" s="283"/>
      <c r="V258" s="283"/>
      <c r="W258" s="283"/>
      <c r="X258" s="283"/>
      <c r="Y258" s="284"/>
      <c r="Z258" s="284"/>
      <c r="AA258" s="284"/>
      <c r="AB258" s="284"/>
      <c r="AC258" s="284"/>
      <c r="AD258" s="284"/>
      <c r="AE258" s="284"/>
      <c r="AF258" s="284"/>
      <c r="AG258" s="284" t="s">
        <v>527</v>
      </c>
      <c r="AH258" s="284">
        <v>0</v>
      </c>
      <c r="AI258" s="284"/>
      <c r="AJ258" s="284"/>
      <c r="AK258" s="284"/>
      <c r="AL258" s="284"/>
      <c r="AM258" s="284"/>
      <c r="AN258" s="284"/>
      <c r="AO258" s="284"/>
      <c r="AP258" s="284"/>
      <c r="AQ258" s="284"/>
      <c r="AR258" s="284"/>
      <c r="AS258" s="284"/>
      <c r="AT258" s="284"/>
      <c r="AU258" s="284"/>
      <c r="AV258" s="284"/>
      <c r="AW258" s="284"/>
      <c r="AX258" s="284"/>
      <c r="AY258" s="284"/>
      <c r="AZ258" s="284"/>
      <c r="BA258" s="284"/>
      <c r="BB258" s="284"/>
      <c r="BC258" s="284"/>
      <c r="BD258" s="284"/>
      <c r="BE258" s="284"/>
      <c r="BF258" s="284"/>
      <c r="BG258" s="284"/>
      <c r="BH258" s="284"/>
    </row>
    <row r="259" spans="1:60" ht="12.75" outlineLevel="1">
      <c r="A259" s="232"/>
      <c r="B259" s="233"/>
      <c r="C259" s="234" t="s">
        <v>1683</v>
      </c>
      <c r="D259" s="235"/>
      <c r="E259" s="236">
        <v>3.09</v>
      </c>
      <c r="F259" s="283"/>
      <c r="G259" s="231"/>
      <c r="H259" s="283"/>
      <c r="I259" s="283"/>
      <c r="J259" s="283"/>
      <c r="K259" s="283"/>
      <c r="L259" s="283"/>
      <c r="M259" s="283"/>
      <c r="N259" s="283"/>
      <c r="O259" s="283"/>
      <c r="P259" s="283"/>
      <c r="Q259" s="283"/>
      <c r="R259" s="283"/>
      <c r="S259" s="283"/>
      <c r="T259" s="283"/>
      <c r="U259" s="283"/>
      <c r="V259" s="283"/>
      <c r="W259" s="283"/>
      <c r="X259" s="283"/>
      <c r="Y259" s="284"/>
      <c r="Z259" s="284"/>
      <c r="AA259" s="284"/>
      <c r="AB259" s="284"/>
      <c r="AC259" s="284"/>
      <c r="AD259" s="284"/>
      <c r="AE259" s="284"/>
      <c r="AF259" s="284"/>
      <c r="AG259" s="284" t="s">
        <v>527</v>
      </c>
      <c r="AH259" s="284">
        <v>0</v>
      </c>
      <c r="AI259" s="284"/>
      <c r="AJ259" s="284"/>
      <c r="AK259" s="284"/>
      <c r="AL259" s="284"/>
      <c r="AM259" s="284"/>
      <c r="AN259" s="284"/>
      <c r="AO259" s="284"/>
      <c r="AP259" s="284"/>
      <c r="AQ259" s="284"/>
      <c r="AR259" s="284"/>
      <c r="AS259" s="284"/>
      <c r="AT259" s="284"/>
      <c r="AU259" s="284"/>
      <c r="AV259" s="284"/>
      <c r="AW259" s="284"/>
      <c r="AX259" s="284"/>
      <c r="AY259" s="284"/>
      <c r="AZ259" s="284"/>
      <c r="BA259" s="284"/>
      <c r="BB259" s="284"/>
      <c r="BC259" s="284"/>
      <c r="BD259" s="284"/>
      <c r="BE259" s="284"/>
      <c r="BF259" s="284"/>
      <c r="BG259" s="284"/>
      <c r="BH259" s="284"/>
    </row>
    <row r="260" spans="1:60" ht="12.75" outlineLevel="1">
      <c r="A260" s="232"/>
      <c r="B260" s="233"/>
      <c r="C260" s="234" t="s">
        <v>1684</v>
      </c>
      <c r="D260" s="235"/>
      <c r="E260" s="236">
        <v>0.21042</v>
      </c>
      <c r="F260" s="283"/>
      <c r="G260" s="231"/>
      <c r="H260" s="283"/>
      <c r="I260" s="283"/>
      <c r="J260" s="283"/>
      <c r="K260" s="283"/>
      <c r="L260" s="283"/>
      <c r="M260" s="283"/>
      <c r="N260" s="283"/>
      <c r="O260" s="283"/>
      <c r="P260" s="283"/>
      <c r="Q260" s="283"/>
      <c r="R260" s="283"/>
      <c r="S260" s="283"/>
      <c r="T260" s="283"/>
      <c r="U260" s="283"/>
      <c r="V260" s="283"/>
      <c r="W260" s="283"/>
      <c r="X260" s="283"/>
      <c r="Y260" s="284"/>
      <c r="Z260" s="284"/>
      <c r="AA260" s="284"/>
      <c r="AB260" s="284"/>
      <c r="AC260" s="284"/>
      <c r="AD260" s="284"/>
      <c r="AE260" s="284"/>
      <c r="AF260" s="284"/>
      <c r="AG260" s="284" t="s">
        <v>527</v>
      </c>
      <c r="AH260" s="284">
        <v>0</v>
      </c>
      <c r="AI260" s="284"/>
      <c r="AJ260" s="284"/>
      <c r="AK260" s="284"/>
      <c r="AL260" s="284"/>
      <c r="AM260" s="284"/>
      <c r="AN260" s="284"/>
      <c r="AO260" s="284"/>
      <c r="AP260" s="284"/>
      <c r="AQ260" s="284"/>
      <c r="AR260" s="284"/>
      <c r="AS260" s="284"/>
      <c r="AT260" s="284"/>
      <c r="AU260" s="284"/>
      <c r="AV260" s="284"/>
      <c r="AW260" s="284"/>
      <c r="AX260" s="284"/>
      <c r="AY260" s="284"/>
      <c r="AZ260" s="284"/>
      <c r="BA260" s="284"/>
      <c r="BB260" s="284"/>
      <c r="BC260" s="284"/>
      <c r="BD260" s="284"/>
      <c r="BE260" s="284"/>
      <c r="BF260" s="284"/>
      <c r="BG260" s="284"/>
      <c r="BH260" s="284"/>
    </row>
    <row r="261" spans="1:60" ht="12.75" outlineLevel="1">
      <c r="A261" s="232"/>
      <c r="B261" s="233"/>
      <c r="C261" s="234" t="s">
        <v>1685</v>
      </c>
      <c r="D261" s="235"/>
      <c r="E261" s="236">
        <v>0.17136</v>
      </c>
      <c r="F261" s="283"/>
      <c r="G261" s="231"/>
      <c r="H261" s="283"/>
      <c r="I261" s="283"/>
      <c r="J261" s="283"/>
      <c r="K261" s="283"/>
      <c r="L261" s="283"/>
      <c r="M261" s="283"/>
      <c r="N261" s="283"/>
      <c r="O261" s="283"/>
      <c r="P261" s="283"/>
      <c r="Q261" s="283"/>
      <c r="R261" s="283"/>
      <c r="S261" s="283"/>
      <c r="T261" s="283"/>
      <c r="U261" s="283"/>
      <c r="V261" s="283"/>
      <c r="W261" s="283"/>
      <c r="X261" s="283"/>
      <c r="Y261" s="284"/>
      <c r="Z261" s="284"/>
      <c r="AA261" s="284"/>
      <c r="AB261" s="284"/>
      <c r="AC261" s="284"/>
      <c r="AD261" s="284"/>
      <c r="AE261" s="284"/>
      <c r="AF261" s="284"/>
      <c r="AG261" s="284" t="s">
        <v>527</v>
      </c>
      <c r="AH261" s="284">
        <v>0</v>
      </c>
      <c r="AI261" s="284"/>
      <c r="AJ261" s="284"/>
      <c r="AK261" s="284"/>
      <c r="AL261" s="284"/>
      <c r="AM261" s="284"/>
      <c r="AN261" s="284"/>
      <c r="AO261" s="284"/>
      <c r="AP261" s="284"/>
      <c r="AQ261" s="284"/>
      <c r="AR261" s="284"/>
      <c r="AS261" s="284"/>
      <c r="AT261" s="284"/>
      <c r="AU261" s="284"/>
      <c r="AV261" s="284"/>
      <c r="AW261" s="284"/>
      <c r="AX261" s="284"/>
      <c r="AY261" s="284"/>
      <c r="AZ261" s="284"/>
      <c r="BA261" s="284"/>
      <c r="BB261" s="284"/>
      <c r="BC261" s="284"/>
      <c r="BD261" s="284"/>
      <c r="BE261" s="284"/>
      <c r="BF261" s="284"/>
      <c r="BG261" s="284"/>
      <c r="BH261" s="284"/>
    </row>
    <row r="262" spans="1:60" ht="12.75" outlineLevel="1">
      <c r="A262" s="232"/>
      <c r="B262" s="233"/>
      <c r="C262" s="234" t="s">
        <v>1686</v>
      </c>
      <c r="D262" s="235"/>
      <c r="E262" s="236">
        <v>0.1344</v>
      </c>
      <c r="F262" s="283"/>
      <c r="G262" s="231"/>
      <c r="H262" s="283"/>
      <c r="I262" s="283"/>
      <c r="J262" s="283"/>
      <c r="K262" s="283"/>
      <c r="L262" s="283"/>
      <c r="M262" s="283"/>
      <c r="N262" s="283"/>
      <c r="O262" s="283"/>
      <c r="P262" s="283"/>
      <c r="Q262" s="283"/>
      <c r="R262" s="283"/>
      <c r="S262" s="283"/>
      <c r="T262" s="283"/>
      <c r="U262" s="283"/>
      <c r="V262" s="283"/>
      <c r="W262" s="283"/>
      <c r="X262" s="283"/>
      <c r="Y262" s="284"/>
      <c r="Z262" s="284"/>
      <c r="AA262" s="284"/>
      <c r="AB262" s="284"/>
      <c r="AC262" s="284"/>
      <c r="AD262" s="284"/>
      <c r="AE262" s="284"/>
      <c r="AF262" s="284"/>
      <c r="AG262" s="284" t="s">
        <v>527</v>
      </c>
      <c r="AH262" s="284">
        <v>0</v>
      </c>
      <c r="AI262" s="284"/>
      <c r="AJ262" s="284"/>
      <c r="AK262" s="284"/>
      <c r="AL262" s="284"/>
      <c r="AM262" s="284"/>
      <c r="AN262" s="284"/>
      <c r="AO262" s="284"/>
      <c r="AP262" s="284"/>
      <c r="AQ262" s="284"/>
      <c r="AR262" s="284"/>
      <c r="AS262" s="284"/>
      <c r="AT262" s="284"/>
      <c r="AU262" s="284"/>
      <c r="AV262" s="284"/>
      <c r="AW262" s="284"/>
      <c r="AX262" s="284"/>
      <c r="AY262" s="284"/>
      <c r="AZ262" s="284"/>
      <c r="BA262" s="284"/>
      <c r="BB262" s="284"/>
      <c r="BC262" s="284"/>
      <c r="BD262" s="284"/>
      <c r="BE262" s="284"/>
      <c r="BF262" s="284"/>
      <c r="BG262" s="284"/>
      <c r="BH262" s="284"/>
    </row>
    <row r="263" spans="1:60" ht="12.75" outlineLevel="1">
      <c r="A263" s="232"/>
      <c r="B263" s="233"/>
      <c r="C263" s="234" t="s">
        <v>1687</v>
      </c>
      <c r="D263" s="235"/>
      <c r="E263" s="236">
        <v>0.501</v>
      </c>
      <c r="F263" s="283"/>
      <c r="G263" s="231"/>
      <c r="H263" s="283"/>
      <c r="I263" s="283"/>
      <c r="J263" s="283"/>
      <c r="K263" s="283"/>
      <c r="L263" s="283"/>
      <c r="M263" s="283"/>
      <c r="N263" s="283"/>
      <c r="O263" s="283"/>
      <c r="P263" s="283"/>
      <c r="Q263" s="283"/>
      <c r="R263" s="283"/>
      <c r="S263" s="283"/>
      <c r="T263" s="283"/>
      <c r="U263" s="283"/>
      <c r="V263" s="283"/>
      <c r="W263" s="283"/>
      <c r="X263" s="283"/>
      <c r="Y263" s="284"/>
      <c r="Z263" s="284"/>
      <c r="AA263" s="284"/>
      <c r="AB263" s="284"/>
      <c r="AC263" s="284"/>
      <c r="AD263" s="284"/>
      <c r="AE263" s="284"/>
      <c r="AF263" s="284"/>
      <c r="AG263" s="284" t="s">
        <v>527</v>
      </c>
      <c r="AH263" s="284">
        <v>0</v>
      </c>
      <c r="AI263" s="284"/>
      <c r="AJ263" s="284"/>
      <c r="AK263" s="284"/>
      <c r="AL263" s="284"/>
      <c r="AM263" s="284"/>
      <c r="AN263" s="284"/>
      <c r="AO263" s="284"/>
      <c r="AP263" s="284"/>
      <c r="AQ263" s="284"/>
      <c r="AR263" s="284"/>
      <c r="AS263" s="284"/>
      <c r="AT263" s="284"/>
      <c r="AU263" s="284"/>
      <c r="AV263" s="284"/>
      <c r="AW263" s="284"/>
      <c r="AX263" s="284"/>
      <c r="AY263" s="284"/>
      <c r="AZ263" s="284"/>
      <c r="BA263" s="284"/>
      <c r="BB263" s="284"/>
      <c r="BC263" s="284"/>
      <c r="BD263" s="284"/>
      <c r="BE263" s="284"/>
      <c r="BF263" s="284"/>
      <c r="BG263" s="284"/>
      <c r="BH263" s="284"/>
    </row>
    <row r="264" spans="1:60" ht="12.75" outlineLevel="1">
      <c r="A264" s="232"/>
      <c r="B264" s="233"/>
      <c r="C264" s="234" t="s">
        <v>1688</v>
      </c>
      <c r="D264" s="235"/>
      <c r="E264" s="236">
        <v>0.408</v>
      </c>
      <c r="F264" s="283"/>
      <c r="G264" s="231"/>
      <c r="H264" s="283"/>
      <c r="I264" s="283"/>
      <c r="J264" s="283"/>
      <c r="K264" s="283"/>
      <c r="L264" s="283"/>
      <c r="M264" s="283"/>
      <c r="N264" s="283"/>
      <c r="O264" s="283"/>
      <c r="P264" s="283"/>
      <c r="Q264" s="283"/>
      <c r="R264" s="283"/>
      <c r="S264" s="283"/>
      <c r="T264" s="283"/>
      <c r="U264" s="283"/>
      <c r="V264" s="283"/>
      <c r="W264" s="283"/>
      <c r="X264" s="283"/>
      <c r="Y264" s="284"/>
      <c r="Z264" s="284"/>
      <c r="AA264" s="284"/>
      <c r="AB264" s="284"/>
      <c r="AC264" s="284"/>
      <c r="AD264" s="284"/>
      <c r="AE264" s="284"/>
      <c r="AF264" s="284"/>
      <c r="AG264" s="284" t="s">
        <v>527</v>
      </c>
      <c r="AH264" s="284">
        <v>0</v>
      </c>
      <c r="AI264" s="284"/>
      <c r="AJ264" s="284"/>
      <c r="AK264" s="284"/>
      <c r="AL264" s="284"/>
      <c r="AM264" s="284"/>
      <c r="AN264" s="284"/>
      <c r="AO264" s="284"/>
      <c r="AP264" s="284"/>
      <c r="AQ264" s="284"/>
      <c r="AR264" s="284"/>
      <c r="AS264" s="284"/>
      <c r="AT264" s="284"/>
      <c r="AU264" s="284"/>
      <c r="AV264" s="284"/>
      <c r="AW264" s="284"/>
      <c r="AX264" s="284"/>
      <c r="AY264" s="284"/>
      <c r="AZ264" s="284"/>
      <c r="BA264" s="284"/>
      <c r="BB264" s="284"/>
      <c r="BC264" s="284"/>
      <c r="BD264" s="284"/>
      <c r="BE264" s="284"/>
      <c r="BF264" s="284"/>
      <c r="BG264" s="284"/>
      <c r="BH264" s="284"/>
    </row>
    <row r="265" spans="1:60" ht="12.75" outlineLevel="1">
      <c r="A265" s="232"/>
      <c r="B265" s="233"/>
      <c r="C265" s="234" t="s">
        <v>1689</v>
      </c>
      <c r="D265" s="235"/>
      <c r="E265" s="236">
        <v>0.32</v>
      </c>
      <c r="F265" s="283"/>
      <c r="G265" s="231"/>
      <c r="H265" s="283"/>
      <c r="I265" s="283"/>
      <c r="J265" s="283"/>
      <c r="K265" s="283"/>
      <c r="L265" s="283"/>
      <c r="M265" s="283"/>
      <c r="N265" s="283"/>
      <c r="O265" s="283"/>
      <c r="P265" s="283"/>
      <c r="Q265" s="283"/>
      <c r="R265" s="283"/>
      <c r="S265" s="283"/>
      <c r="T265" s="283"/>
      <c r="U265" s="283"/>
      <c r="V265" s="283"/>
      <c r="W265" s="283"/>
      <c r="X265" s="283"/>
      <c r="Y265" s="284"/>
      <c r="Z265" s="284"/>
      <c r="AA265" s="284"/>
      <c r="AB265" s="284"/>
      <c r="AC265" s="284"/>
      <c r="AD265" s="284"/>
      <c r="AE265" s="284"/>
      <c r="AF265" s="284"/>
      <c r="AG265" s="284" t="s">
        <v>527</v>
      </c>
      <c r="AH265" s="284">
        <v>0</v>
      </c>
      <c r="AI265" s="284"/>
      <c r="AJ265" s="284"/>
      <c r="AK265" s="284"/>
      <c r="AL265" s="284"/>
      <c r="AM265" s="284"/>
      <c r="AN265" s="284"/>
      <c r="AO265" s="284"/>
      <c r="AP265" s="284"/>
      <c r="AQ265" s="284"/>
      <c r="AR265" s="284"/>
      <c r="AS265" s="284"/>
      <c r="AT265" s="284"/>
      <c r="AU265" s="284"/>
      <c r="AV265" s="284"/>
      <c r="AW265" s="284"/>
      <c r="AX265" s="284"/>
      <c r="AY265" s="284"/>
      <c r="AZ265" s="284"/>
      <c r="BA265" s="284"/>
      <c r="BB265" s="284"/>
      <c r="BC265" s="284"/>
      <c r="BD265" s="284"/>
      <c r="BE265" s="284"/>
      <c r="BF265" s="284"/>
      <c r="BG265" s="284"/>
      <c r="BH265" s="284"/>
    </row>
    <row r="266" spans="1:60" ht="12.75" outlineLevel="1">
      <c r="A266" s="232"/>
      <c r="B266" s="233"/>
      <c r="C266" s="234" t="s">
        <v>1690</v>
      </c>
      <c r="D266" s="235"/>
      <c r="E266" s="236">
        <v>1.51125</v>
      </c>
      <c r="F266" s="283"/>
      <c r="G266" s="231"/>
      <c r="H266" s="283"/>
      <c r="I266" s="283"/>
      <c r="J266" s="283"/>
      <c r="K266" s="283"/>
      <c r="L266" s="283"/>
      <c r="M266" s="283"/>
      <c r="N266" s="283"/>
      <c r="O266" s="283"/>
      <c r="P266" s="283"/>
      <c r="Q266" s="283"/>
      <c r="R266" s="283"/>
      <c r="S266" s="283"/>
      <c r="T266" s="283"/>
      <c r="U266" s="283"/>
      <c r="V266" s="283"/>
      <c r="W266" s="283"/>
      <c r="X266" s="283"/>
      <c r="Y266" s="284"/>
      <c r="Z266" s="284"/>
      <c r="AA266" s="284"/>
      <c r="AB266" s="284"/>
      <c r="AC266" s="284"/>
      <c r="AD266" s="284"/>
      <c r="AE266" s="284"/>
      <c r="AF266" s="284"/>
      <c r="AG266" s="284" t="s">
        <v>527</v>
      </c>
      <c r="AH266" s="284">
        <v>0</v>
      </c>
      <c r="AI266" s="284"/>
      <c r="AJ266" s="284"/>
      <c r="AK266" s="284"/>
      <c r="AL266" s="284"/>
      <c r="AM266" s="284"/>
      <c r="AN266" s="284"/>
      <c r="AO266" s="284"/>
      <c r="AP266" s="284"/>
      <c r="AQ266" s="284"/>
      <c r="AR266" s="284"/>
      <c r="AS266" s="284"/>
      <c r="AT266" s="284"/>
      <c r="AU266" s="284"/>
      <c r="AV266" s="284"/>
      <c r="AW266" s="284"/>
      <c r="AX266" s="284"/>
      <c r="AY266" s="284"/>
      <c r="AZ266" s="284"/>
      <c r="BA266" s="284"/>
      <c r="BB266" s="284"/>
      <c r="BC266" s="284"/>
      <c r="BD266" s="284"/>
      <c r="BE266" s="284"/>
      <c r="BF266" s="284"/>
      <c r="BG266" s="284"/>
      <c r="BH266" s="284"/>
    </row>
    <row r="267" spans="1:60" ht="12.75" outlineLevel="1">
      <c r="A267" s="225">
        <v>67</v>
      </c>
      <c r="B267" s="226" t="s">
        <v>1691</v>
      </c>
      <c r="C267" s="227" t="s">
        <v>1692</v>
      </c>
      <c r="D267" s="228" t="s">
        <v>210</v>
      </c>
      <c r="E267" s="229">
        <v>0.174</v>
      </c>
      <c r="F267" s="147"/>
      <c r="G267" s="230">
        <f>ROUND(E267*F267,2)</f>
        <v>0</v>
      </c>
      <c r="H267" s="148"/>
      <c r="I267" s="283">
        <f>ROUND(E267*H267,2)</f>
        <v>0</v>
      </c>
      <c r="J267" s="148"/>
      <c r="K267" s="283">
        <f>ROUND(E267*J267,2)</f>
        <v>0</v>
      </c>
      <c r="L267" s="283">
        <v>21</v>
      </c>
      <c r="M267" s="283">
        <f>G267*(1+L267/100)</f>
        <v>0</v>
      </c>
      <c r="N267" s="283">
        <v>0</v>
      </c>
      <c r="O267" s="283">
        <f>ROUND(E267*N267,2)</f>
        <v>0</v>
      </c>
      <c r="P267" s="283">
        <v>2.2</v>
      </c>
      <c r="Q267" s="283">
        <f>ROUND(E267*P267,2)</f>
        <v>0.38</v>
      </c>
      <c r="R267" s="283"/>
      <c r="S267" s="283" t="s">
        <v>1412</v>
      </c>
      <c r="T267" s="283" t="s">
        <v>1412</v>
      </c>
      <c r="U267" s="283">
        <v>14.31</v>
      </c>
      <c r="V267" s="283">
        <f>ROUND(E267*U267,2)</f>
        <v>2.49</v>
      </c>
      <c r="W267" s="283"/>
      <c r="X267" s="283" t="s">
        <v>1392</v>
      </c>
      <c r="Y267" s="284"/>
      <c r="Z267" s="284"/>
      <c r="AA267" s="284"/>
      <c r="AB267" s="284"/>
      <c r="AC267" s="284"/>
      <c r="AD267" s="284"/>
      <c r="AE267" s="284"/>
      <c r="AF267" s="284"/>
      <c r="AG267" s="284" t="s">
        <v>1393</v>
      </c>
      <c r="AH267" s="284"/>
      <c r="AI267" s="284"/>
      <c r="AJ267" s="284"/>
      <c r="AK267" s="284"/>
      <c r="AL267" s="284"/>
      <c r="AM267" s="284"/>
      <c r="AN267" s="284"/>
      <c r="AO267" s="284"/>
      <c r="AP267" s="284"/>
      <c r="AQ267" s="284"/>
      <c r="AR267" s="284"/>
      <c r="AS267" s="284"/>
      <c r="AT267" s="284"/>
      <c r="AU267" s="284"/>
      <c r="AV267" s="284"/>
      <c r="AW267" s="284"/>
      <c r="AX267" s="284"/>
      <c r="AY267" s="284"/>
      <c r="AZ267" s="284"/>
      <c r="BA267" s="284"/>
      <c r="BB267" s="284"/>
      <c r="BC267" s="284"/>
      <c r="BD267" s="284"/>
      <c r="BE267" s="284"/>
      <c r="BF267" s="284"/>
      <c r="BG267" s="284"/>
      <c r="BH267" s="284"/>
    </row>
    <row r="268" spans="1:60" ht="12.75" outlineLevel="1">
      <c r="A268" s="232"/>
      <c r="B268" s="233"/>
      <c r="C268" s="234" t="s">
        <v>1693</v>
      </c>
      <c r="D268" s="235"/>
      <c r="E268" s="236">
        <v>0.174</v>
      </c>
      <c r="F268" s="283"/>
      <c r="G268" s="231"/>
      <c r="H268" s="283"/>
      <c r="I268" s="283"/>
      <c r="J268" s="283"/>
      <c r="K268" s="283"/>
      <c r="L268" s="283"/>
      <c r="M268" s="283"/>
      <c r="N268" s="283"/>
      <c r="O268" s="283"/>
      <c r="P268" s="283"/>
      <c r="Q268" s="283"/>
      <c r="R268" s="283"/>
      <c r="S268" s="283"/>
      <c r="T268" s="283"/>
      <c r="U268" s="283"/>
      <c r="V268" s="283"/>
      <c r="W268" s="283"/>
      <c r="X268" s="283"/>
      <c r="Y268" s="284"/>
      <c r="Z268" s="284"/>
      <c r="AA268" s="284"/>
      <c r="AB268" s="284"/>
      <c r="AC268" s="284"/>
      <c r="AD268" s="284"/>
      <c r="AE268" s="284"/>
      <c r="AF268" s="284"/>
      <c r="AG268" s="284" t="s">
        <v>527</v>
      </c>
      <c r="AH268" s="284">
        <v>0</v>
      </c>
      <c r="AI268" s="284"/>
      <c r="AJ268" s="284"/>
      <c r="AK268" s="284"/>
      <c r="AL268" s="284"/>
      <c r="AM268" s="284"/>
      <c r="AN268" s="284"/>
      <c r="AO268" s="284"/>
      <c r="AP268" s="284"/>
      <c r="AQ268" s="284"/>
      <c r="AR268" s="284"/>
      <c r="AS268" s="284"/>
      <c r="AT268" s="284"/>
      <c r="AU268" s="284"/>
      <c r="AV268" s="284"/>
      <c r="AW268" s="284"/>
      <c r="AX268" s="284"/>
      <c r="AY268" s="284"/>
      <c r="AZ268" s="284"/>
      <c r="BA268" s="284"/>
      <c r="BB268" s="284"/>
      <c r="BC268" s="284"/>
      <c r="BD268" s="284"/>
      <c r="BE268" s="284"/>
      <c r="BF268" s="284"/>
      <c r="BG268" s="284"/>
      <c r="BH268" s="284"/>
    </row>
    <row r="269" spans="1:60" ht="12.75" outlineLevel="1">
      <c r="A269" s="225">
        <v>68</v>
      </c>
      <c r="B269" s="226" t="s">
        <v>1694</v>
      </c>
      <c r="C269" s="227" t="s">
        <v>1695</v>
      </c>
      <c r="D269" s="228" t="s">
        <v>238</v>
      </c>
      <c r="E269" s="229">
        <v>99.33</v>
      </c>
      <c r="F269" s="147"/>
      <c r="G269" s="230">
        <f>ROUND(E269*F269,2)</f>
        <v>0</v>
      </c>
      <c r="H269" s="148"/>
      <c r="I269" s="283">
        <f>ROUND(E269*H269,2)</f>
        <v>0</v>
      </c>
      <c r="J269" s="148"/>
      <c r="K269" s="283">
        <f>ROUND(E269*J269,2)</f>
        <v>0</v>
      </c>
      <c r="L269" s="283">
        <v>21</v>
      </c>
      <c r="M269" s="283">
        <f>G269*(1+L269/100)</f>
        <v>0</v>
      </c>
      <c r="N269" s="283">
        <v>0</v>
      </c>
      <c r="O269" s="283">
        <f>ROUND(E269*N269,2)</f>
        <v>0</v>
      </c>
      <c r="P269" s="283">
        <v>0.0126</v>
      </c>
      <c r="Q269" s="283">
        <f>ROUND(E269*P269,2)</f>
        <v>1.25</v>
      </c>
      <c r="R269" s="283"/>
      <c r="S269" s="283" t="s">
        <v>1412</v>
      </c>
      <c r="T269" s="283" t="s">
        <v>1412</v>
      </c>
      <c r="U269" s="283">
        <v>0.33</v>
      </c>
      <c r="V269" s="283">
        <f>ROUND(E269*U269,2)</f>
        <v>32.78</v>
      </c>
      <c r="W269" s="283"/>
      <c r="X269" s="283" t="s">
        <v>1392</v>
      </c>
      <c r="Y269" s="284"/>
      <c r="Z269" s="284"/>
      <c r="AA269" s="284"/>
      <c r="AB269" s="284"/>
      <c r="AC269" s="284"/>
      <c r="AD269" s="284"/>
      <c r="AE269" s="284"/>
      <c r="AF269" s="284"/>
      <c r="AG269" s="284" t="s">
        <v>1393</v>
      </c>
      <c r="AH269" s="284"/>
      <c r="AI269" s="284"/>
      <c r="AJ269" s="284"/>
      <c r="AK269" s="284"/>
      <c r="AL269" s="284"/>
      <c r="AM269" s="284"/>
      <c r="AN269" s="284"/>
      <c r="AO269" s="284"/>
      <c r="AP269" s="284"/>
      <c r="AQ269" s="284"/>
      <c r="AR269" s="284"/>
      <c r="AS269" s="284"/>
      <c r="AT269" s="284"/>
      <c r="AU269" s="284"/>
      <c r="AV269" s="284"/>
      <c r="AW269" s="284"/>
      <c r="AX269" s="284"/>
      <c r="AY269" s="284"/>
      <c r="AZ269" s="284"/>
      <c r="BA269" s="284"/>
      <c r="BB269" s="284"/>
      <c r="BC269" s="284"/>
      <c r="BD269" s="284"/>
      <c r="BE269" s="284"/>
      <c r="BF269" s="284"/>
      <c r="BG269" s="284"/>
      <c r="BH269" s="284"/>
    </row>
    <row r="270" spans="1:60" ht="12.75" outlineLevel="1">
      <c r="A270" s="232"/>
      <c r="B270" s="233"/>
      <c r="C270" s="234" t="s">
        <v>1696</v>
      </c>
      <c r="D270" s="235"/>
      <c r="E270" s="236">
        <v>5.89</v>
      </c>
      <c r="F270" s="283"/>
      <c r="G270" s="231"/>
      <c r="H270" s="283"/>
      <c r="I270" s="283"/>
      <c r="J270" s="283"/>
      <c r="K270" s="283"/>
      <c r="L270" s="283"/>
      <c r="M270" s="283"/>
      <c r="N270" s="283"/>
      <c r="O270" s="283"/>
      <c r="P270" s="283"/>
      <c r="Q270" s="283"/>
      <c r="R270" s="283"/>
      <c r="S270" s="283"/>
      <c r="T270" s="283"/>
      <c r="U270" s="283"/>
      <c r="V270" s="283"/>
      <c r="W270" s="283"/>
      <c r="X270" s="283"/>
      <c r="Y270" s="284"/>
      <c r="Z270" s="284"/>
      <c r="AA270" s="284"/>
      <c r="AB270" s="284"/>
      <c r="AC270" s="284"/>
      <c r="AD270" s="284"/>
      <c r="AE270" s="284"/>
      <c r="AF270" s="284"/>
      <c r="AG270" s="284" t="s">
        <v>527</v>
      </c>
      <c r="AH270" s="284">
        <v>0</v>
      </c>
      <c r="AI270" s="284"/>
      <c r="AJ270" s="284"/>
      <c r="AK270" s="284"/>
      <c r="AL270" s="284"/>
      <c r="AM270" s="284"/>
      <c r="AN270" s="284"/>
      <c r="AO270" s="284"/>
      <c r="AP270" s="284"/>
      <c r="AQ270" s="284"/>
      <c r="AR270" s="284"/>
      <c r="AS270" s="284"/>
      <c r="AT270" s="284"/>
      <c r="AU270" s="284"/>
      <c r="AV270" s="284"/>
      <c r="AW270" s="284"/>
      <c r="AX270" s="284"/>
      <c r="AY270" s="284"/>
      <c r="AZ270" s="284"/>
      <c r="BA270" s="284"/>
      <c r="BB270" s="284"/>
      <c r="BC270" s="284"/>
      <c r="BD270" s="284"/>
      <c r="BE270" s="284"/>
      <c r="BF270" s="284"/>
      <c r="BG270" s="284"/>
      <c r="BH270" s="284"/>
    </row>
    <row r="271" spans="1:60" ht="12.75" outlineLevel="1">
      <c r="A271" s="232"/>
      <c r="B271" s="233"/>
      <c r="C271" s="234" t="s">
        <v>1697</v>
      </c>
      <c r="D271" s="235"/>
      <c r="E271" s="236">
        <v>5.9</v>
      </c>
      <c r="F271" s="283"/>
      <c r="G271" s="231"/>
      <c r="H271" s="283"/>
      <c r="I271" s="283"/>
      <c r="J271" s="283"/>
      <c r="K271" s="283"/>
      <c r="L271" s="283"/>
      <c r="M271" s="283"/>
      <c r="N271" s="283"/>
      <c r="O271" s="283"/>
      <c r="P271" s="283"/>
      <c r="Q271" s="283"/>
      <c r="R271" s="283"/>
      <c r="S271" s="283"/>
      <c r="T271" s="283"/>
      <c r="U271" s="283"/>
      <c r="V271" s="283"/>
      <c r="W271" s="283"/>
      <c r="X271" s="283"/>
      <c r="Y271" s="284"/>
      <c r="Z271" s="284"/>
      <c r="AA271" s="284"/>
      <c r="AB271" s="284"/>
      <c r="AC271" s="284"/>
      <c r="AD271" s="284"/>
      <c r="AE271" s="284"/>
      <c r="AF271" s="284"/>
      <c r="AG271" s="284" t="s">
        <v>527</v>
      </c>
      <c r="AH271" s="284">
        <v>0</v>
      </c>
      <c r="AI271" s="284"/>
      <c r="AJ271" s="284"/>
      <c r="AK271" s="284"/>
      <c r="AL271" s="284"/>
      <c r="AM271" s="284"/>
      <c r="AN271" s="284"/>
      <c r="AO271" s="284"/>
      <c r="AP271" s="284"/>
      <c r="AQ271" s="284"/>
      <c r="AR271" s="284"/>
      <c r="AS271" s="284"/>
      <c r="AT271" s="284"/>
      <c r="AU271" s="284"/>
      <c r="AV271" s="284"/>
      <c r="AW271" s="284"/>
      <c r="AX271" s="284"/>
      <c r="AY271" s="284"/>
      <c r="AZ271" s="284"/>
      <c r="BA271" s="284"/>
      <c r="BB271" s="284"/>
      <c r="BC271" s="284"/>
      <c r="BD271" s="284"/>
      <c r="BE271" s="284"/>
      <c r="BF271" s="284"/>
      <c r="BG271" s="284"/>
      <c r="BH271" s="284"/>
    </row>
    <row r="272" spans="1:60" ht="12.75" outlineLevel="1">
      <c r="A272" s="232"/>
      <c r="B272" s="233"/>
      <c r="C272" s="234" t="s">
        <v>1698</v>
      </c>
      <c r="D272" s="235"/>
      <c r="E272" s="236">
        <v>5.58</v>
      </c>
      <c r="F272" s="283"/>
      <c r="G272" s="231"/>
      <c r="H272" s="283"/>
      <c r="I272" s="283"/>
      <c r="J272" s="283"/>
      <c r="K272" s="283"/>
      <c r="L272" s="283"/>
      <c r="M272" s="283"/>
      <c r="N272" s="283"/>
      <c r="O272" s="283"/>
      <c r="P272" s="283"/>
      <c r="Q272" s="283"/>
      <c r="R272" s="283"/>
      <c r="S272" s="283"/>
      <c r="T272" s="283"/>
      <c r="U272" s="283"/>
      <c r="V272" s="283"/>
      <c r="W272" s="283"/>
      <c r="X272" s="283"/>
      <c r="Y272" s="284"/>
      <c r="Z272" s="284"/>
      <c r="AA272" s="284"/>
      <c r="AB272" s="284"/>
      <c r="AC272" s="284"/>
      <c r="AD272" s="284"/>
      <c r="AE272" s="284"/>
      <c r="AF272" s="284"/>
      <c r="AG272" s="284" t="s">
        <v>527</v>
      </c>
      <c r="AH272" s="284">
        <v>0</v>
      </c>
      <c r="AI272" s="284"/>
      <c r="AJ272" s="284"/>
      <c r="AK272" s="284"/>
      <c r="AL272" s="284"/>
      <c r="AM272" s="284"/>
      <c r="AN272" s="284"/>
      <c r="AO272" s="284"/>
      <c r="AP272" s="284"/>
      <c r="AQ272" s="284"/>
      <c r="AR272" s="284"/>
      <c r="AS272" s="284"/>
      <c r="AT272" s="284"/>
      <c r="AU272" s="284"/>
      <c r="AV272" s="284"/>
      <c r="AW272" s="284"/>
      <c r="AX272" s="284"/>
      <c r="AY272" s="284"/>
      <c r="AZ272" s="284"/>
      <c r="BA272" s="284"/>
      <c r="BB272" s="284"/>
      <c r="BC272" s="284"/>
      <c r="BD272" s="284"/>
      <c r="BE272" s="284"/>
      <c r="BF272" s="284"/>
      <c r="BG272" s="284"/>
      <c r="BH272" s="284"/>
    </row>
    <row r="273" spans="1:60" ht="12.75" outlineLevel="1">
      <c r="A273" s="232"/>
      <c r="B273" s="233"/>
      <c r="C273" s="234" t="s">
        <v>1699</v>
      </c>
      <c r="D273" s="235"/>
      <c r="E273" s="236">
        <v>1.24</v>
      </c>
      <c r="F273" s="283"/>
      <c r="G273" s="231"/>
      <c r="H273" s="283"/>
      <c r="I273" s="283"/>
      <c r="J273" s="283"/>
      <c r="K273" s="283"/>
      <c r="L273" s="283"/>
      <c r="M273" s="283"/>
      <c r="N273" s="283"/>
      <c r="O273" s="283"/>
      <c r="P273" s="283"/>
      <c r="Q273" s="283"/>
      <c r="R273" s="283"/>
      <c r="S273" s="283"/>
      <c r="T273" s="283"/>
      <c r="U273" s="283"/>
      <c r="V273" s="283"/>
      <c r="W273" s="283"/>
      <c r="X273" s="283"/>
      <c r="Y273" s="284"/>
      <c r="Z273" s="284"/>
      <c r="AA273" s="284"/>
      <c r="AB273" s="284"/>
      <c r="AC273" s="284"/>
      <c r="AD273" s="284"/>
      <c r="AE273" s="284"/>
      <c r="AF273" s="284"/>
      <c r="AG273" s="284" t="s">
        <v>527</v>
      </c>
      <c r="AH273" s="284">
        <v>0</v>
      </c>
      <c r="AI273" s="284"/>
      <c r="AJ273" s="284"/>
      <c r="AK273" s="284"/>
      <c r="AL273" s="284"/>
      <c r="AM273" s="284"/>
      <c r="AN273" s="284"/>
      <c r="AO273" s="284"/>
      <c r="AP273" s="284"/>
      <c r="AQ273" s="284"/>
      <c r="AR273" s="284"/>
      <c r="AS273" s="284"/>
      <c r="AT273" s="284"/>
      <c r="AU273" s="284"/>
      <c r="AV273" s="284"/>
      <c r="AW273" s="284"/>
      <c r="AX273" s="284"/>
      <c r="AY273" s="284"/>
      <c r="AZ273" s="284"/>
      <c r="BA273" s="284"/>
      <c r="BB273" s="284"/>
      <c r="BC273" s="284"/>
      <c r="BD273" s="284"/>
      <c r="BE273" s="284"/>
      <c r="BF273" s="284"/>
      <c r="BG273" s="284"/>
      <c r="BH273" s="284"/>
    </row>
    <row r="274" spans="1:60" ht="12.75" outlineLevel="1">
      <c r="A274" s="232"/>
      <c r="B274" s="233"/>
      <c r="C274" s="234" t="s">
        <v>1700</v>
      </c>
      <c r="D274" s="235"/>
      <c r="E274" s="236">
        <v>11.14</v>
      </c>
      <c r="F274" s="283"/>
      <c r="G274" s="231"/>
      <c r="H274" s="283"/>
      <c r="I274" s="283"/>
      <c r="J274" s="283"/>
      <c r="K274" s="283"/>
      <c r="L274" s="283"/>
      <c r="M274" s="283"/>
      <c r="N274" s="283"/>
      <c r="O274" s="283"/>
      <c r="P274" s="283"/>
      <c r="Q274" s="283"/>
      <c r="R274" s="283"/>
      <c r="S274" s="283"/>
      <c r="T274" s="283"/>
      <c r="U274" s="283"/>
      <c r="V274" s="283"/>
      <c r="W274" s="283"/>
      <c r="X274" s="283"/>
      <c r="Y274" s="284"/>
      <c r="Z274" s="284"/>
      <c r="AA274" s="284"/>
      <c r="AB274" s="284"/>
      <c r="AC274" s="284"/>
      <c r="AD274" s="284"/>
      <c r="AE274" s="284"/>
      <c r="AF274" s="284"/>
      <c r="AG274" s="284" t="s">
        <v>527</v>
      </c>
      <c r="AH274" s="284">
        <v>0</v>
      </c>
      <c r="AI274" s="284"/>
      <c r="AJ274" s="284"/>
      <c r="AK274" s="284"/>
      <c r="AL274" s="284"/>
      <c r="AM274" s="284"/>
      <c r="AN274" s="284"/>
      <c r="AO274" s="284"/>
      <c r="AP274" s="284"/>
      <c r="AQ274" s="284"/>
      <c r="AR274" s="284"/>
      <c r="AS274" s="284"/>
      <c r="AT274" s="284"/>
      <c r="AU274" s="284"/>
      <c r="AV274" s="284"/>
      <c r="AW274" s="284"/>
      <c r="AX274" s="284"/>
      <c r="AY274" s="284"/>
      <c r="AZ274" s="284"/>
      <c r="BA274" s="284"/>
      <c r="BB274" s="284"/>
      <c r="BC274" s="284"/>
      <c r="BD274" s="284"/>
      <c r="BE274" s="284"/>
      <c r="BF274" s="284"/>
      <c r="BG274" s="284"/>
      <c r="BH274" s="284"/>
    </row>
    <row r="275" spans="1:60" ht="12.75" outlineLevel="1">
      <c r="A275" s="232"/>
      <c r="B275" s="233"/>
      <c r="C275" s="234" t="s">
        <v>1701</v>
      </c>
      <c r="D275" s="235"/>
      <c r="E275" s="236">
        <v>3.37</v>
      </c>
      <c r="F275" s="283"/>
      <c r="G275" s="231"/>
      <c r="H275" s="283"/>
      <c r="I275" s="283"/>
      <c r="J275" s="283"/>
      <c r="K275" s="283"/>
      <c r="L275" s="283"/>
      <c r="M275" s="283"/>
      <c r="N275" s="283"/>
      <c r="O275" s="283"/>
      <c r="P275" s="283"/>
      <c r="Q275" s="283"/>
      <c r="R275" s="283"/>
      <c r="S275" s="283"/>
      <c r="T275" s="283"/>
      <c r="U275" s="283"/>
      <c r="V275" s="283"/>
      <c r="W275" s="283"/>
      <c r="X275" s="283"/>
      <c r="Y275" s="284"/>
      <c r="Z275" s="284"/>
      <c r="AA275" s="284"/>
      <c r="AB275" s="284"/>
      <c r="AC275" s="284"/>
      <c r="AD275" s="284"/>
      <c r="AE275" s="284"/>
      <c r="AF275" s="284"/>
      <c r="AG275" s="284" t="s">
        <v>527</v>
      </c>
      <c r="AH275" s="284">
        <v>0</v>
      </c>
      <c r="AI275" s="284"/>
      <c r="AJ275" s="284"/>
      <c r="AK275" s="284"/>
      <c r="AL275" s="284"/>
      <c r="AM275" s="284"/>
      <c r="AN275" s="284"/>
      <c r="AO275" s="284"/>
      <c r="AP275" s="284"/>
      <c r="AQ275" s="284"/>
      <c r="AR275" s="284"/>
      <c r="AS275" s="284"/>
      <c r="AT275" s="284"/>
      <c r="AU275" s="284"/>
      <c r="AV275" s="284"/>
      <c r="AW275" s="284"/>
      <c r="AX275" s="284"/>
      <c r="AY275" s="284"/>
      <c r="AZ275" s="284"/>
      <c r="BA275" s="284"/>
      <c r="BB275" s="284"/>
      <c r="BC275" s="284"/>
      <c r="BD275" s="284"/>
      <c r="BE275" s="284"/>
      <c r="BF275" s="284"/>
      <c r="BG275" s="284"/>
      <c r="BH275" s="284"/>
    </row>
    <row r="276" spans="1:60" ht="12.75" outlineLevel="1">
      <c r="A276" s="232"/>
      <c r="B276" s="233"/>
      <c r="C276" s="234" t="s">
        <v>1702</v>
      </c>
      <c r="D276" s="235"/>
      <c r="E276" s="236">
        <v>8.44</v>
      </c>
      <c r="F276" s="283"/>
      <c r="G276" s="231"/>
      <c r="H276" s="283"/>
      <c r="I276" s="283"/>
      <c r="J276" s="283"/>
      <c r="K276" s="283"/>
      <c r="L276" s="283"/>
      <c r="M276" s="283"/>
      <c r="N276" s="283"/>
      <c r="O276" s="283"/>
      <c r="P276" s="283"/>
      <c r="Q276" s="283"/>
      <c r="R276" s="283"/>
      <c r="S276" s="283"/>
      <c r="T276" s="283"/>
      <c r="U276" s="283"/>
      <c r="V276" s="283"/>
      <c r="W276" s="283"/>
      <c r="X276" s="283"/>
      <c r="Y276" s="284"/>
      <c r="Z276" s="284"/>
      <c r="AA276" s="284"/>
      <c r="AB276" s="284"/>
      <c r="AC276" s="284"/>
      <c r="AD276" s="284"/>
      <c r="AE276" s="284"/>
      <c r="AF276" s="284"/>
      <c r="AG276" s="284" t="s">
        <v>527</v>
      </c>
      <c r="AH276" s="284">
        <v>0</v>
      </c>
      <c r="AI276" s="284"/>
      <c r="AJ276" s="284"/>
      <c r="AK276" s="284"/>
      <c r="AL276" s="284"/>
      <c r="AM276" s="284"/>
      <c r="AN276" s="284"/>
      <c r="AO276" s="284"/>
      <c r="AP276" s="284"/>
      <c r="AQ276" s="284"/>
      <c r="AR276" s="284"/>
      <c r="AS276" s="284"/>
      <c r="AT276" s="284"/>
      <c r="AU276" s="284"/>
      <c r="AV276" s="284"/>
      <c r="AW276" s="284"/>
      <c r="AX276" s="284"/>
      <c r="AY276" s="284"/>
      <c r="AZ276" s="284"/>
      <c r="BA276" s="284"/>
      <c r="BB276" s="284"/>
      <c r="BC276" s="284"/>
      <c r="BD276" s="284"/>
      <c r="BE276" s="284"/>
      <c r="BF276" s="284"/>
      <c r="BG276" s="284"/>
      <c r="BH276" s="284"/>
    </row>
    <row r="277" spans="1:60" ht="12.75" outlineLevel="1">
      <c r="A277" s="232"/>
      <c r="B277" s="233"/>
      <c r="C277" s="234" t="s">
        <v>1703</v>
      </c>
      <c r="D277" s="235"/>
      <c r="E277" s="236">
        <v>5.02</v>
      </c>
      <c r="F277" s="283"/>
      <c r="G277" s="231"/>
      <c r="H277" s="283"/>
      <c r="I277" s="283"/>
      <c r="J277" s="283"/>
      <c r="K277" s="283"/>
      <c r="L277" s="283"/>
      <c r="M277" s="283"/>
      <c r="N277" s="283"/>
      <c r="O277" s="283"/>
      <c r="P277" s="283"/>
      <c r="Q277" s="283"/>
      <c r="R277" s="283"/>
      <c r="S277" s="283"/>
      <c r="T277" s="283"/>
      <c r="U277" s="283"/>
      <c r="V277" s="283"/>
      <c r="W277" s="283"/>
      <c r="X277" s="283"/>
      <c r="Y277" s="284"/>
      <c r="Z277" s="284"/>
      <c r="AA277" s="284"/>
      <c r="AB277" s="284"/>
      <c r="AC277" s="284"/>
      <c r="AD277" s="284"/>
      <c r="AE277" s="284"/>
      <c r="AF277" s="284"/>
      <c r="AG277" s="284" t="s">
        <v>527</v>
      </c>
      <c r="AH277" s="284">
        <v>0</v>
      </c>
      <c r="AI277" s="284"/>
      <c r="AJ277" s="284"/>
      <c r="AK277" s="284"/>
      <c r="AL277" s="284"/>
      <c r="AM277" s="284"/>
      <c r="AN277" s="284"/>
      <c r="AO277" s="284"/>
      <c r="AP277" s="284"/>
      <c r="AQ277" s="284"/>
      <c r="AR277" s="284"/>
      <c r="AS277" s="284"/>
      <c r="AT277" s="284"/>
      <c r="AU277" s="284"/>
      <c r="AV277" s="284"/>
      <c r="AW277" s="284"/>
      <c r="AX277" s="284"/>
      <c r="AY277" s="284"/>
      <c r="AZ277" s="284"/>
      <c r="BA277" s="284"/>
      <c r="BB277" s="284"/>
      <c r="BC277" s="284"/>
      <c r="BD277" s="284"/>
      <c r="BE277" s="284"/>
      <c r="BF277" s="284"/>
      <c r="BG277" s="284"/>
      <c r="BH277" s="284"/>
    </row>
    <row r="278" spans="1:60" ht="12.75" outlineLevel="1">
      <c r="A278" s="232"/>
      <c r="B278" s="233"/>
      <c r="C278" s="234" t="s">
        <v>1704</v>
      </c>
      <c r="D278" s="235"/>
      <c r="E278" s="236">
        <v>4.34</v>
      </c>
      <c r="F278" s="283"/>
      <c r="G278" s="231"/>
      <c r="H278" s="283"/>
      <c r="I278" s="283"/>
      <c r="J278" s="283"/>
      <c r="K278" s="283"/>
      <c r="L278" s="283"/>
      <c r="M278" s="283"/>
      <c r="N278" s="283"/>
      <c r="O278" s="283"/>
      <c r="P278" s="283"/>
      <c r="Q278" s="283"/>
      <c r="R278" s="283"/>
      <c r="S278" s="283"/>
      <c r="T278" s="283"/>
      <c r="U278" s="283"/>
      <c r="V278" s="283"/>
      <c r="W278" s="283"/>
      <c r="X278" s="283"/>
      <c r="Y278" s="284"/>
      <c r="Z278" s="284"/>
      <c r="AA278" s="284"/>
      <c r="AB278" s="284"/>
      <c r="AC278" s="284"/>
      <c r="AD278" s="284"/>
      <c r="AE278" s="284"/>
      <c r="AF278" s="284"/>
      <c r="AG278" s="284" t="s">
        <v>527</v>
      </c>
      <c r="AH278" s="284">
        <v>0</v>
      </c>
      <c r="AI278" s="284"/>
      <c r="AJ278" s="284"/>
      <c r="AK278" s="284"/>
      <c r="AL278" s="284"/>
      <c r="AM278" s="284"/>
      <c r="AN278" s="284"/>
      <c r="AO278" s="284"/>
      <c r="AP278" s="284"/>
      <c r="AQ278" s="284"/>
      <c r="AR278" s="284"/>
      <c r="AS278" s="284"/>
      <c r="AT278" s="284"/>
      <c r="AU278" s="284"/>
      <c r="AV278" s="284"/>
      <c r="AW278" s="284"/>
      <c r="AX278" s="284"/>
      <c r="AY278" s="284"/>
      <c r="AZ278" s="284"/>
      <c r="BA278" s="284"/>
      <c r="BB278" s="284"/>
      <c r="BC278" s="284"/>
      <c r="BD278" s="284"/>
      <c r="BE278" s="284"/>
      <c r="BF278" s="284"/>
      <c r="BG278" s="284"/>
      <c r="BH278" s="284"/>
    </row>
    <row r="279" spans="1:60" ht="12.75" outlineLevel="1">
      <c r="A279" s="232"/>
      <c r="B279" s="233"/>
      <c r="C279" s="234" t="s">
        <v>1705</v>
      </c>
      <c r="D279" s="235"/>
      <c r="E279" s="236">
        <v>3.76</v>
      </c>
      <c r="F279" s="283"/>
      <c r="G279" s="231"/>
      <c r="H279" s="283"/>
      <c r="I279" s="283"/>
      <c r="J279" s="283"/>
      <c r="K279" s="283"/>
      <c r="L279" s="283"/>
      <c r="M279" s="283"/>
      <c r="N279" s="283"/>
      <c r="O279" s="283"/>
      <c r="P279" s="283"/>
      <c r="Q279" s="283"/>
      <c r="R279" s="283"/>
      <c r="S279" s="283"/>
      <c r="T279" s="283"/>
      <c r="U279" s="283"/>
      <c r="V279" s="283"/>
      <c r="W279" s="283"/>
      <c r="X279" s="283"/>
      <c r="Y279" s="284"/>
      <c r="Z279" s="284"/>
      <c r="AA279" s="284"/>
      <c r="AB279" s="284"/>
      <c r="AC279" s="284"/>
      <c r="AD279" s="284"/>
      <c r="AE279" s="284"/>
      <c r="AF279" s="284"/>
      <c r="AG279" s="284" t="s">
        <v>527</v>
      </c>
      <c r="AH279" s="284">
        <v>0</v>
      </c>
      <c r="AI279" s="284"/>
      <c r="AJ279" s="284"/>
      <c r="AK279" s="284"/>
      <c r="AL279" s="284"/>
      <c r="AM279" s="284"/>
      <c r="AN279" s="284"/>
      <c r="AO279" s="284"/>
      <c r="AP279" s="284"/>
      <c r="AQ279" s="284"/>
      <c r="AR279" s="284"/>
      <c r="AS279" s="284"/>
      <c r="AT279" s="284"/>
      <c r="AU279" s="284"/>
      <c r="AV279" s="284"/>
      <c r="AW279" s="284"/>
      <c r="AX279" s="284"/>
      <c r="AY279" s="284"/>
      <c r="AZ279" s="284"/>
      <c r="BA279" s="284"/>
      <c r="BB279" s="284"/>
      <c r="BC279" s="284"/>
      <c r="BD279" s="284"/>
      <c r="BE279" s="284"/>
      <c r="BF279" s="284"/>
      <c r="BG279" s="284"/>
      <c r="BH279" s="284"/>
    </row>
    <row r="280" spans="1:60" ht="12.75" outlineLevel="1">
      <c r="A280" s="232"/>
      <c r="B280" s="233"/>
      <c r="C280" s="234" t="s">
        <v>1706</v>
      </c>
      <c r="D280" s="235"/>
      <c r="E280" s="236">
        <v>43.93</v>
      </c>
      <c r="F280" s="283"/>
      <c r="G280" s="231"/>
      <c r="H280" s="283"/>
      <c r="I280" s="283"/>
      <c r="J280" s="283"/>
      <c r="K280" s="283"/>
      <c r="L280" s="283"/>
      <c r="M280" s="283"/>
      <c r="N280" s="283"/>
      <c r="O280" s="283"/>
      <c r="P280" s="283"/>
      <c r="Q280" s="283"/>
      <c r="R280" s="283"/>
      <c r="S280" s="283"/>
      <c r="T280" s="283"/>
      <c r="U280" s="283"/>
      <c r="V280" s="283"/>
      <c r="W280" s="283"/>
      <c r="X280" s="283"/>
      <c r="Y280" s="284"/>
      <c r="Z280" s="284"/>
      <c r="AA280" s="284"/>
      <c r="AB280" s="284"/>
      <c r="AC280" s="284"/>
      <c r="AD280" s="284"/>
      <c r="AE280" s="284"/>
      <c r="AF280" s="284"/>
      <c r="AG280" s="284" t="s">
        <v>527</v>
      </c>
      <c r="AH280" s="284">
        <v>0</v>
      </c>
      <c r="AI280" s="284"/>
      <c r="AJ280" s="284"/>
      <c r="AK280" s="284"/>
      <c r="AL280" s="284"/>
      <c r="AM280" s="284"/>
      <c r="AN280" s="284"/>
      <c r="AO280" s="284"/>
      <c r="AP280" s="284"/>
      <c r="AQ280" s="284"/>
      <c r="AR280" s="284"/>
      <c r="AS280" s="284"/>
      <c r="AT280" s="284"/>
      <c r="AU280" s="284"/>
      <c r="AV280" s="284"/>
      <c r="AW280" s="284"/>
      <c r="AX280" s="284"/>
      <c r="AY280" s="284"/>
      <c r="AZ280" s="284"/>
      <c r="BA280" s="284"/>
      <c r="BB280" s="284"/>
      <c r="BC280" s="284"/>
      <c r="BD280" s="284"/>
      <c r="BE280" s="284"/>
      <c r="BF280" s="284"/>
      <c r="BG280" s="284"/>
      <c r="BH280" s="284"/>
    </row>
    <row r="281" spans="1:60" ht="12.75" outlineLevel="1">
      <c r="A281" s="232"/>
      <c r="B281" s="233"/>
      <c r="C281" s="234" t="s">
        <v>1707</v>
      </c>
      <c r="D281" s="235"/>
      <c r="E281" s="236">
        <v>0.72</v>
      </c>
      <c r="F281" s="283"/>
      <c r="G281" s="231"/>
      <c r="H281" s="283"/>
      <c r="I281" s="283"/>
      <c r="J281" s="283"/>
      <c r="K281" s="283"/>
      <c r="L281" s="283"/>
      <c r="M281" s="283"/>
      <c r="N281" s="283"/>
      <c r="O281" s="283"/>
      <c r="P281" s="283"/>
      <c r="Q281" s="283"/>
      <c r="R281" s="283"/>
      <c r="S281" s="283"/>
      <c r="T281" s="283"/>
      <c r="U281" s="283"/>
      <c r="V281" s="283"/>
      <c r="W281" s="283"/>
      <c r="X281" s="283"/>
      <c r="Y281" s="284"/>
      <c r="Z281" s="284"/>
      <c r="AA281" s="284"/>
      <c r="AB281" s="284"/>
      <c r="AC281" s="284"/>
      <c r="AD281" s="284"/>
      <c r="AE281" s="284"/>
      <c r="AF281" s="284"/>
      <c r="AG281" s="284" t="s">
        <v>527</v>
      </c>
      <c r="AH281" s="284">
        <v>0</v>
      </c>
      <c r="AI281" s="284"/>
      <c r="AJ281" s="284"/>
      <c r="AK281" s="284"/>
      <c r="AL281" s="284"/>
      <c r="AM281" s="284"/>
      <c r="AN281" s="284"/>
      <c r="AO281" s="284"/>
      <c r="AP281" s="284"/>
      <c r="AQ281" s="284"/>
      <c r="AR281" s="284"/>
      <c r="AS281" s="284"/>
      <c r="AT281" s="284"/>
      <c r="AU281" s="284"/>
      <c r="AV281" s="284"/>
      <c r="AW281" s="284"/>
      <c r="AX281" s="284"/>
      <c r="AY281" s="284"/>
      <c r="AZ281" s="284"/>
      <c r="BA281" s="284"/>
      <c r="BB281" s="284"/>
      <c r="BC281" s="284"/>
      <c r="BD281" s="284"/>
      <c r="BE281" s="284"/>
      <c r="BF281" s="284"/>
      <c r="BG281" s="284"/>
      <c r="BH281" s="284"/>
    </row>
    <row r="282" spans="1:60" ht="12.75" outlineLevel="1">
      <c r="A282" s="225">
        <v>69</v>
      </c>
      <c r="B282" s="226" t="s">
        <v>1708</v>
      </c>
      <c r="C282" s="227" t="s">
        <v>1709</v>
      </c>
      <c r="D282" s="228" t="s">
        <v>238</v>
      </c>
      <c r="E282" s="229">
        <v>695.31</v>
      </c>
      <c r="F282" s="147"/>
      <c r="G282" s="230">
        <f>ROUND(E282*F282,2)</f>
        <v>0</v>
      </c>
      <c r="H282" s="148"/>
      <c r="I282" s="283">
        <f>ROUND(E282*H282,2)</f>
        <v>0</v>
      </c>
      <c r="J282" s="148"/>
      <c r="K282" s="283">
        <f>ROUND(E282*J282,2)</f>
        <v>0</v>
      </c>
      <c r="L282" s="283">
        <v>21</v>
      </c>
      <c r="M282" s="283">
        <f>G282*(1+L282/100)</f>
        <v>0</v>
      </c>
      <c r="N282" s="283">
        <v>0</v>
      </c>
      <c r="O282" s="283">
        <f>ROUND(E282*N282,2)</f>
        <v>0</v>
      </c>
      <c r="P282" s="283">
        <v>0.00252</v>
      </c>
      <c r="Q282" s="283">
        <f>ROUND(E282*P282,2)</f>
        <v>1.75</v>
      </c>
      <c r="R282" s="283"/>
      <c r="S282" s="283" t="s">
        <v>1412</v>
      </c>
      <c r="T282" s="283" t="s">
        <v>1412</v>
      </c>
      <c r="U282" s="283">
        <v>0.06</v>
      </c>
      <c r="V282" s="283">
        <f>ROUND(E282*U282,2)</f>
        <v>41.72</v>
      </c>
      <c r="W282" s="283"/>
      <c r="X282" s="283" t="s">
        <v>1392</v>
      </c>
      <c r="Y282" s="284"/>
      <c r="Z282" s="284"/>
      <c r="AA282" s="284"/>
      <c r="AB282" s="284"/>
      <c r="AC282" s="284"/>
      <c r="AD282" s="284"/>
      <c r="AE282" s="284"/>
      <c r="AF282" s="284"/>
      <c r="AG282" s="284" t="s">
        <v>1393</v>
      </c>
      <c r="AH282" s="284"/>
      <c r="AI282" s="284"/>
      <c r="AJ282" s="284"/>
      <c r="AK282" s="284"/>
      <c r="AL282" s="284"/>
      <c r="AM282" s="284"/>
      <c r="AN282" s="284"/>
      <c r="AO282" s="284"/>
      <c r="AP282" s="284"/>
      <c r="AQ282" s="284"/>
      <c r="AR282" s="284"/>
      <c r="AS282" s="284"/>
      <c r="AT282" s="284"/>
      <c r="AU282" s="284"/>
      <c r="AV282" s="284"/>
      <c r="AW282" s="284"/>
      <c r="AX282" s="284"/>
      <c r="AY282" s="284"/>
      <c r="AZ282" s="284"/>
      <c r="BA282" s="284"/>
      <c r="BB282" s="284"/>
      <c r="BC282" s="284"/>
      <c r="BD282" s="284"/>
      <c r="BE282" s="284"/>
      <c r="BF282" s="284"/>
      <c r="BG282" s="284"/>
      <c r="BH282" s="284"/>
    </row>
    <row r="283" spans="1:60" ht="12.75" outlineLevel="1">
      <c r="A283" s="232"/>
      <c r="B283" s="233"/>
      <c r="C283" s="234" t="s">
        <v>1710</v>
      </c>
      <c r="D283" s="235"/>
      <c r="E283" s="236">
        <v>695.31</v>
      </c>
      <c r="F283" s="283"/>
      <c r="G283" s="231"/>
      <c r="H283" s="283"/>
      <c r="I283" s="283"/>
      <c r="J283" s="283"/>
      <c r="K283" s="283"/>
      <c r="L283" s="283"/>
      <c r="M283" s="283"/>
      <c r="N283" s="283"/>
      <c r="O283" s="283"/>
      <c r="P283" s="283"/>
      <c r="Q283" s="283"/>
      <c r="R283" s="283"/>
      <c r="S283" s="283"/>
      <c r="T283" s="283"/>
      <c r="U283" s="283"/>
      <c r="V283" s="283"/>
      <c r="W283" s="283"/>
      <c r="X283" s="283"/>
      <c r="Y283" s="284"/>
      <c r="Z283" s="284"/>
      <c r="AA283" s="284"/>
      <c r="AB283" s="284"/>
      <c r="AC283" s="284"/>
      <c r="AD283" s="284"/>
      <c r="AE283" s="284"/>
      <c r="AF283" s="284"/>
      <c r="AG283" s="284" t="s">
        <v>527</v>
      </c>
      <c r="AH283" s="284">
        <v>0</v>
      </c>
      <c r="AI283" s="284"/>
      <c r="AJ283" s="284"/>
      <c r="AK283" s="284"/>
      <c r="AL283" s="284"/>
      <c r="AM283" s="284"/>
      <c r="AN283" s="284"/>
      <c r="AO283" s="284"/>
      <c r="AP283" s="284"/>
      <c r="AQ283" s="284"/>
      <c r="AR283" s="284"/>
      <c r="AS283" s="284"/>
      <c r="AT283" s="284"/>
      <c r="AU283" s="284"/>
      <c r="AV283" s="284"/>
      <c r="AW283" s="284"/>
      <c r="AX283" s="284"/>
      <c r="AY283" s="284"/>
      <c r="AZ283" s="284"/>
      <c r="BA283" s="284"/>
      <c r="BB283" s="284"/>
      <c r="BC283" s="284"/>
      <c r="BD283" s="284"/>
      <c r="BE283" s="284"/>
      <c r="BF283" s="284"/>
      <c r="BG283" s="284"/>
      <c r="BH283" s="284"/>
    </row>
    <row r="284" spans="1:60" ht="12.75" outlineLevel="1">
      <c r="A284" s="225">
        <v>70</v>
      </c>
      <c r="B284" s="226" t="s">
        <v>1711</v>
      </c>
      <c r="C284" s="227" t="s">
        <v>1712</v>
      </c>
      <c r="D284" s="228" t="s">
        <v>210</v>
      </c>
      <c r="E284" s="229">
        <v>5.294</v>
      </c>
      <c r="F284" s="147"/>
      <c r="G284" s="230">
        <f>ROUND(E284*F284,2)</f>
        <v>0</v>
      </c>
      <c r="H284" s="148"/>
      <c r="I284" s="283">
        <f>ROUND(E284*H284,2)</f>
        <v>0</v>
      </c>
      <c r="J284" s="148"/>
      <c r="K284" s="283">
        <f>ROUND(E284*J284,2)</f>
        <v>0</v>
      </c>
      <c r="L284" s="283">
        <v>21</v>
      </c>
      <c r="M284" s="283">
        <f>G284*(1+L284/100)</f>
        <v>0</v>
      </c>
      <c r="N284" s="283">
        <v>0</v>
      </c>
      <c r="O284" s="283">
        <f>ROUND(E284*N284,2)</f>
        <v>0</v>
      </c>
      <c r="P284" s="283">
        <v>0</v>
      </c>
      <c r="Q284" s="283">
        <f>ROUND(E284*P284,2)</f>
        <v>0</v>
      </c>
      <c r="R284" s="283"/>
      <c r="S284" s="283" t="s">
        <v>1412</v>
      </c>
      <c r="T284" s="283" t="s">
        <v>1412</v>
      </c>
      <c r="U284" s="283">
        <v>4.83</v>
      </c>
      <c r="V284" s="283">
        <f>ROUND(E284*U284,2)</f>
        <v>25.57</v>
      </c>
      <c r="W284" s="283"/>
      <c r="X284" s="283" t="s">
        <v>1392</v>
      </c>
      <c r="Y284" s="284"/>
      <c r="Z284" s="284"/>
      <c r="AA284" s="284"/>
      <c r="AB284" s="284"/>
      <c r="AC284" s="284"/>
      <c r="AD284" s="284"/>
      <c r="AE284" s="284"/>
      <c r="AF284" s="284"/>
      <c r="AG284" s="284" t="s">
        <v>1393</v>
      </c>
      <c r="AH284" s="284"/>
      <c r="AI284" s="284"/>
      <c r="AJ284" s="284"/>
      <c r="AK284" s="284"/>
      <c r="AL284" s="284"/>
      <c r="AM284" s="284"/>
      <c r="AN284" s="284"/>
      <c r="AO284" s="284"/>
      <c r="AP284" s="284"/>
      <c r="AQ284" s="284"/>
      <c r="AR284" s="284"/>
      <c r="AS284" s="284"/>
      <c r="AT284" s="284"/>
      <c r="AU284" s="284"/>
      <c r="AV284" s="284"/>
      <c r="AW284" s="284"/>
      <c r="AX284" s="284"/>
      <c r="AY284" s="284"/>
      <c r="AZ284" s="284"/>
      <c r="BA284" s="284"/>
      <c r="BB284" s="284"/>
      <c r="BC284" s="284"/>
      <c r="BD284" s="284"/>
      <c r="BE284" s="284"/>
      <c r="BF284" s="284"/>
      <c r="BG284" s="284"/>
      <c r="BH284" s="284"/>
    </row>
    <row r="285" spans="1:60" ht="12.75" outlineLevel="1">
      <c r="A285" s="232"/>
      <c r="B285" s="233"/>
      <c r="C285" s="234" t="s">
        <v>1683</v>
      </c>
      <c r="D285" s="235"/>
      <c r="E285" s="236">
        <v>3.09</v>
      </c>
      <c r="F285" s="283"/>
      <c r="G285" s="231"/>
      <c r="H285" s="283"/>
      <c r="I285" s="283"/>
      <c r="J285" s="283"/>
      <c r="K285" s="283"/>
      <c r="L285" s="283"/>
      <c r="M285" s="283"/>
      <c r="N285" s="283"/>
      <c r="O285" s="283"/>
      <c r="P285" s="283"/>
      <c r="Q285" s="283"/>
      <c r="R285" s="283"/>
      <c r="S285" s="283"/>
      <c r="T285" s="283"/>
      <c r="U285" s="283"/>
      <c r="V285" s="283"/>
      <c r="W285" s="283"/>
      <c r="X285" s="283"/>
      <c r="Y285" s="284"/>
      <c r="Z285" s="284"/>
      <c r="AA285" s="284"/>
      <c r="AB285" s="284"/>
      <c r="AC285" s="284"/>
      <c r="AD285" s="284"/>
      <c r="AE285" s="284"/>
      <c r="AF285" s="284"/>
      <c r="AG285" s="284" t="s">
        <v>527</v>
      </c>
      <c r="AH285" s="284">
        <v>0</v>
      </c>
      <c r="AI285" s="284"/>
      <c r="AJ285" s="284"/>
      <c r="AK285" s="284"/>
      <c r="AL285" s="284"/>
      <c r="AM285" s="284"/>
      <c r="AN285" s="284"/>
      <c r="AO285" s="284"/>
      <c r="AP285" s="284"/>
      <c r="AQ285" s="284"/>
      <c r="AR285" s="284"/>
      <c r="AS285" s="284"/>
      <c r="AT285" s="284"/>
      <c r="AU285" s="284"/>
      <c r="AV285" s="284"/>
      <c r="AW285" s="284"/>
      <c r="AX285" s="284"/>
      <c r="AY285" s="284"/>
      <c r="AZ285" s="284"/>
      <c r="BA285" s="284"/>
      <c r="BB285" s="284"/>
      <c r="BC285" s="284"/>
      <c r="BD285" s="284"/>
      <c r="BE285" s="284"/>
      <c r="BF285" s="284"/>
      <c r="BG285" s="284"/>
      <c r="BH285" s="284"/>
    </row>
    <row r="286" spans="1:60" ht="12.75" outlineLevel="1">
      <c r="A286" s="232"/>
      <c r="B286" s="233"/>
      <c r="C286" s="234" t="s">
        <v>1687</v>
      </c>
      <c r="D286" s="235"/>
      <c r="E286" s="236">
        <v>0.501</v>
      </c>
      <c r="F286" s="283"/>
      <c r="G286" s="231"/>
      <c r="H286" s="283"/>
      <c r="I286" s="283"/>
      <c r="J286" s="283"/>
      <c r="K286" s="283"/>
      <c r="L286" s="283"/>
      <c r="M286" s="283"/>
      <c r="N286" s="283"/>
      <c r="O286" s="283"/>
      <c r="P286" s="283"/>
      <c r="Q286" s="283"/>
      <c r="R286" s="283"/>
      <c r="S286" s="283"/>
      <c r="T286" s="283"/>
      <c r="U286" s="283"/>
      <c r="V286" s="283"/>
      <c r="W286" s="283"/>
      <c r="X286" s="283"/>
      <c r="Y286" s="284"/>
      <c r="Z286" s="284"/>
      <c r="AA286" s="284"/>
      <c r="AB286" s="284"/>
      <c r="AC286" s="284"/>
      <c r="AD286" s="284"/>
      <c r="AE286" s="284"/>
      <c r="AF286" s="284"/>
      <c r="AG286" s="284" t="s">
        <v>527</v>
      </c>
      <c r="AH286" s="284">
        <v>0</v>
      </c>
      <c r="AI286" s="284"/>
      <c r="AJ286" s="284"/>
      <c r="AK286" s="284"/>
      <c r="AL286" s="284"/>
      <c r="AM286" s="284"/>
      <c r="AN286" s="284"/>
      <c r="AO286" s="284"/>
      <c r="AP286" s="284"/>
      <c r="AQ286" s="284"/>
      <c r="AR286" s="284"/>
      <c r="AS286" s="284"/>
      <c r="AT286" s="284"/>
      <c r="AU286" s="284"/>
      <c r="AV286" s="284"/>
      <c r="AW286" s="284"/>
      <c r="AX286" s="284"/>
      <c r="AY286" s="284"/>
      <c r="AZ286" s="284"/>
      <c r="BA286" s="284"/>
      <c r="BB286" s="284"/>
      <c r="BC286" s="284"/>
      <c r="BD286" s="284"/>
      <c r="BE286" s="284"/>
      <c r="BF286" s="284"/>
      <c r="BG286" s="284"/>
      <c r="BH286" s="284"/>
    </row>
    <row r="287" spans="1:60" ht="12.75" outlineLevel="1">
      <c r="A287" s="232"/>
      <c r="B287" s="233"/>
      <c r="C287" s="234" t="s">
        <v>1688</v>
      </c>
      <c r="D287" s="235"/>
      <c r="E287" s="236">
        <v>0.408</v>
      </c>
      <c r="F287" s="283"/>
      <c r="G287" s="231"/>
      <c r="H287" s="283"/>
      <c r="I287" s="283"/>
      <c r="J287" s="283"/>
      <c r="K287" s="283"/>
      <c r="L287" s="283"/>
      <c r="M287" s="283"/>
      <c r="N287" s="283"/>
      <c r="O287" s="283"/>
      <c r="P287" s="283"/>
      <c r="Q287" s="283"/>
      <c r="R287" s="283"/>
      <c r="S287" s="283"/>
      <c r="T287" s="283"/>
      <c r="U287" s="283"/>
      <c r="V287" s="283"/>
      <c r="W287" s="283"/>
      <c r="X287" s="283"/>
      <c r="Y287" s="284"/>
      <c r="Z287" s="284"/>
      <c r="AA287" s="284"/>
      <c r="AB287" s="284"/>
      <c r="AC287" s="284"/>
      <c r="AD287" s="284"/>
      <c r="AE287" s="284"/>
      <c r="AF287" s="284"/>
      <c r="AG287" s="284" t="s">
        <v>527</v>
      </c>
      <c r="AH287" s="284">
        <v>0</v>
      </c>
      <c r="AI287" s="284"/>
      <c r="AJ287" s="284"/>
      <c r="AK287" s="284"/>
      <c r="AL287" s="284"/>
      <c r="AM287" s="284"/>
      <c r="AN287" s="284"/>
      <c r="AO287" s="284"/>
      <c r="AP287" s="284"/>
      <c r="AQ287" s="284"/>
      <c r="AR287" s="284"/>
      <c r="AS287" s="284"/>
      <c r="AT287" s="284"/>
      <c r="AU287" s="284"/>
      <c r="AV287" s="284"/>
      <c r="AW287" s="284"/>
      <c r="AX287" s="284"/>
      <c r="AY287" s="284"/>
      <c r="AZ287" s="284"/>
      <c r="BA287" s="284"/>
      <c r="BB287" s="284"/>
      <c r="BC287" s="284"/>
      <c r="BD287" s="284"/>
      <c r="BE287" s="284"/>
      <c r="BF287" s="284"/>
      <c r="BG287" s="284"/>
      <c r="BH287" s="284"/>
    </row>
    <row r="288" spans="1:60" ht="12.75" outlineLevel="1">
      <c r="A288" s="232"/>
      <c r="B288" s="233"/>
      <c r="C288" s="234" t="s">
        <v>1689</v>
      </c>
      <c r="D288" s="235"/>
      <c r="E288" s="236">
        <v>0.32</v>
      </c>
      <c r="F288" s="283"/>
      <c r="G288" s="231"/>
      <c r="H288" s="283"/>
      <c r="I288" s="283"/>
      <c r="J288" s="283"/>
      <c r="K288" s="283"/>
      <c r="L288" s="283"/>
      <c r="M288" s="283"/>
      <c r="N288" s="283"/>
      <c r="O288" s="283"/>
      <c r="P288" s="283"/>
      <c r="Q288" s="283"/>
      <c r="R288" s="283"/>
      <c r="S288" s="283"/>
      <c r="T288" s="283"/>
      <c r="U288" s="283"/>
      <c r="V288" s="283"/>
      <c r="W288" s="283"/>
      <c r="X288" s="283"/>
      <c r="Y288" s="284"/>
      <c r="Z288" s="284"/>
      <c r="AA288" s="284"/>
      <c r="AB288" s="284"/>
      <c r="AC288" s="284"/>
      <c r="AD288" s="284"/>
      <c r="AE288" s="284"/>
      <c r="AF288" s="284"/>
      <c r="AG288" s="284" t="s">
        <v>527</v>
      </c>
      <c r="AH288" s="284">
        <v>0</v>
      </c>
      <c r="AI288" s="284"/>
      <c r="AJ288" s="284"/>
      <c r="AK288" s="284"/>
      <c r="AL288" s="284"/>
      <c r="AM288" s="284"/>
      <c r="AN288" s="284"/>
      <c r="AO288" s="284"/>
      <c r="AP288" s="284"/>
      <c r="AQ288" s="284"/>
      <c r="AR288" s="284"/>
      <c r="AS288" s="284"/>
      <c r="AT288" s="284"/>
      <c r="AU288" s="284"/>
      <c r="AV288" s="284"/>
      <c r="AW288" s="284"/>
      <c r="AX288" s="284"/>
      <c r="AY288" s="284"/>
      <c r="AZ288" s="284"/>
      <c r="BA288" s="284"/>
      <c r="BB288" s="284"/>
      <c r="BC288" s="284"/>
      <c r="BD288" s="284"/>
      <c r="BE288" s="284"/>
      <c r="BF288" s="284"/>
      <c r="BG288" s="284"/>
      <c r="BH288" s="284"/>
    </row>
    <row r="289" spans="1:60" ht="12.75" outlineLevel="1">
      <c r="A289" s="232"/>
      <c r="B289" s="233"/>
      <c r="C289" s="234" t="s">
        <v>1713</v>
      </c>
      <c r="D289" s="235"/>
      <c r="E289" s="236">
        <v>0.975</v>
      </c>
      <c r="F289" s="283"/>
      <c r="G289" s="231"/>
      <c r="H289" s="283"/>
      <c r="I289" s="283"/>
      <c r="J289" s="283"/>
      <c r="K289" s="283"/>
      <c r="L289" s="283"/>
      <c r="M289" s="283"/>
      <c r="N289" s="283"/>
      <c r="O289" s="283"/>
      <c r="P289" s="283"/>
      <c r="Q289" s="283"/>
      <c r="R289" s="283"/>
      <c r="S289" s="283"/>
      <c r="T289" s="283"/>
      <c r="U289" s="283"/>
      <c r="V289" s="283"/>
      <c r="W289" s="283"/>
      <c r="X289" s="283"/>
      <c r="Y289" s="284"/>
      <c r="Z289" s="284"/>
      <c r="AA289" s="284"/>
      <c r="AB289" s="284"/>
      <c r="AC289" s="284"/>
      <c r="AD289" s="284"/>
      <c r="AE289" s="284"/>
      <c r="AF289" s="284"/>
      <c r="AG289" s="284" t="s">
        <v>527</v>
      </c>
      <c r="AH289" s="284">
        <v>0</v>
      </c>
      <c r="AI289" s="284"/>
      <c r="AJ289" s="284"/>
      <c r="AK289" s="284"/>
      <c r="AL289" s="284"/>
      <c r="AM289" s="284"/>
      <c r="AN289" s="284"/>
      <c r="AO289" s="284"/>
      <c r="AP289" s="284"/>
      <c r="AQ289" s="284"/>
      <c r="AR289" s="284"/>
      <c r="AS289" s="284"/>
      <c r="AT289" s="284"/>
      <c r="AU289" s="284"/>
      <c r="AV289" s="284"/>
      <c r="AW289" s="284"/>
      <c r="AX289" s="284"/>
      <c r="AY289" s="284"/>
      <c r="AZ289" s="284"/>
      <c r="BA289" s="284"/>
      <c r="BB289" s="284"/>
      <c r="BC289" s="284"/>
      <c r="BD289" s="284"/>
      <c r="BE289" s="284"/>
      <c r="BF289" s="284"/>
      <c r="BG289" s="284"/>
      <c r="BH289" s="284"/>
    </row>
    <row r="290" spans="1:60" ht="12.75" outlineLevel="1">
      <c r="A290" s="225">
        <v>71</v>
      </c>
      <c r="B290" s="226" t="s">
        <v>1714</v>
      </c>
      <c r="C290" s="227" t="s">
        <v>1715</v>
      </c>
      <c r="D290" s="228" t="s">
        <v>238</v>
      </c>
      <c r="E290" s="229">
        <v>139.15</v>
      </c>
      <c r="F290" s="147"/>
      <c r="G290" s="230">
        <f>ROUND(E290*F290,2)</f>
        <v>0</v>
      </c>
      <c r="H290" s="148"/>
      <c r="I290" s="283">
        <f>ROUND(E290*H290,2)</f>
        <v>0</v>
      </c>
      <c r="J290" s="148"/>
      <c r="K290" s="283">
        <f>ROUND(E290*J290,2)</f>
        <v>0</v>
      </c>
      <c r="L290" s="283">
        <v>21</v>
      </c>
      <c r="M290" s="283">
        <f>G290*(1+L290/100)</f>
        <v>0</v>
      </c>
      <c r="N290" s="283">
        <v>0</v>
      </c>
      <c r="O290" s="283">
        <f>ROUND(E290*N290,2)</f>
        <v>0</v>
      </c>
      <c r="P290" s="283">
        <v>0.02</v>
      </c>
      <c r="Q290" s="283">
        <f>ROUND(E290*P290,2)</f>
        <v>2.78</v>
      </c>
      <c r="R290" s="283"/>
      <c r="S290" s="283" t="s">
        <v>1412</v>
      </c>
      <c r="T290" s="283" t="s">
        <v>1412</v>
      </c>
      <c r="U290" s="283">
        <v>0.15</v>
      </c>
      <c r="V290" s="283">
        <f>ROUND(E290*U290,2)</f>
        <v>20.87</v>
      </c>
      <c r="W290" s="283"/>
      <c r="X290" s="283" t="s">
        <v>1392</v>
      </c>
      <c r="Y290" s="284"/>
      <c r="Z290" s="284"/>
      <c r="AA290" s="284"/>
      <c r="AB290" s="284"/>
      <c r="AC290" s="284"/>
      <c r="AD290" s="284"/>
      <c r="AE290" s="284"/>
      <c r="AF290" s="284"/>
      <c r="AG290" s="284" t="s">
        <v>1393</v>
      </c>
      <c r="AH290" s="284"/>
      <c r="AI290" s="284"/>
      <c r="AJ290" s="284"/>
      <c r="AK290" s="284"/>
      <c r="AL290" s="284"/>
      <c r="AM290" s="284"/>
      <c r="AN290" s="284"/>
      <c r="AO290" s="284"/>
      <c r="AP290" s="284"/>
      <c r="AQ290" s="284"/>
      <c r="AR290" s="284"/>
      <c r="AS290" s="284"/>
      <c r="AT290" s="284"/>
      <c r="AU290" s="284"/>
      <c r="AV290" s="284"/>
      <c r="AW290" s="284"/>
      <c r="AX290" s="284"/>
      <c r="AY290" s="284"/>
      <c r="AZ290" s="284"/>
      <c r="BA290" s="284"/>
      <c r="BB290" s="284"/>
      <c r="BC290" s="284"/>
      <c r="BD290" s="284"/>
      <c r="BE290" s="284"/>
      <c r="BF290" s="284"/>
      <c r="BG290" s="284"/>
      <c r="BH290" s="284"/>
    </row>
    <row r="291" spans="1:60" ht="12.75" outlineLevel="1">
      <c r="A291" s="232"/>
      <c r="B291" s="233"/>
      <c r="C291" s="234" t="s">
        <v>1716</v>
      </c>
      <c r="D291" s="235"/>
      <c r="E291" s="236">
        <v>30.9</v>
      </c>
      <c r="F291" s="283"/>
      <c r="G291" s="231"/>
      <c r="H291" s="283"/>
      <c r="I291" s="283"/>
      <c r="J291" s="283"/>
      <c r="K291" s="283"/>
      <c r="L291" s="283"/>
      <c r="M291" s="283"/>
      <c r="N291" s="283"/>
      <c r="O291" s="283"/>
      <c r="P291" s="283"/>
      <c r="Q291" s="283"/>
      <c r="R291" s="283"/>
      <c r="S291" s="283"/>
      <c r="T291" s="283"/>
      <c r="U291" s="283"/>
      <c r="V291" s="283"/>
      <c r="W291" s="283"/>
      <c r="X291" s="283"/>
      <c r="Y291" s="284"/>
      <c r="Z291" s="284"/>
      <c r="AA291" s="284"/>
      <c r="AB291" s="284"/>
      <c r="AC291" s="284"/>
      <c r="AD291" s="284"/>
      <c r="AE291" s="284"/>
      <c r="AF291" s="284"/>
      <c r="AG291" s="284" t="s">
        <v>527</v>
      </c>
      <c r="AH291" s="284">
        <v>0</v>
      </c>
      <c r="AI291" s="284"/>
      <c r="AJ291" s="284"/>
      <c r="AK291" s="284"/>
      <c r="AL291" s="284"/>
      <c r="AM291" s="284"/>
      <c r="AN291" s="284"/>
      <c r="AO291" s="284"/>
      <c r="AP291" s="284"/>
      <c r="AQ291" s="284"/>
      <c r="AR291" s="284"/>
      <c r="AS291" s="284"/>
      <c r="AT291" s="284"/>
      <c r="AU291" s="284"/>
      <c r="AV291" s="284"/>
      <c r="AW291" s="284"/>
      <c r="AX291" s="284"/>
      <c r="AY291" s="284"/>
      <c r="AZ291" s="284"/>
      <c r="BA291" s="284"/>
      <c r="BB291" s="284"/>
      <c r="BC291" s="284"/>
      <c r="BD291" s="284"/>
      <c r="BE291" s="284"/>
      <c r="BF291" s="284"/>
      <c r="BG291" s="284"/>
      <c r="BH291" s="284"/>
    </row>
    <row r="292" spans="1:60" ht="12.75" outlineLevel="1">
      <c r="A292" s="232"/>
      <c r="B292" s="233"/>
      <c r="C292" s="234" t="s">
        <v>1717</v>
      </c>
      <c r="D292" s="235"/>
      <c r="E292" s="236">
        <v>5.01</v>
      </c>
      <c r="F292" s="283"/>
      <c r="G292" s="231"/>
      <c r="H292" s="283"/>
      <c r="I292" s="283"/>
      <c r="J292" s="283"/>
      <c r="K292" s="283"/>
      <c r="L292" s="283"/>
      <c r="M292" s="283"/>
      <c r="N292" s="283"/>
      <c r="O292" s="283"/>
      <c r="P292" s="283"/>
      <c r="Q292" s="283"/>
      <c r="R292" s="283"/>
      <c r="S292" s="283"/>
      <c r="T292" s="283"/>
      <c r="U292" s="283"/>
      <c r="V292" s="283"/>
      <c r="W292" s="283"/>
      <c r="X292" s="283"/>
      <c r="Y292" s="284"/>
      <c r="Z292" s="284"/>
      <c r="AA292" s="284"/>
      <c r="AB292" s="284"/>
      <c r="AC292" s="284"/>
      <c r="AD292" s="284"/>
      <c r="AE292" s="284"/>
      <c r="AF292" s="284"/>
      <c r="AG292" s="284" t="s">
        <v>527</v>
      </c>
      <c r="AH292" s="284">
        <v>0</v>
      </c>
      <c r="AI292" s="284"/>
      <c r="AJ292" s="284"/>
      <c r="AK292" s="284"/>
      <c r="AL292" s="284"/>
      <c r="AM292" s="284"/>
      <c r="AN292" s="284"/>
      <c r="AO292" s="284"/>
      <c r="AP292" s="284"/>
      <c r="AQ292" s="284"/>
      <c r="AR292" s="284"/>
      <c r="AS292" s="284"/>
      <c r="AT292" s="284"/>
      <c r="AU292" s="284"/>
      <c r="AV292" s="284"/>
      <c r="AW292" s="284"/>
      <c r="AX292" s="284"/>
      <c r="AY292" s="284"/>
      <c r="AZ292" s="284"/>
      <c r="BA292" s="284"/>
      <c r="BB292" s="284"/>
      <c r="BC292" s="284"/>
      <c r="BD292" s="284"/>
      <c r="BE292" s="284"/>
      <c r="BF292" s="284"/>
      <c r="BG292" s="284"/>
      <c r="BH292" s="284"/>
    </row>
    <row r="293" spans="1:60" ht="12.75" outlineLevel="1">
      <c r="A293" s="232"/>
      <c r="B293" s="233"/>
      <c r="C293" s="234" t="s">
        <v>1718</v>
      </c>
      <c r="D293" s="235"/>
      <c r="E293" s="236">
        <v>4.08</v>
      </c>
      <c r="F293" s="283"/>
      <c r="G293" s="231"/>
      <c r="H293" s="283"/>
      <c r="I293" s="283"/>
      <c r="J293" s="283"/>
      <c r="K293" s="283"/>
      <c r="L293" s="283"/>
      <c r="M293" s="283"/>
      <c r="N293" s="283"/>
      <c r="O293" s="283"/>
      <c r="P293" s="283"/>
      <c r="Q293" s="283"/>
      <c r="R293" s="283"/>
      <c r="S293" s="283"/>
      <c r="T293" s="283"/>
      <c r="U293" s="283"/>
      <c r="V293" s="283"/>
      <c r="W293" s="283"/>
      <c r="X293" s="283"/>
      <c r="Y293" s="284"/>
      <c r="Z293" s="284"/>
      <c r="AA293" s="284"/>
      <c r="AB293" s="284"/>
      <c r="AC293" s="284"/>
      <c r="AD293" s="284"/>
      <c r="AE293" s="284"/>
      <c r="AF293" s="284"/>
      <c r="AG293" s="284" t="s">
        <v>527</v>
      </c>
      <c r="AH293" s="284">
        <v>0</v>
      </c>
      <c r="AI293" s="284"/>
      <c r="AJ293" s="284"/>
      <c r="AK293" s="284"/>
      <c r="AL293" s="284"/>
      <c r="AM293" s="284"/>
      <c r="AN293" s="284"/>
      <c r="AO293" s="284"/>
      <c r="AP293" s="284"/>
      <c r="AQ293" s="284"/>
      <c r="AR293" s="284"/>
      <c r="AS293" s="284"/>
      <c r="AT293" s="284"/>
      <c r="AU293" s="284"/>
      <c r="AV293" s="284"/>
      <c r="AW293" s="284"/>
      <c r="AX293" s="284"/>
      <c r="AY293" s="284"/>
      <c r="AZ293" s="284"/>
      <c r="BA293" s="284"/>
      <c r="BB293" s="284"/>
      <c r="BC293" s="284"/>
      <c r="BD293" s="284"/>
      <c r="BE293" s="284"/>
      <c r="BF293" s="284"/>
      <c r="BG293" s="284"/>
      <c r="BH293" s="284"/>
    </row>
    <row r="294" spans="1:60" ht="12.75" outlineLevel="1">
      <c r="A294" s="232"/>
      <c r="B294" s="233"/>
      <c r="C294" s="234" t="s">
        <v>1719</v>
      </c>
      <c r="D294" s="235"/>
      <c r="E294" s="236">
        <v>3.2</v>
      </c>
      <c r="F294" s="283"/>
      <c r="G294" s="231"/>
      <c r="H294" s="283"/>
      <c r="I294" s="283"/>
      <c r="J294" s="283"/>
      <c r="K294" s="283"/>
      <c r="L294" s="283"/>
      <c r="M294" s="283"/>
      <c r="N294" s="283"/>
      <c r="O294" s="283"/>
      <c r="P294" s="283"/>
      <c r="Q294" s="283"/>
      <c r="R294" s="283"/>
      <c r="S294" s="283"/>
      <c r="T294" s="283"/>
      <c r="U294" s="283"/>
      <c r="V294" s="283"/>
      <c r="W294" s="283"/>
      <c r="X294" s="283"/>
      <c r="Y294" s="284"/>
      <c r="Z294" s="284"/>
      <c r="AA294" s="284"/>
      <c r="AB294" s="284"/>
      <c r="AC294" s="284"/>
      <c r="AD294" s="284"/>
      <c r="AE294" s="284"/>
      <c r="AF294" s="284"/>
      <c r="AG294" s="284" t="s">
        <v>527</v>
      </c>
      <c r="AH294" s="284">
        <v>0</v>
      </c>
      <c r="AI294" s="284"/>
      <c r="AJ294" s="284"/>
      <c r="AK294" s="284"/>
      <c r="AL294" s="284"/>
      <c r="AM294" s="284"/>
      <c r="AN294" s="284"/>
      <c r="AO294" s="284"/>
      <c r="AP294" s="284"/>
      <c r="AQ294" s="284"/>
      <c r="AR294" s="284"/>
      <c r="AS294" s="284"/>
      <c r="AT294" s="284"/>
      <c r="AU294" s="284"/>
      <c r="AV294" s="284"/>
      <c r="AW294" s="284"/>
      <c r="AX294" s="284"/>
      <c r="AY294" s="284"/>
      <c r="AZ294" s="284"/>
      <c r="BA294" s="284"/>
      <c r="BB294" s="284"/>
      <c r="BC294" s="284"/>
      <c r="BD294" s="284"/>
      <c r="BE294" s="284"/>
      <c r="BF294" s="284"/>
      <c r="BG294" s="284"/>
      <c r="BH294" s="284"/>
    </row>
    <row r="295" spans="1:60" ht="12.75" outlineLevel="1">
      <c r="A295" s="232"/>
      <c r="B295" s="233"/>
      <c r="C295" s="234" t="s">
        <v>1696</v>
      </c>
      <c r="D295" s="235"/>
      <c r="E295" s="236">
        <v>5.89</v>
      </c>
      <c r="F295" s="283"/>
      <c r="G295" s="231"/>
      <c r="H295" s="283"/>
      <c r="I295" s="283"/>
      <c r="J295" s="283"/>
      <c r="K295" s="283"/>
      <c r="L295" s="283"/>
      <c r="M295" s="283"/>
      <c r="N295" s="283"/>
      <c r="O295" s="283"/>
      <c r="P295" s="283"/>
      <c r="Q295" s="283"/>
      <c r="R295" s="283"/>
      <c r="S295" s="283"/>
      <c r="T295" s="283"/>
      <c r="U295" s="283"/>
      <c r="V295" s="283"/>
      <c r="W295" s="283"/>
      <c r="X295" s="283"/>
      <c r="Y295" s="284"/>
      <c r="Z295" s="284"/>
      <c r="AA295" s="284"/>
      <c r="AB295" s="284"/>
      <c r="AC295" s="284"/>
      <c r="AD295" s="284"/>
      <c r="AE295" s="284"/>
      <c r="AF295" s="284"/>
      <c r="AG295" s="284" t="s">
        <v>527</v>
      </c>
      <c r="AH295" s="284">
        <v>0</v>
      </c>
      <c r="AI295" s="284"/>
      <c r="AJ295" s="284"/>
      <c r="AK295" s="284"/>
      <c r="AL295" s="284"/>
      <c r="AM295" s="284"/>
      <c r="AN295" s="284"/>
      <c r="AO295" s="284"/>
      <c r="AP295" s="284"/>
      <c r="AQ295" s="284"/>
      <c r="AR295" s="284"/>
      <c r="AS295" s="284"/>
      <c r="AT295" s="284"/>
      <c r="AU295" s="284"/>
      <c r="AV295" s="284"/>
      <c r="AW295" s="284"/>
      <c r="AX295" s="284"/>
      <c r="AY295" s="284"/>
      <c r="AZ295" s="284"/>
      <c r="BA295" s="284"/>
      <c r="BB295" s="284"/>
      <c r="BC295" s="284"/>
      <c r="BD295" s="284"/>
      <c r="BE295" s="284"/>
      <c r="BF295" s="284"/>
      <c r="BG295" s="284"/>
      <c r="BH295" s="284"/>
    </row>
    <row r="296" spans="1:60" ht="12.75" outlineLevel="1">
      <c r="A296" s="232"/>
      <c r="B296" s="233"/>
      <c r="C296" s="234" t="s">
        <v>1697</v>
      </c>
      <c r="D296" s="235"/>
      <c r="E296" s="236">
        <v>5.9</v>
      </c>
      <c r="F296" s="283"/>
      <c r="G296" s="231"/>
      <c r="H296" s="283"/>
      <c r="I296" s="283"/>
      <c r="J296" s="283"/>
      <c r="K296" s="283"/>
      <c r="L296" s="283"/>
      <c r="M296" s="283"/>
      <c r="N296" s="283"/>
      <c r="O296" s="283"/>
      <c r="P296" s="283"/>
      <c r="Q296" s="283"/>
      <c r="R296" s="283"/>
      <c r="S296" s="283"/>
      <c r="T296" s="283"/>
      <c r="U296" s="283"/>
      <c r="V296" s="283"/>
      <c r="W296" s="283"/>
      <c r="X296" s="283"/>
      <c r="Y296" s="284"/>
      <c r="Z296" s="284"/>
      <c r="AA296" s="284"/>
      <c r="AB296" s="284"/>
      <c r="AC296" s="284"/>
      <c r="AD296" s="284"/>
      <c r="AE296" s="284"/>
      <c r="AF296" s="284"/>
      <c r="AG296" s="284" t="s">
        <v>527</v>
      </c>
      <c r="AH296" s="284">
        <v>0</v>
      </c>
      <c r="AI296" s="284"/>
      <c r="AJ296" s="284"/>
      <c r="AK296" s="284"/>
      <c r="AL296" s="284"/>
      <c r="AM296" s="284"/>
      <c r="AN296" s="284"/>
      <c r="AO296" s="284"/>
      <c r="AP296" s="284"/>
      <c r="AQ296" s="284"/>
      <c r="AR296" s="284"/>
      <c r="AS296" s="284"/>
      <c r="AT296" s="284"/>
      <c r="AU296" s="284"/>
      <c r="AV296" s="284"/>
      <c r="AW296" s="284"/>
      <c r="AX296" s="284"/>
      <c r="AY296" s="284"/>
      <c r="AZ296" s="284"/>
      <c r="BA296" s="284"/>
      <c r="BB296" s="284"/>
      <c r="BC296" s="284"/>
      <c r="BD296" s="284"/>
      <c r="BE296" s="284"/>
      <c r="BF296" s="284"/>
      <c r="BG296" s="284"/>
      <c r="BH296" s="284"/>
    </row>
    <row r="297" spans="1:60" ht="12.75" outlineLevel="1">
      <c r="A297" s="232"/>
      <c r="B297" s="233"/>
      <c r="C297" s="234" t="s">
        <v>1698</v>
      </c>
      <c r="D297" s="235"/>
      <c r="E297" s="236">
        <v>5.58</v>
      </c>
      <c r="F297" s="283"/>
      <c r="G297" s="231"/>
      <c r="H297" s="283"/>
      <c r="I297" s="283"/>
      <c r="J297" s="283"/>
      <c r="K297" s="283"/>
      <c r="L297" s="283"/>
      <c r="M297" s="283"/>
      <c r="N297" s="283"/>
      <c r="O297" s="283"/>
      <c r="P297" s="283"/>
      <c r="Q297" s="283"/>
      <c r="R297" s="283"/>
      <c r="S297" s="283"/>
      <c r="T297" s="283"/>
      <c r="U297" s="283"/>
      <c r="V297" s="283"/>
      <c r="W297" s="283"/>
      <c r="X297" s="283"/>
      <c r="Y297" s="284"/>
      <c r="Z297" s="284"/>
      <c r="AA297" s="284"/>
      <c r="AB297" s="284"/>
      <c r="AC297" s="284"/>
      <c r="AD297" s="284"/>
      <c r="AE297" s="284"/>
      <c r="AF297" s="284"/>
      <c r="AG297" s="284" t="s">
        <v>527</v>
      </c>
      <c r="AH297" s="284">
        <v>0</v>
      </c>
      <c r="AI297" s="284"/>
      <c r="AJ297" s="284"/>
      <c r="AK297" s="284"/>
      <c r="AL297" s="284"/>
      <c r="AM297" s="284"/>
      <c r="AN297" s="284"/>
      <c r="AO297" s="284"/>
      <c r="AP297" s="284"/>
      <c r="AQ297" s="284"/>
      <c r="AR297" s="284"/>
      <c r="AS297" s="284"/>
      <c r="AT297" s="284"/>
      <c r="AU297" s="284"/>
      <c r="AV297" s="284"/>
      <c r="AW297" s="284"/>
      <c r="AX297" s="284"/>
      <c r="AY297" s="284"/>
      <c r="AZ297" s="284"/>
      <c r="BA297" s="284"/>
      <c r="BB297" s="284"/>
      <c r="BC297" s="284"/>
      <c r="BD297" s="284"/>
      <c r="BE297" s="284"/>
      <c r="BF297" s="284"/>
      <c r="BG297" s="284"/>
      <c r="BH297" s="284"/>
    </row>
    <row r="298" spans="1:60" ht="12.75" outlineLevel="1">
      <c r="A298" s="232"/>
      <c r="B298" s="233"/>
      <c r="C298" s="234" t="s">
        <v>1699</v>
      </c>
      <c r="D298" s="235"/>
      <c r="E298" s="236">
        <v>1.24</v>
      </c>
      <c r="F298" s="283"/>
      <c r="G298" s="231"/>
      <c r="H298" s="283"/>
      <c r="I298" s="283"/>
      <c r="J298" s="283"/>
      <c r="K298" s="283"/>
      <c r="L298" s="283"/>
      <c r="M298" s="283"/>
      <c r="N298" s="283"/>
      <c r="O298" s="283"/>
      <c r="P298" s="283"/>
      <c r="Q298" s="283"/>
      <c r="R298" s="283"/>
      <c r="S298" s="283"/>
      <c r="T298" s="283"/>
      <c r="U298" s="283"/>
      <c r="V298" s="283"/>
      <c r="W298" s="283"/>
      <c r="X298" s="283"/>
      <c r="Y298" s="284"/>
      <c r="Z298" s="284"/>
      <c r="AA298" s="284"/>
      <c r="AB298" s="284"/>
      <c r="AC298" s="284"/>
      <c r="AD298" s="284"/>
      <c r="AE298" s="284"/>
      <c r="AF298" s="284"/>
      <c r="AG298" s="284" t="s">
        <v>527</v>
      </c>
      <c r="AH298" s="284">
        <v>0</v>
      </c>
      <c r="AI298" s="284"/>
      <c r="AJ298" s="284"/>
      <c r="AK298" s="284"/>
      <c r="AL298" s="284"/>
      <c r="AM298" s="284"/>
      <c r="AN298" s="284"/>
      <c r="AO298" s="284"/>
      <c r="AP298" s="284"/>
      <c r="AQ298" s="284"/>
      <c r="AR298" s="284"/>
      <c r="AS298" s="284"/>
      <c r="AT298" s="284"/>
      <c r="AU298" s="284"/>
      <c r="AV298" s="284"/>
      <c r="AW298" s="284"/>
      <c r="AX298" s="284"/>
      <c r="AY298" s="284"/>
      <c r="AZ298" s="284"/>
      <c r="BA298" s="284"/>
      <c r="BB298" s="284"/>
      <c r="BC298" s="284"/>
      <c r="BD298" s="284"/>
      <c r="BE298" s="284"/>
      <c r="BF298" s="284"/>
      <c r="BG298" s="284"/>
      <c r="BH298" s="284"/>
    </row>
    <row r="299" spans="1:60" ht="12.75" outlineLevel="1">
      <c r="A299" s="232"/>
      <c r="B299" s="233"/>
      <c r="C299" s="234" t="s">
        <v>1700</v>
      </c>
      <c r="D299" s="235"/>
      <c r="E299" s="236">
        <v>11.14</v>
      </c>
      <c r="F299" s="283"/>
      <c r="G299" s="231"/>
      <c r="H299" s="283"/>
      <c r="I299" s="283"/>
      <c r="J299" s="283"/>
      <c r="K299" s="283"/>
      <c r="L299" s="283"/>
      <c r="M299" s="283"/>
      <c r="N299" s="283"/>
      <c r="O299" s="283"/>
      <c r="P299" s="283"/>
      <c r="Q299" s="283"/>
      <c r="R299" s="283"/>
      <c r="S299" s="283"/>
      <c r="T299" s="283"/>
      <c r="U299" s="283"/>
      <c r="V299" s="283"/>
      <c r="W299" s="283"/>
      <c r="X299" s="283"/>
      <c r="Y299" s="284"/>
      <c r="Z299" s="284"/>
      <c r="AA299" s="284"/>
      <c r="AB299" s="284"/>
      <c r="AC299" s="284"/>
      <c r="AD299" s="284"/>
      <c r="AE299" s="284"/>
      <c r="AF299" s="284"/>
      <c r="AG299" s="284" t="s">
        <v>527</v>
      </c>
      <c r="AH299" s="284">
        <v>0</v>
      </c>
      <c r="AI299" s="284"/>
      <c r="AJ299" s="284"/>
      <c r="AK299" s="284"/>
      <c r="AL299" s="284"/>
      <c r="AM299" s="284"/>
      <c r="AN299" s="284"/>
      <c r="AO299" s="284"/>
      <c r="AP299" s="284"/>
      <c r="AQ299" s="284"/>
      <c r="AR299" s="284"/>
      <c r="AS299" s="284"/>
      <c r="AT299" s="284"/>
      <c r="AU299" s="284"/>
      <c r="AV299" s="284"/>
      <c r="AW299" s="284"/>
      <c r="AX299" s="284"/>
      <c r="AY299" s="284"/>
      <c r="AZ299" s="284"/>
      <c r="BA299" s="284"/>
      <c r="BB299" s="284"/>
      <c r="BC299" s="284"/>
      <c r="BD299" s="284"/>
      <c r="BE299" s="284"/>
      <c r="BF299" s="284"/>
      <c r="BG299" s="284"/>
      <c r="BH299" s="284"/>
    </row>
    <row r="300" spans="1:60" ht="12.75" outlineLevel="1">
      <c r="A300" s="232"/>
      <c r="B300" s="233"/>
      <c r="C300" s="234" t="s">
        <v>1702</v>
      </c>
      <c r="D300" s="235"/>
      <c r="E300" s="236">
        <v>8.44</v>
      </c>
      <c r="F300" s="283"/>
      <c r="G300" s="231"/>
      <c r="H300" s="283"/>
      <c r="I300" s="283"/>
      <c r="J300" s="283"/>
      <c r="K300" s="283"/>
      <c r="L300" s="283"/>
      <c r="M300" s="283"/>
      <c r="N300" s="283"/>
      <c r="O300" s="283"/>
      <c r="P300" s="283"/>
      <c r="Q300" s="283"/>
      <c r="R300" s="283"/>
      <c r="S300" s="283"/>
      <c r="T300" s="283"/>
      <c r="U300" s="283"/>
      <c r="V300" s="283"/>
      <c r="W300" s="283"/>
      <c r="X300" s="283"/>
      <c r="Y300" s="284"/>
      <c r="Z300" s="284"/>
      <c r="AA300" s="284"/>
      <c r="AB300" s="284"/>
      <c r="AC300" s="284"/>
      <c r="AD300" s="284"/>
      <c r="AE300" s="284"/>
      <c r="AF300" s="284"/>
      <c r="AG300" s="284" t="s">
        <v>527</v>
      </c>
      <c r="AH300" s="284">
        <v>0</v>
      </c>
      <c r="AI300" s="284"/>
      <c r="AJ300" s="284"/>
      <c r="AK300" s="284"/>
      <c r="AL300" s="284"/>
      <c r="AM300" s="284"/>
      <c r="AN300" s="284"/>
      <c r="AO300" s="284"/>
      <c r="AP300" s="284"/>
      <c r="AQ300" s="284"/>
      <c r="AR300" s="284"/>
      <c r="AS300" s="284"/>
      <c r="AT300" s="284"/>
      <c r="AU300" s="284"/>
      <c r="AV300" s="284"/>
      <c r="AW300" s="284"/>
      <c r="AX300" s="284"/>
      <c r="AY300" s="284"/>
      <c r="AZ300" s="284"/>
      <c r="BA300" s="284"/>
      <c r="BB300" s="284"/>
      <c r="BC300" s="284"/>
      <c r="BD300" s="284"/>
      <c r="BE300" s="284"/>
      <c r="BF300" s="284"/>
      <c r="BG300" s="284"/>
      <c r="BH300" s="284"/>
    </row>
    <row r="301" spans="1:60" ht="12.75" outlineLevel="1">
      <c r="A301" s="232"/>
      <c r="B301" s="233"/>
      <c r="C301" s="234" t="s">
        <v>1703</v>
      </c>
      <c r="D301" s="235"/>
      <c r="E301" s="236">
        <v>5.02</v>
      </c>
      <c r="F301" s="283"/>
      <c r="G301" s="231"/>
      <c r="H301" s="283"/>
      <c r="I301" s="283"/>
      <c r="J301" s="283"/>
      <c r="K301" s="283"/>
      <c r="L301" s="283"/>
      <c r="M301" s="283"/>
      <c r="N301" s="283"/>
      <c r="O301" s="283"/>
      <c r="P301" s="283"/>
      <c r="Q301" s="283"/>
      <c r="R301" s="283"/>
      <c r="S301" s="283"/>
      <c r="T301" s="283"/>
      <c r="U301" s="283"/>
      <c r="V301" s="283"/>
      <c r="W301" s="283"/>
      <c r="X301" s="283"/>
      <c r="Y301" s="284"/>
      <c r="Z301" s="284"/>
      <c r="AA301" s="284"/>
      <c r="AB301" s="284"/>
      <c r="AC301" s="284"/>
      <c r="AD301" s="284"/>
      <c r="AE301" s="284"/>
      <c r="AF301" s="284"/>
      <c r="AG301" s="284" t="s">
        <v>527</v>
      </c>
      <c r="AH301" s="284">
        <v>0</v>
      </c>
      <c r="AI301" s="284"/>
      <c r="AJ301" s="284"/>
      <c r="AK301" s="284"/>
      <c r="AL301" s="284"/>
      <c r="AM301" s="284"/>
      <c r="AN301" s="284"/>
      <c r="AO301" s="284"/>
      <c r="AP301" s="284"/>
      <c r="AQ301" s="284"/>
      <c r="AR301" s="284"/>
      <c r="AS301" s="284"/>
      <c r="AT301" s="284"/>
      <c r="AU301" s="284"/>
      <c r="AV301" s="284"/>
      <c r="AW301" s="284"/>
      <c r="AX301" s="284"/>
      <c r="AY301" s="284"/>
      <c r="AZ301" s="284"/>
      <c r="BA301" s="284"/>
      <c r="BB301" s="284"/>
      <c r="BC301" s="284"/>
      <c r="BD301" s="284"/>
      <c r="BE301" s="284"/>
      <c r="BF301" s="284"/>
      <c r="BG301" s="284"/>
      <c r="BH301" s="284"/>
    </row>
    <row r="302" spans="1:60" ht="12.75" outlineLevel="1">
      <c r="A302" s="232"/>
      <c r="B302" s="233"/>
      <c r="C302" s="234" t="s">
        <v>1704</v>
      </c>
      <c r="D302" s="235"/>
      <c r="E302" s="236">
        <v>4.34</v>
      </c>
      <c r="F302" s="283"/>
      <c r="G302" s="231"/>
      <c r="H302" s="283"/>
      <c r="I302" s="283"/>
      <c r="J302" s="283"/>
      <c r="K302" s="283"/>
      <c r="L302" s="283"/>
      <c r="M302" s="283"/>
      <c r="N302" s="283"/>
      <c r="O302" s="283"/>
      <c r="P302" s="283"/>
      <c r="Q302" s="283"/>
      <c r="R302" s="283"/>
      <c r="S302" s="283"/>
      <c r="T302" s="283"/>
      <c r="U302" s="283"/>
      <c r="V302" s="283"/>
      <c r="W302" s="283"/>
      <c r="X302" s="283"/>
      <c r="Y302" s="284"/>
      <c r="Z302" s="284"/>
      <c r="AA302" s="284"/>
      <c r="AB302" s="284"/>
      <c r="AC302" s="284"/>
      <c r="AD302" s="284"/>
      <c r="AE302" s="284"/>
      <c r="AF302" s="284"/>
      <c r="AG302" s="284" t="s">
        <v>527</v>
      </c>
      <c r="AH302" s="284">
        <v>0</v>
      </c>
      <c r="AI302" s="284"/>
      <c r="AJ302" s="284"/>
      <c r="AK302" s="284"/>
      <c r="AL302" s="284"/>
      <c r="AM302" s="284"/>
      <c r="AN302" s="284"/>
      <c r="AO302" s="284"/>
      <c r="AP302" s="284"/>
      <c r="AQ302" s="284"/>
      <c r="AR302" s="284"/>
      <c r="AS302" s="284"/>
      <c r="AT302" s="284"/>
      <c r="AU302" s="284"/>
      <c r="AV302" s="284"/>
      <c r="AW302" s="284"/>
      <c r="AX302" s="284"/>
      <c r="AY302" s="284"/>
      <c r="AZ302" s="284"/>
      <c r="BA302" s="284"/>
      <c r="BB302" s="284"/>
      <c r="BC302" s="284"/>
      <c r="BD302" s="284"/>
      <c r="BE302" s="284"/>
      <c r="BF302" s="284"/>
      <c r="BG302" s="284"/>
      <c r="BH302" s="284"/>
    </row>
    <row r="303" spans="1:60" ht="12.75" outlineLevel="1">
      <c r="A303" s="232"/>
      <c r="B303" s="233"/>
      <c r="C303" s="234" t="s">
        <v>1705</v>
      </c>
      <c r="D303" s="235"/>
      <c r="E303" s="236">
        <v>3.76</v>
      </c>
      <c r="F303" s="283"/>
      <c r="G303" s="231"/>
      <c r="H303" s="283"/>
      <c r="I303" s="283"/>
      <c r="J303" s="283"/>
      <c r="K303" s="283"/>
      <c r="L303" s="283"/>
      <c r="M303" s="283"/>
      <c r="N303" s="283"/>
      <c r="O303" s="283"/>
      <c r="P303" s="283"/>
      <c r="Q303" s="283"/>
      <c r="R303" s="283"/>
      <c r="S303" s="283"/>
      <c r="T303" s="283"/>
      <c r="U303" s="283"/>
      <c r="V303" s="283"/>
      <c r="W303" s="283"/>
      <c r="X303" s="283"/>
      <c r="Y303" s="284"/>
      <c r="Z303" s="284"/>
      <c r="AA303" s="284"/>
      <c r="AB303" s="284"/>
      <c r="AC303" s="284"/>
      <c r="AD303" s="284"/>
      <c r="AE303" s="284"/>
      <c r="AF303" s="284"/>
      <c r="AG303" s="284" t="s">
        <v>527</v>
      </c>
      <c r="AH303" s="284">
        <v>0</v>
      </c>
      <c r="AI303" s="284"/>
      <c r="AJ303" s="284"/>
      <c r="AK303" s="284"/>
      <c r="AL303" s="284"/>
      <c r="AM303" s="284"/>
      <c r="AN303" s="284"/>
      <c r="AO303" s="284"/>
      <c r="AP303" s="284"/>
      <c r="AQ303" s="284"/>
      <c r="AR303" s="284"/>
      <c r="AS303" s="284"/>
      <c r="AT303" s="284"/>
      <c r="AU303" s="284"/>
      <c r="AV303" s="284"/>
      <c r="AW303" s="284"/>
      <c r="AX303" s="284"/>
      <c r="AY303" s="284"/>
      <c r="AZ303" s="284"/>
      <c r="BA303" s="284"/>
      <c r="BB303" s="284"/>
      <c r="BC303" s="284"/>
      <c r="BD303" s="284"/>
      <c r="BE303" s="284"/>
      <c r="BF303" s="284"/>
      <c r="BG303" s="284"/>
      <c r="BH303" s="284"/>
    </row>
    <row r="304" spans="1:60" ht="12.75" outlineLevel="1">
      <c r="A304" s="232"/>
      <c r="B304" s="233"/>
      <c r="C304" s="234" t="s">
        <v>1706</v>
      </c>
      <c r="D304" s="235"/>
      <c r="E304" s="236">
        <v>43.93</v>
      </c>
      <c r="F304" s="283"/>
      <c r="G304" s="231"/>
      <c r="H304" s="283"/>
      <c r="I304" s="283"/>
      <c r="J304" s="283"/>
      <c r="K304" s="283"/>
      <c r="L304" s="283"/>
      <c r="M304" s="283"/>
      <c r="N304" s="283"/>
      <c r="O304" s="283"/>
      <c r="P304" s="283"/>
      <c r="Q304" s="283"/>
      <c r="R304" s="283"/>
      <c r="S304" s="283"/>
      <c r="T304" s="283"/>
      <c r="U304" s="283"/>
      <c r="V304" s="283"/>
      <c r="W304" s="283"/>
      <c r="X304" s="283"/>
      <c r="Y304" s="284"/>
      <c r="Z304" s="284"/>
      <c r="AA304" s="284"/>
      <c r="AB304" s="284"/>
      <c r="AC304" s="284"/>
      <c r="AD304" s="284"/>
      <c r="AE304" s="284"/>
      <c r="AF304" s="284"/>
      <c r="AG304" s="284" t="s">
        <v>527</v>
      </c>
      <c r="AH304" s="284">
        <v>0</v>
      </c>
      <c r="AI304" s="284"/>
      <c r="AJ304" s="284"/>
      <c r="AK304" s="284"/>
      <c r="AL304" s="284"/>
      <c r="AM304" s="284"/>
      <c r="AN304" s="284"/>
      <c r="AO304" s="284"/>
      <c r="AP304" s="284"/>
      <c r="AQ304" s="284"/>
      <c r="AR304" s="284"/>
      <c r="AS304" s="284"/>
      <c r="AT304" s="284"/>
      <c r="AU304" s="284"/>
      <c r="AV304" s="284"/>
      <c r="AW304" s="284"/>
      <c r="AX304" s="284"/>
      <c r="AY304" s="284"/>
      <c r="AZ304" s="284"/>
      <c r="BA304" s="284"/>
      <c r="BB304" s="284"/>
      <c r="BC304" s="284"/>
      <c r="BD304" s="284"/>
      <c r="BE304" s="284"/>
      <c r="BF304" s="284"/>
      <c r="BG304" s="284"/>
      <c r="BH304" s="284"/>
    </row>
    <row r="305" spans="1:60" ht="12.75" outlineLevel="1">
      <c r="A305" s="232"/>
      <c r="B305" s="233"/>
      <c r="C305" s="234" t="s">
        <v>1707</v>
      </c>
      <c r="D305" s="235"/>
      <c r="E305" s="236">
        <v>0.72</v>
      </c>
      <c r="F305" s="283"/>
      <c r="G305" s="231"/>
      <c r="H305" s="283"/>
      <c r="I305" s="283"/>
      <c r="J305" s="283"/>
      <c r="K305" s="283"/>
      <c r="L305" s="283"/>
      <c r="M305" s="283"/>
      <c r="N305" s="283"/>
      <c r="O305" s="283"/>
      <c r="P305" s="283"/>
      <c r="Q305" s="283"/>
      <c r="R305" s="283"/>
      <c r="S305" s="283"/>
      <c r="T305" s="283"/>
      <c r="U305" s="283"/>
      <c r="V305" s="283"/>
      <c r="W305" s="283"/>
      <c r="X305" s="283"/>
      <c r="Y305" s="284"/>
      <c r="Z305" s="284"/>
      <c r="AA305" s="284"/>
      <c r="AB305" s="284"/>
      <c r="AC305" s="284"/>
      <c r="AD305" s="284"/>
      <c r="AE305" s="284"/>
      <c r="AF305" s="284"/>
      <c r="AG305" s="284" t="s">
        <v>527</v>
      </c>
      <c r="AH305" s="284">
        <v>0</v>
      </c>
      <c r="AI305" s="284"/>
      <c r="AJ305" s="284"/>
      <c r="AK305" s="284"/>
      <c r="AL305" s="284"/>
      <c r="AM305" s="284"/>
      <c r="AN305" s="284"/>
      <c r="AO305" s="284"/>
      <c r="AP305" s="284"/>
      <c r="AQ305" s="284"/>
      <c r="AR305" s="284"/>
      <c r="AS305" s="284"/>
      <c r="AT305" s="284"/>
      <c r="AU305" s="284"/>
      <c r="AV305" s="284"/>
      <c r="AW305" s="284"/>
      <c r="AX305" s="284"/>
      <c r="AY305" s="284"/>
      <c r="AZ305" s="284"/>
      <c r="BA305" s="284"/>
      <c r="BB305" s="284"/>
      <c r="BC305" s="284"/>
      <c r="BD305" s="284"/>
      <c r="BE305" s="284"/>
      <c r="BF305" s="284"/>
      <c r="BG305" s="284"/>
      <c r="BH305" s="284"/>
    </row>
    <row r="306" spans="1:60" ht="12.75" outlineLevel="1">
      <c r="A306" s="225">
        <v>72</v>
      </c>
      <c r="B306" s="226" t="s">
        <v>1720</v>
      </c>
      <c r="C306" s="227" t="s">
        <v>1721</v>
      </c>
      <c r="D306" s="228" t="s">
        <v>248</v>
      </c>
      <c r="E306" s="229">
        <v>70.77</v>
      </c>
      <c r="F306" s="147"/>
      <c r="G306" s="230">
        <f>ROUND(E306*F306,2)</f>
        <v>0</v>
      </c>
      <c r="H306" s="148"/>
      <c r="I306" s="283">
        <f>ROUND(E306*H306,2)</f>
        <v>0</v>
      </c>
      <c r="J306" s="148"/>
      <c r="K306" s="283">
        <f>ROUND(E306*J306,2)</f>
        <v>0</v>
      </c>
      <c r="L306" s="283">
        <v>21</v>
      </c>
      <c r="M306" s="283">
        <f>G306*(1+L306/100)</f>
        <v>0</v>
      </c>
      <c r="N306" s="283">
        <v>0</v>
      </c>
      <c r="O306" s="283">
        <f>ROUND(E306*N306,2)</f>
        <v>0</v>
      </c>
      <c r="P306" s="283">
        <v>0.0004</v>
      </c>
      <c r="Q306" s="283">
        <f>ROUND(E306*P306,2)</f>
        <v>0.03</v>
      </c>
      <c r="R306" s="283"/>
      <c r="S306" s="283" t="s">
        <v>1412</v>
      </c>
      <c r="T306" s="283" t="s">
        <v>1412</v>
      </c>
      <c r="U306" s="283">
        <v>0.07</v>
      </c>
      <c r="V306" s="283">
        <f>ROUND(E306*U306,2)</f>
        <v>4.95</v>
      </c>
      <c r="W306" s="283"/>
      <c r="X306" s="283" t="s">
        <v>1392</v>
      </c>
      <c r="Y306" s="284"/>
      <c r="Z306" s="284"/>
      <c r="AA306" s="284"/>
      <c r="AB306" s="284"/>
      <c r="AC306" s="284"/>
      <c r="AD306" s="284"/>
      <c r="AE306" s="284"/>
      <c r="AF306" s="284"/>
      <c r="AG306" s="284" t="s">
        <v>1393</v>
      </c>
      <c r="AH306" s="284"/>
      <c r="AI306" s="284"/>
      <c r="AJ306" s="284"/>
      <c r="AK306" s="284"/>
      <c r="AL306" s="284"/>
      <c r="AM306" s="284"/>
      <c r="AN306" s="284"/>
      <c r="AO306" s="284"/>
      <c r="AP306" s="284"/>
      <c r="AQ306" s="284"/>
      <c r="AR306" s="284"/>
      <c r="AS306" s="284"/>
      <c r="AT306" s="284"/>
      <c r="AU306" s="284"/>
      <c r="AV306" s="284"/>
      <c r="AW306" s="284"/>
      <c r="AX306" s="284"/>
      <c r="AY306" s="284"/>
      <c r="AZ306" s="284"/>
      <c r="BA306" s="284"/>
      <c r="BB306" s="284"/>
      <c r="BC306" s="284"/>
      <c r="BD306" s="284"/>
      <c r="BE306" s="284"/>
      <c r="BF306" s="284"/>
      <c r="BG306" s="284"/>
      <c r="BH306" s="284"/>
    </row>
    <row r="307" spans="1:60" ht="12.75" outlineLevel="1">
      <c r="A307" s="232"/>
      <c r="B307" s="233"/>
      <c r="C307" s="234" t="s">
        <v>1722</v>
      </c>
      <c r="D307" s="235"/>
      <c r="E307" s="236">
        <v>9.3</v>
      </c>
      <c r="F307" s="283"/>
      <c r="G307" s="231"/>
      <c r="H307" s="283"/>
      <c r="I307" s="283"/>
      <c r="J307" s="283"/>
      <c r="K307" s="283"/>
      <c r="L307" s="283"/>
      <c r="M307" s="283"/>
      <c r="N307" s="283"/>
      <c r="O307" s="283"/>
      <c r="P307" s="283"/>
      <c r="Q307" s="283"/>
      <c r="R307" s="283"/>
      <c r="S307" s="283"/>
      <c r="T307" s="283"/>
      <c r="U307" s="283"/>
      <c r="V307" s="283"/>
      <c r="W307" s="283"/>
      <c r="X307" s="283"/>
      <c r="Y307" s="284"/>
      <c r="Z307" s="284"/>
      <c r="AA307" s="284"/>
      <c r="AB307" s="284"/>
      <c r="AC307" s="284"/>
      <c r="AD307" s="284"/>
      <c r="AE307" s="284"/>
      <c r="AF307" s="284"/>
      <c r="AG307" s="284" t="s">
        <v>527</v>
      </c>
      <c r="AH307" s="284">
        <v>0</v>
      </c>
      <c r="AI307" s="284"/>
      <c r="AJ307" s="284"/>
      <c r="AK307" s="284"/>
      <c r="AL307" s="284"/>
      <c r="AM307" s="284"/>
      <c r="AN307" s="284"/>
      <c r="AO307" s="284"/>
      <c r="AP307" s="284"/>
      <c r="AQ307" s="284"/>
      <c r="AR307" s="284"/>
      <c r="AS307" s="284"/>
      <c r="AT307" s="284"/>
      <c r="AU307" s="284"/>
      <c r="AV307" s="284"/>
      <c r="AW307" s="284"/>
      <c r="AX307" s="284"/>
      <c r="AY307" s="284"/>
      <c r="AZ307" s="284"/>
      <c r="BA307" s="284"/>
      <c r="BB307" s="284"/>
      <c r="BC307" s="284"/>
      <c r="BD307" s="284"/>
      <c r="BE307" s="284"/>
      <c r="BF307" s="284"/>
      <c r="BG307" s="284"/>
      <c r="BH307" s="284"/>
    </row>
    <row r="308" spans="1:60" ht="12.75" outlineLevel="1">
      <c r="A308" s="232"/>
      <c r="B308" s="233"/>
      <c r="C308" s="234" t="s">
        <v>1723</v>
      </c>
      <c r="D308" s="235"/>
      <c r="E308" s="236">
        <v>11.38</v>
      </c>
      <c r="F308" s="283"/>
      <c r="G308" s="231"/>
      <c r="H308" s="283"/>
      <c r="I308" s="283"/>
      <c r="J308" s="283"/>
      <c r="K308" s="283"/>
      <c r="L308" s="283"/>
      <c r="M308" s="283"/>
      <c r="N308" s="283"/>
      <c r="O308" s="283"/>
      <c r="P308" s="283"/>
      <c r="Q308" s="283"/>
      <c r="R308" s="283"/>
      <c r="S308" s="283"/>
      <c r="T308" s="283"/>
      <c r="U308" s="283"/>
      <c r="V308" s="283"/>
      <c r="W308" s="283"/>
      <c r="X308" s="283"/>
      <c r="Y308" s="284"/>
      <c r="Z308" s="284"/>
      <c r="AA308" s="284"/>
      <c r="AB308" s="284"/>
      <c r="AC308" s="284"/>
      <c r="AD308" s="284"/>
      <c r="AE308" s="284"/>
      <c r="AF308" s="284"/>
      <c r="AG308" s="284" t="s">
        <v>527</v>
      </c>
      <c r="AH308" s="284">
        <v>0</v>
      </c>
      <c r="AI308" s="284"/>
      <c r="AJ308" s="284"/>
      <c r="AK308" s="284"/>
      <c r="AL308" s="284"/>
      <c r="AM308" s="284"/>
      <c r="AN308" s="284"/>
      <c r="AO308" s="284"/>
      <c r="AP308" s="284"/>
      <c r="AQ308" s="284"/>
      <c r="AR308" s="284"/>
      <c r="AS308" s="284"/>
      <c r="AT308" s="284"/>
      <c r="AU308" s="284"/>
      <c r="AV308" s="284"/>
      <c r="AW308" s="284"/>
      <c r="AX308" s="284"/>
      <c r="AY308" s="284"/>
      <c r="AZ308" s="284"/>
      <c r="BA308" s="284"/>
      <c r="BB308" s="284"/>
      <c r="BC308" s="284"/>
      <c r="BD308" s="284"/>
      <c r="BE308" s="284"/>
      <c r="BF308" s="284"/>
      <c r="BG308" s="284"/>
      <c r="BH308" s="284"/>
    </row>
    <row r="309" spans="1:60" ht="12.75" outlineLevel="1">
      <c r="A309" s="232"/>
      <c r="B309" s="233"/>
      <c r="C309" s="234" t="s">
        <v>1724</v>
      </c>
      <c r="D309" s="235"/>
      <c r="E309" s="236">
        <v>10</v>
      </c>
      <c r="F309" s="283"/>
      <c r="G309" s="231"/>
      <c r="H309" s="283"/>
      <c r="I309" s="283"/>
      <c r="J309" s="283"/>
      <c r="K309" s="283"/>
      <c r="L309" s="283"/>
      <c r="M309" s="283"/>
      <c r="N309" s="283"/>
      <c r="O309" s="283"/>
      <c r="P309" s="283"/>
      <c r="Q309" s="283"/>
      <c r="R309" s="283"/>
      <c r="S309" s="283"/>
      <c r="T309" s="283"/>
      <c r="U309" s="283"/>
      <c r="V309" s="283"/>
      <c r="W309" s="283"/>
      <c r="X309" s="283"/>
      <c r="Y309" s="284"/>
      <c r="Z309" s="284"/>
      <c r="AA309" s="284"/>
      <c r="AB309" s="284"/>
      <c r="AC309" s="284"/>
      <c r="AD309" s="284"/>
      <c r="AE309" s="284"/>
      <c r="AF309" s="284"/>
      <c r="AG309" s="284" t="s">
        <v>527</v>
      </c>
      <c r="AH309" s="284">
        <v>0</v>
      </c>
      <c r="AI309" s="284"/>
      <c r="AJ309" s="284"/>
      <c r="AK309" s="284"/>
      <c r="AL309" s="284"/>
      <c r="AM309" s="284"/>
      <c r="AN309" s="284"/>
      <c r="AO309" s="284"/>
      <c r="AP309" s="284"/>
      <c r="AQ309" s="284"/>
      <c r="AR309" s="284"/>
      <c r="AS309" s="284"/>
      <c r="AT309" s="284"/>
      <c r="AU309" s="284"/>
      <c r="AV309" s="284"/>
      <c r="AW309" s="284"/>
      <c r="AX309" s="284"/>
      <c r="AY309" s="284"/>
      <c r="AZ309" s="284"/>
      <c r="BA309" s="284"/>
      <c r="BB309" s="284"/>
      <c r="BC309" s="284"/>
      <c r="BD309" s="284"/>
      <c r="BE309" s="284"/>
      <c r="BF309" s="284"/>
      <c r="BG309" s="284"/>
      <c r="BH309" s="284"/>
    </row>
    <row r="310" spans="1:60" ht="12.75" outlineLevel="1">
      <c r="A310" s="232"/>
      <c r="B310" s="233"/>
      <c r="C310" s="234" t="s">
        <v>1725</v>
      </c>
      <c r="D310" s="235"/>
      <c r="E310" s="236">
        <v>14</v>
      </c>
      <c r="F310" s="283"/>
      <c r="G310" s="231"/>
      <c r="H310" s="283"/>
      <c r="I310" s="283"/>
      <c r="J310" s="283"/>
      <c r="K310" s="283"/>
      <c r="L310" s="283"/>
      <c r="M310" s="283"/>
      <c r="N310" s="283"/>
      <c r="O310" s="283"/>
      <c r="P310" s="283"/>
      <c r="Q310" s="283"/>
      <c r="R310" s="283"/>
      <c r="S310" s="283"/>
      <c r="T310" s="283"/>
      <c r="U310" s="283"/>
      <c r="V310" s="283"/>
      <c r="W310" s="283"/>
      <c r="X310" s="283"/>
      <c r="Y310" s="284"/>
      <c r="Z310" s="284"/>
      <c r="AA310" s="284"/>
      <c r="AB310" s="284"/>
      <c r="AC310" s="284"/>
      <c r="AD310" s="284"/>
      <c r="AE310" s="284"/>
      <c r="AF310" s="284"/>
      <c r="AG310" s="284" t="s">
        <v>527</v>
      </c>
      <c r="AH310" s="284">
        <v>0</v>
      </c>
      <c r="AI310" s="284"/>
      <c r="AJ310" s="284"/>
      <c r="AK310" s="284"/>
      <c r="AL310" s="284"/>
      <c r="AM310" s="284"/>
      <c r="AN310" s="284"/>
      <c r="AO310" s="284"/>
      <c r="AP310" s="284"/>
      <c r="AQ310" s="284"/>
      <c r="AR310" s="284"/>
      <c r="AS310" s="284"/>
      <c r="AT310" s="284"/>
      <c r="AU310" s="284"/>
      <c r="AV310" s="284"/>
      <c r="AW310" s="284"/>
      <c r="AX310" s="284"/>
      <c r="AY310" s="284"/>
      <c r="AZ310" s="284"/>
      <c r="BA310" s="284"/>
      <c r="BB310" s="284"/>
      <c r="BC310" s="284"/>
      <c r="BD310" s="284"/>
      <c r="BE310" s="284"/>
      <c r="BF310" s="284"/>
      <c r="BG310" s="284"/>
      <c r="BH310" s="284"/>
    </row>
    <row r="311" spans="1:60" ht="12.75" outlineLevel="1">
      <c r="A311" s="232"/>
      <c r="B311" s="233"/>
      <c r="C311" s="234" t="s">
        <v>1726</v>
      </c>
      <c r="D311" s="235"/>
      <c r="E311" s="236">
        <v>13.85</v>
      </c>
      <c r="F311" s="283"/>
      <c r="G311" s="231"/>
      <c r="H311" s="283"/>
      <c r="I311" s="283"/>
      <c r="J311" s="283"/>
      <c r="K311" s="283"/>
      <c r="L311" s="283"/>
      <c r="M311" s="283"/>
      <c r="N311" s="283"/>
      <c r="O311" s="283"/>
      <c r="P311" s="283"/>
      <c r="Q311" s="283"/>
      <c r="R311" s="283"/>
      <c r="S311" s="283"/>
      <c r="T311" s="283"/>
      <c r="U311" s="283"/>
      <c r="V311" s="283"/>
      <c r="W311" s="283"/>
      <c r="X311" s="283"/>
      <c r="Y311" s="284"/>
      <c r="Z311" s="284"/>
      <c r="AA311" s="284"/>
      <c r="AB311" s="284"/>
      <c r="AC311" s="284"/>
      <c r="AD311" s="284"/>
      <c r="AE311" s="284"/>
      <c r="AF311" s="284"/>
      <c r="AG311" s="284" t="s">
        <v>527</v>
      </c>
      <c r="AH311" s="284">
        <v>0</v>
      </c>
      <c r="AI311" s="284"/>
      <c r="AJ311" s="284"/>
      <c r="AK311" s="284"/>
      <c r="AL311" s="284"/>
      <c r="AM311" s="284"/>
      <c r="AN311" s="284"/>
      <c r="AO311" s="284"/>
      <c r="AP311" s="284"/>
      <c r="AQ311" s="284"/>
      <c r="AR311" s="284"/>
      <c r="AS311" s="284"/>
      <c r="AT311" s="284"/>
      <c r="AU311" s="284"/>
      <c r="AV311" s="284"/>
      <c r="AW311" s="284"/>
      <c r="AX311" s="284"/>
      <c r="AY311" s="284"/>
      <c r="AZ311" s="284"/>
      <c r="BA311" s="284"/>
      <c r="BB311" s="284"/>
      <c r="BC311" s="284"/>
      <c r="BD311" s="284"/>
      <c r="BE311" s="284"/>
      <c r="BF311" s="284"/>
      <c r="BG311" s="284"/>
      <c r="BH311" s="284"/>
    </row>
    <row r="312" spans="1:60" ht="12.75" outlineLevel="1">
      <c r="A312" s="232"/>
      <c r="B312" s="233"/>
      <c r="C312" s="234" t="s">
        <v>1727</v>
      </c>
      <c r="D312" s="235"/>
      <c r="E312" s="236">
        <v>12.24</v>
      </c>
      <c r="F312" s="283"/>
      <c r="G312" s="231"/>
      <c r="H312" s="283"/>
      <c r="I312" s="283"/>
      <c r="J312" s="283"/>
      <c r="K312" s="283"/>
      <c r="L312" s="283"/>
      <c r="M312" s="283"/>
      <c r="N312" s="283"/>
      <c r="O312" s="283"/>
      <c r="P312" s="283"/>
      <c r="Q312" s="283"/>
      <c r="R312" s="283"/>
      <c r="S312" s="283"/>
      <c r="T312" s="283"/>
      <c r="U312" s="283"/>
      <c r="V312" s="283"/>
      <c r="W312" s="283"/>
      <c r="X312" s="283"/>
      <c r="Y312" s="284"/>
      <c r="Z312" s="284"/>
      <c r="AA312" s="284"/>
      <c r="AB312" s="284"/>
      <c r="AC312" s="284"/>
      <c r="AD312" s="284"/>
      <c r="AE312" s="284"/>
      <c r="AF312" s="284"/>
      <c r="AG312" s="284" t="s">
        <v>527</v>
      </c>
      <c r="AH312" s="284">
        <v>0</v>
      </c>
      <c r="AI312" s="284"/>
      <c r="AJ312" s="284"/>
      <c r="AK312" s="284"/>
      <c r="AL312" s="284"/>
      <c r="AM312" s="284"/>
      <c r="AN312" s="284"/>
      <c r="AO312" s="284"/>
      <c r="AP312" s="284"/>
      <c r="AQ312" s="284"/>
      <c r="AR312" s="284"/>
      <c r="AS312" s="284"/>
      <c r="AT312" s="284"/>
      <c r="AU312" s="284"/>
      <c r="AV312" s="284"/>
      <c r="AW312" s="284"/>
      <c r="AX312" s="284"/>
      <c r="AY312" s="284"/>
      <c r="AZ312" s="284"/>
      <c r="BA312" s="284"/>
      <c r="BB312" s="284"/>
      <c r="BC312" s="284"/>
      <c r="BD312" s="284"/>
      <c r="BE312" s="284"/>
      <c r="BF312" s="284"/>
      <c r="BG312" s="284"/>
      <c r="BH312" s="284"/>
    </row>
    <row r="313" spans="1:60" ht="12.75" outlineLevel="1">
      <c r="A313" s="225">
        <v>73</v>
      </c>
      <c r="B313" s="226" t="s">
        <v>1728</v>
      </c>
      <c r="C313" s="227" t="s">
        <v>1729</v>
      </c>
      <c r="D313" s="228" t="s">
        <v>210</v>
      </c>
      <c r="E313" s="229">
        <v>9.7318</v>
      </c>
      <c r="F313" s="147"/>
      <c r="G313" s="230">
        <f>ROUND(E313*F313,2)</f>
        <v>0</v>
      </c>
      <c r="H313" s="148"/>
      <c r="I313" s="283">
        <f>ROUND(E313*H313,2)</f>
        <v>0</v>
      </c>
      <c r="J313" s="148"/>
      <c r="K313" s="283">
        <f>ROUND(E313*J313,2)</f>
        <v>0</v>
      </c>
      <c r="L313" s="283">
        <v>21</v>
      </c>
      <c r="M313" s="283">
        <f>G313*(1+L313/100)</f>
        <v>0</v>
      </c>
      <c r="N313" s="283">
        <v>0</v>
      </c>
      <c r="O313" s="283">
        <f>ROUND(E313*N313,2)</f>
        <v>0</v>
      </c>
      <c r="P313" s="283">
        <v>1.4</v>
      </c>
      <c r="Q313" s="283">
        <f>ROUND(E313*P313,2)</f>
        <v>13.62</v>
      </c>
      <c r="R313" s="283"/>
      <c r="S313" s="283" t="s">
        <v>1412</v>
      </c>
      <c r="T313" s="283" t="s">
        <v>1412</v>
      </c>
      <c r="U313" s="283">
        <v>1.05</v>
      </c>
      <c r="V313" s="283">
        <f>ROUND(E313*U313,2)</f>
        <v>10.22</v>
      </c>
      <c r="W313" s="283"/>
      <c r="X313" s="283" t="s">
        <v>1392</v>
      </c>
      <c r="Y313" s="284"/>
      <c r="Z313" s="284"/>
      <c r="AA313" s="284"/>
      <c r="AB313" s="284"/>
      <c r="AC313" s="284"/>
      <c r="AD313" s="284"/>
      <c r="AE313" s="284"/>
      <c r="AF313" s="284"/>
      <c r="AG313" s="284" t="s">
        <v>1393</v>
      </c>
      <c r="AH313" s="284"/>
      <c r="AI313" s="284"/>
      <c r="AJ313" s="284"/>
      <c r="AK313" s="284"/>
      <c r="AL313" s="284"/>
      <c r="AM313" s="284"/>
      <c r="AN313" s="284"/>
      <c r="AO313" s="284"/>
      <c r="AP313" s="284"/>
      <c r="AQ313" s="284"/>
      <c r="AR313" s="284"/>
      <c r="AS313" s="284"/>
      <c r="AT313" s="284"/>
      <c r="AU313" s="284"/>
      <c r="AV313" s="284"/>
      <c r="AW313" s="284"/>
      <c r="AX313" s="284"/>
      <c r="AY313" s="284"/>
      <c r="AZ313" s="284"/>
      <c r="BA313" s="284"/>
      <c r="BB313" s="284"/>
      <c r="BC313" s="284"/>
      <c r="BD313" s="284"/>
      <c r="BE313" s="284"/>
      <c r="BF313" s="284"/>
      <c r="BG313" s="284"/>
      <c r="BH313" s="284"/>
    </row>
    <row r="314" spans="1:60" ht="12.75" outlineLevel="1">
      <c r="A314" s="232"/>
      <c r="B314" s="233"/>
      <c r="C314" s="234" t="s">
        <v>1730</v>
      </c>
      <c r="D314" s="235"/>
      <c r="E314" s="236">
        <v>6.18</v>
      </c>
      <c r="F314" s="283"/>
      <c r="G314" s="231"/>
      <c r="H314" s="283"/>
      <c r="I314" s="283"/>
      <c r="J314" s="283"/>
      <c r="K314" s="283"/>
      <c r="L314" s="283"/>
      <c r="M314" s="283"/>
      <c r="N314" s="283"/>
      <c r="O314" s="283"/>
      <c r="P314" s="283"/>
      <c r="Q314" s="283"/>
      <c r="R314" s="283"/>
      <c r="S314" s="283"/>
      <c r="T314" s="283"/>
      <c r="U314" s="283"/>
      <c r="V314" s="283"/>
      <c r="W314" s="283"/>
      <c r="X314" s="283"/>
      <c r="Y314" s="284"/>
      <c r="Z314" s="284"/>
      <c r="AA314" s="284"/>
      <c r="AB314" s="284"/>
      <c r="AC314" s="284"/>
      <c r="AD314" s="284"/>
      <c r="AE314" s="284"/>
      <c r="AF314" s="284"/>
      <c r="AG314" s="284" t="s">
        <v>527</v>
      </c>
      <c r="AH314" s="284">
        <v>0</v>
      </c>
      <c r="AI314" s="284"/>
      <c r="AJ314" s="284"/>
      <c r="AK314" s="284"/>
      <c r="AL314" s="284"/>
      <c r="AM314" s="284"/>
      <c r="AN314" s="284"/>
      <c r="AO314" s="284"/>
      <c r="AP314" s="284"/>
      <c r="AQ314" s="284"/>
      <c r="AR314" s="284"/>
      <c r="AS314" s="284"/>
      <c r="AT314" s="284"/>
      <c r="AU314" s="284"/>
      <c r="AV314" s="284"/>
      <c r="AW314" s="284"/>
      <c r="AX314" s="284"/>
      <c r="AY314" s="284"/>
      <c r="AZ314" s="284"/>
      <c r="BA314" s="284"/>
      <c r="BB314" s="284"/>
      <c r="BC314" s="284"/>
      <c r="BD314" s="284"/>
      <c r="BE314" s="284"/>
      <c r="BF314" s="284"/>
      <c r="BG314" s="284"/>
      <c r="BH314" s="284"/>
    </row>
    <row r="315" spans="1:60" ht="12.75" outlineLevel="1">
      <c r="A315" s="232"/>
      <c r="B315" s="233"/>
      <c r="C315" s="234" t="s">
        <v>1731</v>
      </c>
      <c r="D315" s="235"/>
      <c r="E315" s="236">
        <v>0.8517</v>
      </c>
      <c r="F315" s="283"/>
      <c r="G315" s="231"/>
      <c r="H315" s="283"/>
      <c r="I315" s="283"/>
      <c r="J315" s="283"/>
      <c r="K315" s="283"/>
      <c r="L315" s="283"/>
      <c r="M315" s="283"/>
      <c r="N315" s="283"/>
      <c r="O315" s="283"/>
      <c r="P315" s="283"/>
      <c r="Q315" s="283"/>
      <c r="R315" s="283"/>
      <c r="S315" s="283"/>
      <c r="T315" s="283"/>
      <c r="U315" s="283"/>
      <c r="V315" s="283"/>
      <c r="W315" s="283"/>
      <c r="X315" s="283"/>
      <c r="Y315" s="284"/>
      <c r="Z315" s="284"/>
      <c r="AA315" s="284"/>
      <c r="AB315" s="284"/>
      <c r="AC315" s="284"/>
      <c r="AD315" s="284"/>
      <c r="AE315" s="284"/>
      <c r="AF315" s="284"/>
      <c r="AG315" s="284" t="s">
        <v>527</v>
      </c>
      <c r="AH315" s="284">
        <v>0</v>
      </c>
      <c r="AI315" s="284"/>
      <c r="AJ315" s="284"/>
      <c r="AK315" s="284"/>
      <c r="AL315" s="284"/>
      <c r="AM315" s="284"/>
      <c r="AN315" s="284"/>
      <c r="AO315" s="284"/>
      <c r="AP315" s="284"/>
      <c r="AQ315" s="284"/>
      <c r="AR315" s="284"/>
      <c r="AS315" s="284"/>
      <c r="AT315" s="284"/>
      <c r="AU315" s="284"/>
      <c r="AV315" s="284"/>
      <c r="AW315" s="284"/>
      <c r="AX315" s="284"/>
      <c r="AY315" s="284"/>
      <c r="AZ315" s="284"/>
      <c r="BA315" s="284"/>
      <c r="BB315" s="284"/>
      <c r="BC315" s="284"/>
      <c r="BD315" s="284"/>
      <c r="BE315" s="284"/>
      <c r="BF315" s="284"/>
      <c r="BG315" s="284"/>
      <c r="BH315" s="284"/>
    </row>
    <row r="316" spans="1:60" ht="12.75" outlineLevel="1">
      <c r="A316" s="232"/>
      <c r="B316" s="233"/>
      <c r="C316" s="234" t="s">
        <v>1732</v>
      </c>
      <c r="D316" s="235"/>
      <c r="E316" s="236">
        <v>0.6936</v>
      </c>
      <c r="F316" s="283"/>
      <c r="G316" s="231"/>
      <c r="H316" s="283"/>
      <c r="I316" s="283"/>
      <c r="J316" s="283"/>
      <c r="K316" s="283"/>
      <c r="L316" s="283"/>
      <c r="M316" s="283"/>
      <c r="N316" s="283"/>
      <c r="O316" s="283"/>
      <c r="P316" s="283"/>
      <c r="Q316" s="283"/>
      <c r="R316" s="283"/>
      <c r="S316" s="283"/>
      <c r="T316" s="283"/>
      <c r="U316" s="283"/>
      <c r="V316" s="283"/>
      <c r="W316" s="283"/>
      <c r="X316" s="283"/>
      <c r="Y316" s="284"/>
      <c r="Z316" s="284"/>
      <c r="AA316" s="284"/>
      <c r="AB316" s="284"/>
      <c r="AC316" s="284"/>
      <c r="AD316" s="284"/>
      <c r="AE316" s="284"/>
      <c r="AF316" s="284"/>
      <c r="AG316" s="284" t="s">
        <v>527</v>
      </c>
      <c r="AH316" s="284">
        <v>0</v>
      </c>
      <c r="AI316" s="284"/>
      <c r="AJ316" s="284"/>
      <c r="AK316" s="284"/>
      <c r="AL316" s="284"/>
      <c r="AM316" s="284"/>
      <c r="AN316" s="284"/>
      <c r="AO316" s="284"/>
      <c r="AP316" s="284"/>
      <c r="AQ316" s="284"/>
      <c r="AR316" s="284"/>
      <c r="AS316" s="284"/>
      <c r="AT316" s="284"/>
      <c r="AU316" s="284"/>
      <c r="AV316" s="284"/>
      <c r="AW316" s="284"/>
      <c r="AX316" s="284"/>
      <c r="AY316" s="284"/>
      <c r="AZ316" s="284"/>
      <c r="BA316" s="284"/>
      <c r="BB316" s="284"/>
      <c r="BC316" s="284"/>
      <c r="BD316" s="284"/>
      <c r="BE316" s="284"/>
      <c r="BF316" s="284"/>
      <c r="BG316" s="284"/>
      <c r="BH316" s="284"/>
    </row>
    <row r="317" spans="1:60" ht="12.75" outlineLevel="1">
      <c r="A317" s="232"/>
      <c r="B317" s="233"/>
      <c r="C317" s="234" t="s">
        <v>1733</v>
      </c>
      <c r="D317" s="235"/>
      <c r="E317" s="236">
        <v>0.544</v>
      </c>
      <c r="F317" s="283"/>
      <c r="G317" s="231"/>
      <c r="H317" s="283"/>
      <c r="I317" s="283"/>
      <c r="J317" s="283"/>
      <c r="K317" s="283"/>
      <c r="L317" s="283"/>
      <c r="M317" s="283"/>
      <c r="N317" s="283"/>
      <c r="O317" s="283"/>
      <c r="P317" s="283"/>
      <c r="Q317" s="283"/>
      <c r="R317" s="283"/>
      <c r="S317" s="283"/>
      <c r="T317" s="283"/>
      <c r="U317" s="283"/>
      <c r="V317" s="283"/>
      <c r="W317" s="283"/>
      <c r="X317" s="283"/>
      <c r="Y317" s="284"/>
      <c r="Z317" s="284"/>
      <c r="AA317" s="284"/>
      <c r="AB317" s="284"/>
      <c r="AC317" s="284"/>
      <c r="AD317" s="284"/>
      <c r="AE317" s="284"/>
      <c r="AF317" s="284"/>
      <c r="AG317" s="284" t="s">
        <v>527</v>
      </c>
      <c r="AH317" s="284">
        <v>0</v>
      </c>
      <c r="AI317" s="284"/>
      <c r="AJ317" s="284"/>
      <c r="AK317" s="284"/>
      <c r="AL317" s="284"/>
      <c r="AM317" s="284"/>
      <c r="AN317" s="284"/>
      <c r="AO317" s="284"/>
      <c r="AP317" s="284"/>
      <c r="AQ317" s="284"/>
      <c r="AR317" s="284"/>
      <c r="AS317" s="284"/>
      <c r="AT317" s="284"/>
      <c r="AU317" s="284"/>
      <c r="AV317" s="284"/>
      <c r="AW317" s="284"/>
      <c r="AX317" s="284"/>
      <c r="AY317" s="284"/>
      <c r="AZ317" s="284"/>
      <c r="BA317" s="284"/>
      <c r="BB317" s="284"/>
      <c r="BC317" s="284"/>
      <c r="BD317" s="284"/>
      <c r="BE317" s="284"/>
      <c r="BF317" s="284"/>
      <c r="BG317" s="284"/>
      <c r="BH317" s="284"/>
    </row>
    <row r="318" spans="1:60" ht="12.75" outlineLevel="1">
      <c r="A318" s="232"/>
      <c r="B318" s="233"/>
      <c r="C318" s="234" t="s">
        <v>1734</v>
      </c>
      <c r="D318" s="235"/>
      <c r="E318" s="236">
        <v>1.4625</v>
      </c>
      <c r="F318" s="283"/>
      <c r="G318" s="231"/>
      <c r="H318" s="283"/>
      <c r="I318" s="283"/>
      <c r="J318" s="283"/>
      <c r="K318" s="283"/>
      <c r="L318" s="283"/>
      <c r="M318" s="283"/>
      <c r="N318" s="283"/>
      <c r="O318" s="283"/>
      <c r="P318" s="283"/>
      <c r="Q318" s="283"/>
      <c r="R318" s="283"/>
      <c r="S318" s="283"/>
      <c r="T318" s="283"/>
      <c r="U318" s="283"/>
      <c r="V318" s="283"/>
      <c r="W318" s="283"/>
      <c r="X318" s="283"/>
      <c r="Y318" s="284"/>
      <c r="Z318" s="284"/>
      <c r="AA318" s="284"/>
      <c r="AB318" s="284"/>
      <c r="AC318" s="284"/>
      <c r="AD318" s="284"/>
      <c r="AE318" s="284"/>
      <c r="AF318" s="284"/>
      <c r="AG318" s="284" t="s">
        <v>527</v>
      </c>
      <c r="AH318" s="284">
        <v>0</v>
      </c>
      <c r="AI318" s="284"/>
      <c r="AJ318" s="284"/>
      <c r="AK318" s="284"/>
      <c r="AL318" s="284"/>
      <c r="AM318" s="284"/>
      <c r="AN318" s="284"/>
      <c r="AO318" s="284"/>
      <c r="AP318" s="284"/>
      <c r="AQ318" s="284"/>
      <c r="AR318" s="284"/>
      <c r="AS318" s="284"/>
      <c r="AT318" s="284"/>
      <c r="AU318" s="284"/>
      <c r="AV318" s="284"/>
      <c r="AW318" s="284"/>
      <c r="AX318" s="284"/>
      <c r="AY318" s="284"/>
      <c r="AZ318" s="284"/>
      <c r="BA318" s="284"/>
      <c r="BB318" s="284"/>
      <c r="BC318" s="284"/>
      <c r="BD318" s="284"/>
      <c r="BE318" s="284"/>
      <c r="BF318" s="284"/>
      <c r="BG318" s="284"/>
      <c r="BH318" s="284"/>
    </row>
    <row r="319" spans="1:60" ht="12.75" outlineLevel="1">
      <c r="A319" s="225">
        <v>74</v>
      </c>
      <c r="B319" s="226" t="s">
        <v>1735</v>
      </c>
      <c r="C319" s="227" t="s">
        <v>1736</v>
      </c>
      <c r="D319" s="228" t="s">
        <v>243</v>
      </c>
      <c r="E319" s="229">
        <v>14</v>
      </c>
      <c r="F319" s="147"/>
      <c r="G319" s="230">
        <f>ROUND(E319*F319,2)</f>
        <v>0</v>
      </c>
      <c r="H319" s="148"/>
      <c r="I319" s="283">
        <f>ROUND(E319*H319,2)</f>
        <v>0</v>
      </c>
      <c r="J319" s="148"/>
      <c r="K319" s="283">
        <f>ROUND(E319*J319,2)</f>
        <v>0</v>
      </c>
      <c r="L319" s="283">
        <v>21</v>
      </c>
      <c r="M319" s="283">
        <f>G319*(1+L319/100)</f>
        <v>0</v>
      </c>
      <c r="N319" s="283">
        <v>0</v>
      </c>
      <c r="O319" s="283">
        <f>ROUND(E319*N319,2)</f>
        <v>0</v>
      </c>
      <c r="P319" s="283">
        <v>0</v>
      </c>
      <c r="Q319" s="283">
        <f>ROUND(E319*P319,2)</f>
        <v>0</v>
      </c>
      <c r="R319" s="283"/>
      <c r="S319" s="283" t="s">
        <v>1412</v>
      </c>
      <c r="T319" s="283" t="s">
        <v>1412</v>
      </c>
      <c r="U319" s="283">
        <v>0.03</v>
      </c>
      <c r="V319" s="283">
        <f>ROUND(E319*U319,2)</f>
        <v>0.42</v>
      </c>
      <c r="W319" s="283"/>
      <c r="X319" s="283" t="s">
        <v>1392</v>
      </c>
      <c r="Y319" s="284"/>
      <c r="Z319" s="284"/>
      <c r="AA319" s="284"/>
      <c r="AB319" s="284"/>
      <c r="AC319" s="284"/>
      <c r="AD319" s="284"/>
      <c r="AE319" s="284"/>
      <c r="AF319" s="284"/>
      <c r="AG319" s="284" t="s">
        <v>1393</v>
      </c>
      <c r="AH319" s="284"/>
      <c r="AI319" s="284"/>
      <c r="AJ319" s="284"/>
      <c r="AK319" s="284"/>
      <c r="AL319" s="284"/>
      <c r="AM319" s="284"/>
      <c r="AN319" s="284"/>
      <c r="AO319" s="284"/>
      <c r="AP319" s="284"/>
      <c r="AQ319" s="284"/>
      <c r="AR319" s="284"/>
      <c r="AS319" s="284"/>
      <c r="AT319" s="284"/>
      <c r="AU319" s="284"/>
      <c r="AV319" s="284"/>
      <c r="AW319" s="284"/>
      <c r="AX319" s="284"/>
      <c r="AY319" s="284"/>
      <c r="AZ319" s="284"/>
      <c r="BA319" s="284"/>
      <c r="BB319" s="284"/>
      <c r="BC319" s="284"/>
      <c r="BD319" s="284"/>
      <c r="BE319" s="284"/>
      <c r="BF319" s="284"/>
      <c r="BG319" s="284"/>
      <c r="BH319" s="284"/>
    </row>
    <row r="320" spans="1:60" ht="12.75" outlineLevel="1">
      <c r="A320" s="232"/>
      <c r="B320" s="233"/>
      <c r="C320" s="234" t="s">
        <v>587</v>
      </c>
      <c r="D320" s="235"/>
      <c r="E320" s="236">
        <v>14</v>
      </c>
      <c r="F320" s="283"/>
      <c r="G320" s="231"/>
      <c r="H320" s="283"/>
      <c r="I320" s="283"/>
      <c r="J320" s="283"/>
      <c r="K320" s="283"/>
      <c r="L320" s="283"/>
      <c r="M320" s="283"/>
      <c r="N320" s="283"/>
      <c r="O320" s="283"/>
      <c r="P320" s="283"/>
      <c r="Q320" s="283"/>
      <c r="R320" s="283"/>
      <c r="S320" s="283"/>
      <c r="T320" s="283"/>
      <c r="U320" s="283"/>
      <c r="V320" s="283"/>
      <c r="W320" s="283"/>
      <c r="X320" s="283"/>
      <c r="Y320" s="284"/>
      <c r="Z320" s="284"/>
      <c r="AA320" s="284"/>
      <c r="AB320" s="284"/>
      <c r="AC320" s="284"/>
      <c r="AD320" s="284"/>
      <c r="AE320" s="284"/>
      <c r="AF320" s="284"/>
      <c r="AG320" s="284" t="s">
        <v>527</v>
      </c>
      <c r="AH320" s="284">
        <v>0</v>
      </c>
      <c r="AI320" s="284"/>
      <c r="AJ320" s="284"/>
      <c r="AK320" s="284"/>
      <c r="AL320" s="284"/>
      <c r="AM320" s="284"/>
      <c r="AN320" s="284"/>
      <c r="AO320" s="284"/>
      <c r="AP320" s="284"/>
      <c r="AQ320" s="284"/>
      <c r="AR320" s="284"/>
      <c r="AS320" s="284"/>
      <c r="AT320" s="284"/>
      <c r="AU320" s="284"/>
      <c r="AV320" s="284"/>
      <c r="AW320" s="284"/>
      <c r="AX320" s="284"/>
      <c r="AY320" s="284"/>
      <c r="AZ320" s="284"/>
      <c r="BA320" s="284"/>
      <c r="BB320" s="284"/>
      <c r="BC320" s="284"/>
      <c r="BD320" s="284"/>
      <c r="BE320" s="284"/>
      <c r="BF320" s="284"/>
      <c r="BG320" s="284"/>
      <c r="BH320" s="284"/>
    </row>
    <row r="321" spans="1:60" ht="12.75" outlineLevel="1">
      <c r="A321" s="225">
        <v>75</v>
      </c>
      <c r="B321" s="226" t="s">
        <v>1737</v>
      </c>
      <c r="C321" s="227" t="s">
        <v>1738</v>
      </c>
      <c r="D321" s="228" t="s">
        <v>243</v>
      </c>
      <c r="E321" s="229">
        <v>26</v>
      </c>
      <c r="F321" s="147"/>
      <c r="G321" s="230">
        <f>ROUND(E321*F321,2)</f>
        <v>0</v>
      </c>
      <c r="H321" s="148"/>
      <c r="I321" s="283">
        <f>ROUND(E321*H321,2)</f>
        <v>0</v>
      </c>
      <c r="J321" s="148"/>
      <c r="K321" s="283">
        <f>ROUND(E321*J321,2)</f>
        <v>0</v>
      </c>
      <c r="L321" s="283">
        <v>21</v>
      </c>
      <c r="M321" s="283">
        <f>G321*(1+L321/100)</f>
        <v>0</v>
      </c>
      <c r="N321" s="283">
        <v>0</v>
      </c>
      <c r="O321" s="283">
        <f>ROUND(E321*N321,2)</f>
        <v>0</v>
      </c>
      <c r="P321" s="283">
        <v>0</v>
      </c>
      <c r="Q321" s="283">
        <f>ROUND(E321*P321,2)</f>
        <v>0</v>
      </c>
      <c r="R321" s="283"/>
      <c r="S321" s="283" t="s">
        <v>1412</v>
      </c>
      <c r="T321" s="283" t="s">
        <v>1412</v>
      </c>
      <c r="U321" s="283">
        <v>0.05</v>
      </c>
      <c r="V321" s="283">
        <f>ROUND(E321*U321,2)</f>
        <v>1.3</v>
      </c>
      <c r="W321" s="283"/>
      <c r="X321" s="283" t="s">
        <v>1392</v>
      </c>
      <c r="Y321" s="284"/>
      <c r="Z321" s="284"/>
      <c r="AA321" s="284"/>
      <c r="AB321" s="284"/>
      <c r="AC321" s="284"/>
      <c r="AD321" s="284"/>
      <c r="AE321" s="284"/>
      <c r="AF321" s="284"/>
      <c r="AG321" s="284" t="s">
        <v>1393</v>
      </c>
      <c r="AH321" s="284"/>
      <c r="AI321" s="284"/>
      <c r="AJ321" s="284"/>
      <c r="AK321" s="284"/>
      <c r="AL321" s="284"/>
      <c r="AM321" s="284"/>
      <c r="AN321" s="284"/>
      <c r="AO321" s="284"/>
      <c r="AP321" s="284"/>
      <c r="AQ321" s="284"/>
      <c r="AR321" s="284"/>
      <c r="AS321" s="284"/>
      <c r="AT321" s="284"/>
      <c r="AU321" s="284"/>
      <c r="AV321" s="284"/>
      <c r="AW321" s="284"/>
      <c r="AX321" s="284"/>
      <c r="AY321" s="284"/>
      <c r="AZ321" s="284"/>
      <c r="BA321" s="284"/>
      <c r="BB321" s="284"/>
      <c r="BC321" s="284"/>
      <c r="BD321" s="284"/>
      <c r="BE321" s="284"/>
      <c r="BF321" s="284"/>
      <c r="BG321" s="284"/>
      <c r="BH321" s="284"/>
    </row>
    <row r="322" spans="1:60" ht="12.75" outlineLevel="1">
      <c r="A322" s="232"/>
      <c r="B322" s="233"/>
      <c r="C322" s="234" t="s">
        <v>1739</v>
      </c>
      <c r="D322" s="235"/>
      <c r="E322" s="236">
        <v>25</v>
      </c>
      <c r="F322" s="283"/>
      <c r="G322" s="231"/>
      <c r="H322" s="283"/>
      <c r="I322" s="283"/>
      <c r="J322" s="283"/>
      <c r="K322" s="283"/>
      <c r="L322" s="283"/>
      <c r="M322" s="283"/>
      <c r="N322" s="283"/>
      <c r="O322" s="283"/>
      <c r="P322" s="283"/>
      <c r="Q322" s="283"/>
      <c r="R322" s="283"/>
      <c r="S322" s="283"/>
      <c r="T322" s="283"/>
      <c r="U322" s="283"/>
      <c r="V322" s="283"/>
      <c r="W322" s="283"/>
      <c r="X322" s="283"/>
      <c r="Y322" s="284"/>
      <c r="Z322" s="284"/>
      <c r="AA322" s="284"/>
      <c r="AB322" s="284"/>
      <c r="AC322" s="284"/>
      <c r="AD322" s="284"/>
      <c r="AE322" s="284"/>
      <c r="AF322" s="284"/>
      <c r="AG322" s="284" t="s">
        <v>527</v>
      </c>
      <c r="AH322" s="284">
        <v>0</v>
      </c>
      <c r="AI322" s="284"/>
      <c r="AJ322" s="284"/>
      <c r="AK322" s="284"/>
      <c r="AL322" s="284"/>
      <c r="AM322" s="284"/>
      <c r="AN322" s="284"/>
      <c r="AO322" s="284"/>
      <c r="AP322" s="284"/>
      <c r="AQ322" s="284"/>
      <c r="AR322" s="284"/>
      <c r="AS322" s="284"/>
      <c r="AT322" s="284"/>
      <c r="AU322" s="284"/>
      <c r="AV322" s="284"/>
      <c r="AW322" s="284"/>
      <c r="AX322" s="284"/>
      <c r="AY322" s="284"/>
      <c r="AZ322" s="284"/>
      <c r="BA322" s="284"/>
      <c r="BB322" s="284"/>
      <c r="BC322" s="284"/>
      <c r="BD322" s="284"/>
      <c r="BE322" s="284"/>
      <c r="BF322" s="284"/>
      <c r="BG322" s="284"/>
      <c r="BH322" s="284"/>
    </row>
    <row r="323" spans="1:60" ht="12.75" outlineLevel="1">
      <c r="A323" s="232"/>
      <c r="B323" s="233"/>
      <c r="C323" s="234" t="s">
        <v>1740</v>
      </c>
      <c r="D323" s="235"/>
      <c r="E323" s="236">
        <v>1</v>
      </c>
      <c r="F323" s="283"/>
      <c r="G323" s="231"/>
      <c r="H323" s="283"/>
      <c r="I323" s="283"/>
      <c r="J323" s="283"/>
      <c r="K323" s="283"/>
      <c r="L323" s="283"/>
      <c r="M323" s="283"/>
      <c r="N323" s="283"/>
      <c r="O323" s="283"/>
      <c r="P323" s="283"/>
      <c r="Q323" s="283"/>
      <c r="R323" s="283"/>
      <c r="S323" s="283"/>
      <c r="T323" s="283"/>
      <c r="U323" s="283"/>
      <c r="V323" s="283"/>
      <c r="W323" s="283"/>
      <c r="X323" s="283"/>
      <c r="Y323" s="284"/>
      <c r="Z323" s="284"/>
      <c r="AA323" s="284"/>
      <c r="AB323" s="284"/>
      <c r="AC323" s="284"/>
      <c r="AD323" s="284"/>
      <c r="AE323" s="284"/>
      <c r="AF323" s="284"/>
      <c r="AG323" s="284" t="s">
        <v>527</v>
      </c>
      <c r="AH323" s="284">
        <v>0</v>
      </c>
      <c r="AI323" s="284"/>
      <c r="AJ323" s="284"/>
      <c r="AK323" s="284"/>
      <c r="AL323" s="284"/>
      <c r="AM323" s="284"/>
      <c r="AN323" s="284"/>
      <c r="AO323" s="284"/>
      <c r="AP323" s="284"/>
      <c r="AQ323" s="284"/>
      <c r="AR323" s="284"/>
      <c r="AS323" s="284"/>
      <c r="AT323" s="284"/>
      <c r="AU323" s="284"/>
      <c r="AV323" s="284"/>
      <c r="AW323" s="284"/>
      <c r="AX323" s="284"/>
      <c r="AY323" s="284"/>
      <c r="AZ323" s="284"/>
      <c r="BA323" s="284"/>
      <c r="BB323" s="284"/>
      <c r="BC323" s="284"/>
      <c r="BD323" s="284"/>
      <c r="BE323" s="284"/>
      <c r="BF323" s="284"/>
      <c r="BG323" s="284"/>
      <c r="BH323" s="284"/>
    </row>
    <row r="324" spans="1:60" ht="12.75" outlineLevel="1">
      <c r="A324" s="225">
        <v>76</v>
      </c>
      <c r="B324" s="226" t="s">
        <v>1741</v>
      </c>
      <c r="C324" s="227" t="s">
        <v>1742</v>
      </c>
      <c r="D324" s="228" t="s">
        <v>238</v>
      </c>
      <c r="E324" s="229">
        <v>2.7065</v>
      </c>
      <c r="F324" s="147"/>
      <c r="G324" s="230">
        <f>ROUND(E324*F324,2)</f>
        <v>0</v>
      </c>
      <c r="H324" s="148"/>
      <c r="I324" s="283">
        <f>ROUND(E324*H324,2)</f>
        <v>0</v>
      </c>
      <c r="J324" s="148"/>
      <c r="K324" s="283">
        <f>ROUND(E324*J324,2)</f>
        <v>0</v>
      </c>
      <c r="L324" s="283">
        <v>21</v>
      </c>
      <c r="M324" s="283">
        <f>G324*(1+L324/100)</f>
        <v>0</v>
      </c>
      <c r="N324" s="283">
        <v>0.00219</v>
      </c>
      <c r="O324" s="283">
        <f>ROUND(E324*N324,2)</f>
        <v>0.01</v>
      </c>
      <c r="P324" s="283">
        <v>0.075</v>
      </c>
      <c r="Q324" s="283">
        <f>ROUND(E324*P324,2)</f>
        <v>0.2</v>
      </c>
      <c r="R324" s="283"/>
      <c r="S324" s="283" t="s">
        <v>1412</v>
      </c>
      <c r="T324" s="283" t="s">
        <v>1412</v>
      </c>
      <c r="U324" s="283">
        <v>0.96</v>
      </c>
      <c r="V324" s="283">
        <f>ROUND(E324*U324,2)</f>
        <v>2.6</v>
      </c>
      <c r="W324" s="283"/>
      <c r="X324" s="283" t="s">
        <v>1392</v>
      </c>
      <c r="Y324" s="284"/>
      <c r="Z324" s="284"/>
      <c r="AA324" s="284"/>
      <c r="AB324" s="284"/>
      <c r="AC324" s="284"/>
      <c r="AD324" s="284"/>
      <c r="AE324" s="284"/>
      <c r="AF324" s="284"/>
      <c r="AG324" s="284" t="s">
        <v>1393</v>
      </c>
      <c r="AH324" s="284"/>
      <c r="AI324" s="284"/>
      <c r="AJ324" s="284"/>
      <c r="AK324" s="284"/>
      <c r="AL324" s="284"/>
      <c r="AM324" s="284"/>
      <c r="AN324" s="284"/>
      <c r="AO324" s="284"/>
      <c r="AP324" s="284"/>
      <c r="AQ324" s="284"/>
      <c r="AR324" s="284"/>
      <c r="AS324" s="284"/>
      <c r="AT324" s="284"/>
      <c r="AU324" s="284"/>
      <c r="AV324" s="284"/>
      <c r="AW324" s="284"/>
      <c r="AX324" s="284"/>
      <c r="AY324" s="284"/>
      <c r="AZ324" s="284"/>
      <c r="BA324" s="284"/>
      <c r="BB324" s="284"/>
      <c r="BC324" s="284"/>
      <c r="BD324" s="284"/>
      <c r="BE324" s="284"/>
      <c r="BF324" s="284"/>
      <c r="BG324" s="284"/>
      <c r="BH324" s="284"/>
    </row>
    <row r="325" spans="1:60" ht="12.75" outlineLevel="1">
      <c r="A325" s="232"/>
      <c r="B325" s="233"/>
      <c r="C325" s="234" t="s">
        <v>1743</v>
      </c>
      <c r="D325" s="235"/>
      <c r="E325" s="236">
        <v>1.95</v>
      </c>
      <c r="F325" s="283"/>
      <c r="G325" s="231"/>
      <c r="H325" s="283"/>
      <c r="I325" s="283"/>
      <c r="J325" s="283"/>
      <c r="K325" s="283"/>
      <c r="L325" s="283"/>
      <c r="M325" s="283"/>
      <c r="N325" s="283"/>
      <c r="O325" s="283"/>
      <c r="P325" s="283"/>
      <c r="Q325" s="283"/>
      <c r="R325" s="283"/>
      <c r="S325" s="283"/>
      <c r="T325" s="283"/>
      <c r="U325" s="283"/>
      <c r="V325" s="283"/>
      <c r="W325" s="283"/>
      <c r="X325" s="283"/>
      <c r="Y325" s="284"/>
      <c r="Z325" s="284"/>
      <c r="AA325" s="284"/>
      <c r="AB325" s="284"/>
      <c r="AC325" s="284"/>
      <c r="AD325" s="284"/>
      <c r="AE325" s="284"/>
      <c r="AF325" s="284"/>
      <c r="AG325" s="284" t="s">
        <v>527</v>
      </c>
      <c r="AH325" s="284">
        <v>0</v>
      </c>
      <c r="AI325" s="284"/>
      <c r="AJ325" s="284"/>
      <c r="AK325" s="284"/>
      <c r="AL325" s="284"/>
      <c r="AM325" s="284"/>
      <c r="AN325" s="284"/>
      <c r="AO325" s="284"/>
      <c r="AP325" s="284"/>
      <c r="AQ325" s="284"/>
      <c r="AR325" s="284"/>
      <c r="AS325" s="284"/>
      <c r="AT325" s="284"/>
      <c r="AU325" s="284"/>
      <c r="AV325" s="284"/>
      <c r="AW325" s="284"/>
      <c r="AX325" s="284"/>
      <c r="AY325" s="284"/>
      <c r="AZ325" s="284"/>
      <c r="BA325" s="284"/>
      <c r="BB325" s="284"/>
      <c r="BC325" s="284"/>
      <c r="BD325" s="284"/>
      <c r="BE325" s="284"/>
      <c r="BF325" s="284"/>
      <c r="BG325" s="284"/>
      <c r="BH325" s="284"/>
    </row>
    <row r="326" spans="1:60" ht="12.75" outlineLevel="1">
      <c r="A326" s="232"/>
      <c r="B326" s="233"/>
      <c r="C326" s="234" t="s">
        <v>1744</v>
      </c>
      <c r="D326" s="235"/>
      <c r="E326" s="236">
        <v>0.7565</v>
      </c>
      <c r="F326" s="283"/>
      <c r="G326" s="231"/>
      <c r="H326" s="283"/>
      <c r="I326" s="283"/>
      <c r="J326" s="283"/>
      <c r="K326" s="283"/>
      <c r="L326" s="283"/>
      <c r="M326" s="283"/>
      <c r="N326" s="283"/>
      <c r="O326" s="283"/>
      <c r="P326" s="283"/>
      <c r="Q326" s="283"/>
      <c r="R326" s="283"/>
      <c r="S326" s="283"/>
      <c r="T326" s="283"/>
      <c r="U326" s="283"/>
      <c r="V326" s="283"/>
      <c r="W326" s="283"/>
      <c r="X326" s="283"/>
      <c r="Y326" s="284"/>
      <c r="Z326" s="284"/>
      <c r="AA326" s="284"/>
      <c r="AB326" s="284"/>
      <c r="AC326" s="284"/>
      <c r="AD326" s="284"/>
      <c r="AE326" s="284"/>
      <c r="AF326" s="284"/>
      <c r="AG326" s="284" t="s">
        <v>527</v>
      </c>
      <c r="AH326" s="284">
        <v>0</v>
      </c>
      <c r="AI326" s="284"/>
      <c r="AJ326" s="284"/>
      <c r="AK326" s="284"/>
      <c r="AL326" s="284"/>
      <c r="AM326" s="284"/>
      <c r="AN326" s="284"/>
      <c r="AO326" s="284"/>
      <c r="AP326" s="284"/>
      <c r="AQ326" s="284"/>
      <c r="AR326" s="284"/>
      <c r="AS326" s="284"/>
      <c r="AT326" s="284"/>
      <c r="AU326" s="284"/>
      <c r="AV326" s="284"/>
      <c r="AW326" s="284"/>
      <c r="AX326" s="284"/>
      <c r="AY326" s="284"/>
      <c r="AZ326" s="284"/>
      <c r="BA326" s="284"/>
      <c r="BB326" s="284"/>
      <c r="BC326" s="284"/>
      <c r="BD326" s="284"/>
      <c r="BE326" s="284"/>
      <c r="BF326" s="284"/>
      <c r="BG326" s="284"/>
      <c r="BH326" s="284"/>
    </row>
    <row r="327" spans="1:60" ht="12.75" outlineLevel="1">
      <c r="A327" s="225">
        <v>77</v>
      </c>
      <c r="B327" s="226" t="s">
        <v>1745</v>
      </c>
      <c r="C327" s="227" t="s">
        <v>1746</v>
      </c>
      <c r="D327" s="228" t="s">
        <v>238</v>
      </c>
      <c r="E327" s="229">
        <v>5.04</v>
      </c>
      <c r="F327" s="147"/>
      <c r="G327" s="230">
        <f>ROUND(E327*F327,2)</f>
        <v>0</v>
      </c>
      <c r="H327" s="148"/>
      <c r="I327" s="283">
        <f>ROUND(E327*H327,2)</f>
        <v>0</v>
      </c>
      <c r="J327" s="148"/>
      <c r="K327" s="283">
        <f>ROUND(E327*J327,2)</f>
        <v>0</v>
      </c>
      <c r="L327" s="283">
        <v>21</v>
      </c>
      <c r="M327" s="283">
        <f>G327*(1+L327/100)</f>
        <v>0</v>
      </c>
      <c r="N327" s="283">
        <v>0.001</v>
      </c>
      <c r="O327" s="283">
        <f>ROUND(E327*N327,2)</f>
        <v>0.01</v>
      </c>
      <c r="P327" s="283">
        <v>0.062</v>
      </c>
      <c r="Q327" s="283">
        <f>ROUND(E327*P327,2)</f>
        <v>0.31</v>
      </c>
      <c r="R327" s="283"/>
      <c r="S327" s="283" t="s">
        <v>1412</v>
      </c>
      <c r="T327" s="283" t="s">
        <v>1412</v>
      </c>
      <c r="U327" s="283">
        <v>0.612</v>
      </c>
      <c r="V327" s="283">
        <f>ROUND(E327*U327,2)</f>
        <v>3.08</v>
      </c>
      <c r="W327" s="283"/>
      <c r="X327" s="283" t="s">
        <v>1392</v>
      </c>
      <c r="Y327" s="284"/>
      <c r="Z327" s="284"/>
      <c r="AA327" s="284"/>
      <c r="AB327" s="284"/>
      <c r="AC327" s="284"/>
      <c r="AD327" s="284"/>
      <c r="AE327" s="284"/>
      <c r="AF327" s="284"/>
      <c r="AG327" s="284" t="s">
        <v>1393</v>
      </c>
      <c r="AH327" s="284"/>
      <c r="AI327" s="284"/>
      <c r="AJ327" s="284"/>
      <c r="AK327" s="284"/>
      <c r="AL327" s="284"/>
      <c r="AM327" s="284"/>
      <c r="AN327" s="284"/>
      <c r="AO327" s="284"/>
      <c r="AP327" s="284"/>
      <c r="AQ327" s="284"/>
      <c r="AR327" s="284"/>
      <c r="AS327" s="284"/>
      <c r="AT327" s="284"/>
      <c r="AU327" s="284"/>
      <c r="AV327" s="284"/>
      <c r="AW327" s="284"/>
      <c r="AX327" s="284"/>
      <c r="AY327" s="284"/>
      <c r="AZ327" s="284"/>
      <c r="BA327" s="284"/>
      <c r="BB327" s="284"/>
      <c r="BC327" s="284"/>
      <c r="BD327" s="284"/>
      <c r="BE327" s="284"/>
      <c r="BF327" s="284"/>
      <c r="BG327" s="284"/>
      <c r="BH327" s="284"/>
    </row>
    <row r="328" spans="1:60" ht="12.75" outlineLevel="1">
      <c r="A328" s="232"/>
      <c r="B328" s="233"/>
      <c r="C328" s="234" t="s">
        <v>1545</v>
      </c>
      <c r="D328" s="235"/>
      <c r="E328" s="236">
        <v>5.04</v>
      </c>
      <c r="F328" s="283"/>
      <c r="G328" s="231"/>
      <c r="H328" s="283"/>
      <c r="I328" s="283"/>
      <c r="J328" s="283"/>
      <c r="K328" s="283"/>
      <c r="L328" s="283"/>
      <c r="M328" s="283"/>
      <c r="N328" s="283"/>
      <c r="O328" s="283"/>
      <c r="P328" s="283"/>
      <c r="Q328" s="283"/>
      <c r="R328" s="283"/>
      <c r="S328" s="283"/>
      <c r="T328" s="283"/>
      <c r="U328" s="283"/>
      <c r="V328" s="283"/>
      <c r="W328" s="283"/>
      <c r="X328" s="283"/>
      <c r="Y328" s="284"/>
      <c r="Z328" s="284"/>
      <c r="AA328" s="284"/>
      <c r="AB328" s="284"/>
      <c r="AC328" s="284"/>
      <c r="AD328" s="284"/>
      <c r="AE328" s="284"/>
      <c r="AF328" s="284"/>
      <c r="AG328" s="284" t="s">
        <v>527</v>
      </c>
      <c r="AH328" s="284">
        <v>0</v>
      </c>
      <c r="AI328" s="284"/>
      <c r="AJ328" s="284"/>
      <c r="AK328" s="284"/>
      <c r="AL328" s="284"/>
      <c r="AM328" s="284"/>
      <c r="AN328" s="284"/>
      <c r="AO328" s="284"/>
      <c r="AP328" s="284"/>
      <c r="AQ328" s="284"/>
      <c r="AR328" s="284"/>
      <c r="AS328" s="284"/>
      <c r="AT328" s="284"/>
      <c r="AU328" s="284"/>
      <c r="AV328" s="284"/>
      <c r="AW328" s="284"/>
      <c r="AX328" s="284"/>
      <c r="AY328" s="284"/>
      <c r="AZ328" s="284"/>
      <c r="BA328" s="284"/>
      <c r="BB328" s="284"/>
      <c r="BC328" s="284"/>
      <c r="BD328" s="284"/>
      <c r="BE328" s="284"/>
      <c r="BF328" s="284"/>
      <c r="BG328" s="284"/>
      <c r="BH328" s="284"/>
    </row>
    <row r="329" spans="1:60" ht="12.75" outlineLevel="1">
      <c r="A329" s="225">
        <v>78</v>
      </c>
      <c r="B329" s="226" t="s">
        <v>1747</v>
      </c>
      <c r="C329" s="227" t="s">
        <v>1748</v>
      </c>
      <c r="D329" s="228" t="s">
        <v>238</v>
      </c>
      <c r="E329" s="229">
        <v>7.56</v>
      </c>
      <c r="F329" s="147"/>
      <c r="G329" s="230">
        <f>ROUND(E329*F329,2)</f>
        <v>0</v>
      </c>
      <c r="H329" s="148"/>
      <c r="I329" s="283">
        <f>ROUND(E329*H329,2)</f>
        <v>0</v>
      </c>
      <c r="J329" s="148"/>
      <c r="K329" s="283">
        <f>ROUND(E329*J329,2)</f>
        <v>0</v>
      </c>
      <c r="L329" s="283">
        <v>21</v>
      </c>
      <c r="M329" s="283">
        <f>G329*(1+L329/100)</f>
        <v>0</v>
      </c>
      <c r="N329" s="283">
        <v>0.00092</v>
      </c>
      <c r="O329" s="283">
        <f>ROUND(E329*N329,2)</f>
        <v>0.01</v>
      </c>
      <c r="P329" s="283">
        <v>0.054</v>
      </c>
      <c r="Q329" s="283">
        <f>ROUND(E329*P329,2)</f>
        <v>0.41</v>
      </c>
      <c r="R329" s="283"/>
      <c r="S329" s="283" t="s">
        <v>1412</v>
      </c>
      <c r="T329" s="283" t="s">
        <v>1412</v>
      </c>
      <c r="U329" s="283">
        <v>0.465</v>
      </c>
      <c r="V329" s="283">
        <f>ROUND(E329*U329,2)</f>
        <v>3.52</v>
      </c>
      <c r="W329" s="283"/>
      <c r="X329" s="283" t="s">
        <v>1392</v>
      </c>
      <c r="Y329" s="284"/>
      <c r="Z329" s="284"/>
      <c r="AA329" s="284"/>
      <c r="AB329" s="284"/>
      <c r="AC329" s="284"/>
      <c r="AD329" s="284"/>
      <c r="AE329" s="284"/>
      <c r="AF329" s="284"/>
      <c r="AG329" s="284" t="s">
        <v>1393</v>
      </c>
      <c r="AH329" s="284"/>
      <c r="AI329" s="284"/>
      <c r="AJ329" s="284"/>
      <c r="AK329" s="284"/>
      <c r="AL329" s="284"/>
      <c r="AM329" s="284"/>
      <c r="AN329" s="284"/>
      <c r="AO329" s="284"/>
      <c r="AP329" s="284"/>
      <c r="AQ329" s="284"/>
      <c r="AR329" s="284"/>
      <c r="AS329" s="284"/>
      <c r="AT329" s="284"/>
      <c r="AU329" s="284"/>
      <c r="AV329" s="284"/>
      <c r="AW329" s="284"/>
      <c r="AX329" s="284"/>
      <c r="AY329" s="284"/>
      <c r="AZ329" s="284"/>
      <c r="BA329" s="284"/>
      <c r="BB329" s="284"/>
      <c r="BC329" s="284"/>
      <c r="BD329" s="284"/>
      <c r="BE329" s="284"/>
      <c r="BF329" s="284"/>
      <c r="BG329" s="284"/>
      <c r="BH329" s="284"/>
    </row>
    <row r="330" spans="1:60" ht="12.75" outlineLevel="1">
      <c r="A330" s="232"/>
      <c r="B330" s="233"/>
      <c r="C330" s="234" t="s">
        <v>1749</v>
      </c>
      <c r="D330" s="235"/>
      <c r="E330" s="236">
        <v>7.56</v>
      </c>
      <c r="F330" s="283"/>
      <c r="G330" s="231"/>
      <c r="H330" s="283"/>
      <c r="I330" s="283"/>
      <c r="J330" s="283"/>
      <c r="K330" s="283"/>
      <c r="L330" s="283"/>
      <c r="M330" s="283"/>
      <c r="N330" s="283"/>
      <c r="O330" s="283"/>
      <c r="P330" s="283"/>
      <c r="Q330" s="283"/>
      <c r="R330" s="283"/>
      <c r="S330" s="283"/>
      <c r="T330" s="283"/>
      <c r="U330" s="283"/>
      <c r="V330" s="283"/>
      <c r="W330" s="283"/>
      <c r="X330" s="283"/>
      <c r="Y330" s="284"/>
      <c r="Z330" s="284"/>
      <c r="AA330" s="284"/>
      <c r="AB330" s="284"/>
      <c r="AC330" s="284"/>
      <c r="AD330" s="284"/>
      <c r="AE330" s="284"/>
      <c r="AF330" s="284"/>
      <c r="AG330" s="284" t="s">
        <v>527</v>
      </c>
      <c r="AH330" s="284">
        <v>0</v>
      </c>
      <c r="AI330" s="284"/>
      <c r="AJ330" s="284"/>
      <c r="AK330" s="284"/>
      <c r="AL330" s="284"/>
      <c r="AM330" s="284"/>
      <c r="AN330" s="284"/>
      <c r="AO330" s="284"/>
      <c r="AP330" s="284"/>
      <c r="AQ330" s="284"/>
      <c r="AR330" s="284"/>
      <c r="AS330" s="284"/>
      <c r="AT330" s="284"/>
      <c r="AU330" s="284"/>
      <c r="AV330" s="284"/>
      <c r="AW330" s="284"/>
      <c r="AX330" s="284"/>
      <c r="AY330" s="284"/>
      <c r="AZ330" s="284"/>
      <c r="BA330" s="284"/>
      <c r="BB330" s="284"/>
      <c r="BC330" s="284"/>
      <c r="BD330" s="284"/>
      <c r="BE330" s="284"/>
      <c r="BF330" s="284"/>
      <c r="BG330" s="284"/>
      <c r="BH330" s="284"/>
    </row>
    <row r="331" spans="1:60" ht="12.75" outlineLevel="1">
      <c r="A331" s="225">
        <v>79</v>
      </c>
      <c r="B331" s="226" t="s">
        <v>1750</v>
      </c>
      <c r="C331" s="227" t="s">
        <v>1751</v>
      </c>
      <c r="D331" s="228" t="s">
        <v>238</v>
      </c>
      <c r="E331" s="229">
        <v>25.807</v>
      </c>
      <c r="F331" s="147"/>
      <c r="G331" s="230">
        <f>ROUND(E331*F331,2)</f>
        <v>0</v>
      </c>
      <c r="H331" s="148"/>
      <c r="I331" s="283">
        <f>ROUND(E331*H331,2)</f>
        <v>0</v>
      </c>
      <c r="J331" s="148"/>
      <c r="K331" s="283">
        <f>ROUND(E331*J331,2)</f>
        <v>0</v>
      </c>
      <c r="L331" s="283">
        <v>21</v>
      </c>
      <c r="M331" s="283">
        <f>G331*(1+L331/100)</f>
        <v>0</v>
      </c>
      <c r="N331" s="283">
        <v>0.00117</v>
      </c>
      <c r="O331" s="283">
        <f>ROUND(E331*N331,2)</f>
        <v>0.03</v>
      </c>
      <c r="P331" s="283">
        <v>0.076</v>
      </c>
      <c r="Q331" s="283">
        <f>ROUND(E331*P331,2)</f>
        <v>1.96</v>
      </c>
      <c r="R331" s="283"/>
      <c r="S331" s="283" t="s">
        <v>1412</v>
      </c>
      <c r="T331" s="283" t="s">
        <v>1412</v>
      </c>
      <c r="U331" s="283">
        <v>0.94</v>
      </c>
      <c r="V331" s="283">
        <f>ROUND(E331*U331,2)</f>
        <v>24.26</v>
      </c>
      <c r="W331" s="283"/>
      <c r="X331" s="283" t="s">
        <v>1392</v>
      </c>
      <c r="Y331" s="284"/>
      <c r="Z331" s="284"/>
      <c r="AA331" s="284"/>
      <c r="AB331" s="284"/>
      <c r="AC331" s="284"/>
      <c r="AD331" s="284"/>
      <c r="AE331" s="284"/>
      <c r="AF331" s="284"/>
      <c r="AG331" s="284" t="s">
        <v>1393</v>
      </c>
      <c r="AH331" s="284"/>
      <c r="AI331" s="284"/>
      <c r="AJ331" s="284"/>
      <c r="AK331" s="284"/>
      <c r="AL331" s="284"/>
      <c r="AM331" s="284"/>
      <c r="AN331" s="284"/>
      <c r="AO331" s="284"/>
      <c r="AP331" s="284"/>
      <c r="AQ331" s="284"/>
      <c r="AR331" s="284"/>
      <c r="AS331" s="284"/>
      <c r="AT331" s="284"/>
      <c r="AU331" s="284"/>
      <c r="AV331" s="284"/>
      <c r="AW331" s="284"/>
      <c r="AX331" s="284"/>
      <c r="AY331" s="284"/>
      <c r="AZ331" s="284"/>
      <c r="BA331" s="284"/>
      <c r="BB331" s="284"/>
      <c r="BC331" s="284"/>
      <c r="BD331" s="284"/>
      <c r="BE331" s="284"/>
      <c r="BF331" s="284"/>
      <c r="BG331" s="284"/>
      <c r="BH331" s="284"/>
    </row>
    <row r="332" spans="1:60" ht="12.75" outlineLevel="1">
      <c r="A332" s="232"/>
      <c r="B332" s="233"/>
      <c r="C332" s="234" t="s">
        <v>1752</v>
      </c>
      <c r="D332" s="235"/>
      <c r="E332" s="236">
        <v>22.064</v>
      </c>
      <c r="F332" s="283"/>
      <c r="G332" s="231"/>
      <c r="H332" s="283"/>
      <c r="I332" s="283"/>
      <c r="J332" s="283"/>
      <c r="K332" s="283"/>
      <c r="L332" s="283"/>
      <c r="M332" s="283"/>
      <c r="N332" s="283"/>
      <c r="O332" s="283"/>
      <c r="P332" s="283"/>
      <c r="Q332" s="283"/>
      <c r="R332" s="283"/>
      <c r="S332" s="283"/>
      <c r="T332" s="283"/>
      <c r="U332" s="283"/>
      <c r="V332" s="283"/>
      <c r="W332" s="283"/>
      <c r="X332" s="283"/>
      <c r="Y332" s="284"/>
      <c r="Z332" s="284"/>
      <c r="AA332" s="284"/>
      <c r="AB332" s="284"/>
      <c r="AC332" s="284"/>
      <c r="AD332" s="284"/>
      <c r="AE332" s="284"/>
      <c r="AF332" s="284"/>
      <c r="AG332" s="284" t="s">
        <v>527</v>
      </c>
      <c r="AH332" s="284">
        <v>0</v>
      </c>
      <c r="AI332" s="284"/>
      <c r="AJ332" s="284"/>
      <c r="AK332" s="284"/>
      <c r="AL332" s="284"/>
      <c r="AM332" s="284"/>
      <c r="AN332" s="284"/>
      <c r="AO332" s="284"/>
      <c r="AP332" s="284"/>
      <c r="AQ332" s="284"/>
      <c r="AR332" s="284"/>
      <c r="AS332" s="284"/>
      <c r="AT332" s="284"/>
      <c r="AU332" s="284"/>
      <c r="AV332" s="284"/>
      <c r="AW332" s="284"/>
      <c r="AX332" s="284"/>
      <c r="AY332" s="284"/>
      <c r="AZ332" s="284"/>
      <c r="BA332" s="284"/>
      <c r="BB332" s="284"/>
      <c r="BC332" s="284"/>
      <c r="BD332" s="284"/>
      <c r="BE332" s="284"/>
      <c r="BF332" s="284"/>
      <c r="BG332" s="284"/>
      <c r="BH332" s="284"/>
    </row>
    <row r="333" spans="1:60" ht="12.75" outlineLevel="1">
      <c r="A333" s="232"/>
      <c r="B333" s="233"/>
      <c r="C333" s="234" t="s">
        <v>1753</v>
      </c>
      <c r="D333" s="235"/>
      <c r="E333" s="236">
        <v>1.379</v>
      </c>
      <c r="F333" s="283"/>
      <c r="G333" s="231"/>
      <c r="H333" s="283"/>
      <c r="I333" s="283"/>
      <c r="J333" s="283"/>
      <c r="K333" s="283"/>
      <c r="L333" s="283"/>
      <c r="M333" s="283"/>
      <c r="N333" s="283"/>
      <c r="O333" s="283"/>
      <c r="P333" s="283"/>
      <c r="Q333" s="283"/>
      <c r="R333" s="283"/>
      <c r="S333" s="283"/>
      <c r="T333" s="283"/>
      <c r="U333" s="283"/>
      <c r="V333" s="283"/>
      <c r="W333" s="283"/>
      <c r="X333" s="283"/>
      <c r="Y333" s="284"/>
      <c r="Z333" s="284"/>
      <c r="AA333" s="284"/>
      <c r="AB333" s="284"/>
      <c r="AC333" s="284"/>
      <c r="AD333" s="284"/>
      <c r="AE333" s="284"/>
      <c r="AF333" s="284"/>
      <c r="AG333" s="284" t="s">
        <v>527</v>
      </c>
      <c r="AH333" s="284">
        <v>0</v>
      </c>
      <c r="AI333" s="284"/>
      <c r="AJ333" s="284"/>
      <c r="AK333" s="284"/>
      <c r="AL333" s="284"/>
      <c r="AM333" s="284"/>
      <c r="AN333" s="284"/>
      <c r="AO333" s="284"/>
      <c r="AP333" s="284"/>
      <c r="AQ333" s="284"/>
      <c r="AR333" s="284"/>
      <c r="AS333" s="284"/>
      <c r="AT333" s="284"/>
      <c r="AU333" s="284"/>
      <c r="AV333" s="284"/>
      <c r="AW333" s="284"/>
      <c r="AX333" s="284"/>
      <c r="AY333" s="284"/>
      <c r="AZ333" s="284"/>
      <c r="BA333" s="284"/>
      <c r="BB333" s="284"/>
      <c r="BC333" s="284"/>
      <c r="BD333" s="284"/>
      <c r="BE333" s="284"/>
      <c r="BF333" s="284"/>
      <c r="BG333" s="284"/>
      <c r="BH333" s="284"/>
    </row>
    <row r="334" spans="1:60" ht="12.75" outlineLevel="1">
      <c r="A334" s="232"/>
      <c r="B334" s="233"/>
      <c r="C334" s="234" t="s">
        <v>1754</v>
      </c>
      <c r="D334" s="235"/>
      <c r="E334" s="236">
        <v>1.182</v>
      </c>
      <c r="F334" s="283"/>
      <c r="G334" s="231"/>
      <c r="H334" s="283"/>
      <c r="I334" s="283"/>
      <c r="J334" s="283"/>
      <c r="K334" s="283"/>
      <c r="L334" s="283"/>
      <c r="M334" s="283"/>
      <c r="N334" s="283"/>
      <c r="O334" s="283"/>
      <c r="P334" s="283"/>
      <c r="Q334" s="283"/>
      <c r="R334" s="283"/>
      <c r="S334" s="283"/>
      <c r="T334" s="283"/>
      <c r="U334" s="283"/>
      <c r="V334" s="283"/>
      <c r="W334" s="283"/>
      <c r="X334" s="283"/>
      <c r="Y334" s="284"/>
      <c r="Z334" s="284"/>
      <c r="AA334" s="284"/>
      <c r="AB334" s="284"/>
      <c r="AC334" s="284"/>
      <c r="AD334" s="284"/>
      <c r="AE334" s="284"/>
      <c r="AF334" s="284"/>
      <c r="AG334" s="284" t="s">
        <v>527</v>
      </c>
      <c r="AH334" s="284">
        <v>0</v>
      </c>
      <c r="AI334" s="284"/>
      <c r="AJ334" s="284"/>
      <c r="AK334" s="284"/>
      <c r="AL334" s="284"/>
      <c r="AM334" s="284"/>
      <c r="AN334" s="284"/>
      <c r="AO334" s="284"/>
      <c r="AP334" s="284"/>
      <c r="AQ334" s="284"/>
      <c r="AR334" s="284"/>
      <c r="AS334" s="284"/>
      <c r="AT334" s="284"/>
      <c r="AU334" s="284"/>
      <c r="AV334" s="284"/>
      <c r="AW334" s="284"/>
      <c r="AX334" s="284"/>
      <c r="AY334" s="284"/>
      <c r="AZ334" s="284"/>
      <c r="BA334" s="284"/>
      <c r="BB334" s="284"/>
      <c r="BC334" s="284"/>
      <c r="BD334" s="284"/>
      <c r="BE334" s="284"/>
      <c r="BF334" s="284"/>
      <c r="BG334" s="284"/>
      <c r="BH334" s="284"/>
    </row>
    <row r="335" spans="1:60" ht="12.75" outlineLevel="1">
      <c r="A335" s="232"/>
      <c r="B335" s="233"/>
      <c r="C335" s="234" t="s">
        <v>1755</v>
      </c>
      <c r="D335" s="235"/>
      <c r="E335" s="236">
        <v>1.182</v>
      </c>
      <c r="F335" s="283"/>
      <c r="G335" s="231"/>
      <c r="H335" s="283"/>
      <c r="I335" s="283"/>
      <c r="J335" s="283"/>
      <c r="K335" s="283"/>
      <c r="L335" s="283"/>
      <c r="M335" s="283"/>
      <c r="N335" s="283"/>
      <c r="O335" s="283"/>
      <c r="P335" s="283"/>
      <c r="Q335" s="283"/>
      <c r="R335" s="283"/>
      <c r="S335" s="283"/>
      <c r="T335" s="283"/>
      <c r="U335" s="283"/>
      <c r="V335" s="283"/>
      <c r="W335" s="283"/>
      <c r="X335" s="283"/>
      <c r="Y335" s="284"/>
      <c r="Z335" s="284"/>
      <c r="AA335" s="284"/>
      <c r="AB335" s="284"/>
      <c r="AC335" s="284"/>
      <c r="AD335" s="284"/>
      <c r="AE335" s="284"/>
      <c r="AF335" s="284"/>
      <c r="AG335" s="284" t="s">
        <v>527</v>
      </c>
      <c r="AH335" s="284">
        <v>0</v>
      </c>
      <c r="AI335" s="284"/>
      <c r="AJ335" s="284"/>
      <c r="AK335" s="284"/>
      <c r="AL335" s="284"/>
      <c r="AM335" s="284"/>
      <c r="AN335" s="284"/>
      <c r="AO335" s="284"/>
      <c r="AP335" s="284"/>
      <c r="AQ335" s="284"/>
      <c r="AR335" s="284"/>
      <c r="AS335" s="284"/>
      <c r="AT335" s="284"/>
      <c r="AU335" s="284"/>
      <c r="AV335" s="284"/>
      <c r="AW335" s="284"/>
      <c r="AX335" s="284"/>
      <c r="AY335" s="284"/>
      <c r="AZ335" s="284"/>
      <c r="BA335" s="284"/>
      <c r="BB335" s="284"/>
      <c r="BC335" s="284"/>
      <c r="BD335" s="284"/>
      <c r="BE335" s="284"/>
      <c r="BF335" s="284"/>
      <c r="BG335" s="284"/>
      <c r="BH335" s="284"/>
    </row>
    <row r="336" spans="1:60" ht="12.75" outlineLevel="1">
      <c r="A336" s="225">
        <v>80</v>
      </c>
      <c r="B336" s="226" t="s">
        <v>1756</v>
      </c>
      <c r="C336" s="227" t="s">
        <v>1757</v>
      </c>
      <c r="D336" s="228" t="s">
        <v>238</v>
      </c>
      <c r="E336" s="229">
        <v>12.341</v>
      </c>
      <c r="F336" s="147"/>
      <c r="G336" s="230">
        <f>ROUND(E336*F336,2)</f>
        <v>0</v>
      </c>
      <c r="H336" s="148"/>
      <c r="I336" s="283">
        <f>ROUND(E336*H336,2)</f>
        <v>0</v>
      </c>
      <c r="J336" s="148"/>
      <c r="K336" s="283">
        <f>ROUND(E336*J336,2)</f>
        <v>0</v>
      </c>
      <c r="L336" s="283">
        <v>21</v>
      </c>
      <c r="M336" s="283">
        <f>G336*(1+L336/100)</f>
        <v>0</v>
      </c>
      <c r="N336" s="283">
        <v>0.001</v>
      </c>
      <c r="O336" s="283">
        <f>ROUND(E336*N336,2)</f>
        <v>0.01</v>
      </c>
      <c r="P336" s="283">
        <v>0.063</v>
      </c>
      <c r="Q336" s="283">
        <f>ROUND(E336*P336,2)</f>
        <v>0.78</v>
      </c>
      <c r="R336" s="283"/>
      <c r="S336" s="283" t="s">
        <v>1412</v>
      </c>
      <c r="T336" s="283" t="s">
        <v>1412</v>
      </c>
      <c r="U336" s="283">
        <v>0.718</v>
      </c>
      <c r="V336" s="283">
        <f>ROUND(E336*U336,2)</f>
        <v>8.86</v>
      </c>
      <c r="W336" s="283"/>
      <c r="X336" s="283" t="s">
        <v>1392</v>
      </c>
      <c r="Y336" s="284"/>
      <c r="Z336" s="284"/>
      <c r="AA336" s="284"/>
      <c r="AB336" s="284"/>
      <c r="AC336" s="284"/>
      <c r="AD336" s="284"/>
      <c r="AE336" s="284"/>
      <c r="AF336" s="284"/>
      <c r="AG336" s="284" t="s">
        <v>1393</v>
      </c>
      <c r="AH336" s="284"/>
      <c r="AI336" s="284"/>
      <c r="AJ336" s="284"/>
      <c r="AK336" s="284"/>
      <c r="AL336" s="284"/>
      <c r="AM336" s="284"/>
      <c r="AN336" s="284"/>
      <c r="AO336" s="284"/>
      <c r="AP336" s="284"/>
      <c r="AQ336" s="284"/>
      <c r="AR336" s="284"/>
      <c r="AS336" s="284"/>
      <c r="AT336" s="284"/>
      <c r="AU336" s="284"/>
      <c r="AV336" s="284"/>
      <c r="AW336" s="284"/>
      <c r="AX336" s="284"/>
      <c r="AY336" s="284"/>
      <c r="AZ336" s="284"/>
      <c r="BA336" s="284"/>
      <c r="BB336" s="284"/>
      <c r="BC336" s="284"/>
      <c r="BD336" s="284"/>
      <c r="BE336" s="284"/>
      <c r="BF336" s="284"/>
      <c r="BG336" s="284"/>
      <c r="BH336" s="284"/>
    </row>
    <row r="337" spans="1:60" ht="12.75" outlineLevel="1">
      <c r="A337" s="232"/>
      <c r="B337" s="233"/>
      <c r="C337" s="234" t="s">
        <v>1758</v>
      </c>
      <c r="D337" s="235"/>
      <c r="E337" s="236">
        <v>6.501</v>
      </c>
      <c r="F337" s="283"/>
      <c r="G337" s="231"/>
      <c r="H337" s="283"/>
      <c r="I337" s="283"/>
      <c r="J337" s="283"/>
      <c r="K337" s="283"/>
      <c r="L337" s="283"/>
      <c r="M337" s="283"/>
      <c r="N337" s="283"/>
      <c r="O337" s="283"/>
      <c r="P337" s="283"/>
      <c r="Q337" s="283"/>
      <c r="R337" s="283"/>
      <c r="S337" s="283"/>
      <c r="T337" s="283"/>
      <c r="U337" s="283"/>
      <c r="V337" s="283"/>
      <c r="W337" s="283"/>
      <c r="X337" s="283"/>
      <c r="Y337" s="284"/>
      <c r="Z337" s="284"/>
      <c r="AA337" s="284"/>
      <c r="AB337" s="284"/>
      <c r="AC337" s="284"/>
      <c r="AD337" s="284"/>
      <c r="AE337" s="284"/>
      <c r="AF337" s="284"/>
      <c r="AG337" s="284" t="s">
        <v>527</v>
      </c>
      <c r="AH337" s="284">
        <v>0</v>
      </c>
      <c r="AI337" s="284"/>
      <c r="AJ337" s="284"/>
      <c r="AK337" s="284"/>
      <c r="AL337" s="284"/>
      <c r="AM337" s="284"/>
      <c r="AN337" s="284"/>
      <c r="AO337" s="284"/>
      <c r="AP337" s="284"/>
      <c r="AQ337" s="284"/>
      <c r="AR337" s="284"/>
      <c r="AS337" s="284"/>
      <c r="AT337" s="284"/>
      <c r="AU337" s="284"/>
      <c r="AV337" s="284"/>
      <c r="AW337" s="284"/>
      <c r="AX337" s="284"/>
      <c r="AY337" s="284"/>
      <c r="AZ337" s="284"/>
      <c r="BA337" s="284"/>
      <c r="BB337" s="284"/>
      <c r="BC337" s="284"/>
      <c r="BD337" s="284"/>
      <c r="BE337" s="284"/>
      <c r="BF337" s="284"/>
      <c r="BG337" s="284"/>
      <c r="BH337" s="284"/>
    </row>
    <row r="338" spans="1:60" ht="12.75" outlineLevel="1">
      <c r="A338" s="232"/>
      <c r="B338" s="233"/>
      <c r="C338" s="234" t="s">
        <v>1759</v>
      </c>
      <c r="D338" s="235"/>
      <c r="E338" s="236">
        <v>5.84</v>
      </c>
      <c r="F338" s="283"/>
      <c r="G338" s="231"/>
      <c r="H338" s="283"/>
      <c r="I338" s="283"/>
      <c r="J338" s="283"/>
      <c r="K338" s="283"/>
      <c r="L338" s="283"/>
      <c r="M338" s="283"/>
      <c r="N338" s="283"/>
      <c r="O338" s="283"/>
      <c r="P338" s="283"/>
      <c r="Q338" s="283"/>
      <c r="R338" s="283"/>
      <c r="S338" s="283"/>
      <c r="T338" s="283"/>
      <c r="U338" s="283"/>
      <c r="V338" s="283"/>
      <c r="W338" s="283"/>
      <c r="X338" s="283"/>
      <c r="Y338" s="284"/>
      <c r="Z338" s="284"/>
      <c r="AA338" s="284"/>
      <c r="AB338" s="284"/>
      <c r="AC338" s="284"/>
      <c r="AD338" s="284"/>
      <c r="AE338" s="284"/>
      <c r="AF338" s="284"/>
      <c r="AG338" s="284" t="s">
        <v>527</v>
      </c>
      <c r="AH338" s="284">
        <v>0</v>
      </c>
      <c r="AI338" s="284"/>
      <c r="AJ338" s="284"/>
      <c r="AK338" s="284"/>
      <c r="AL338" s="284"/>
      <c r="AM338" s="284"/>
      <c r="AN338" s="284"/>
      <c r="AO338" s="284"/>
      <c r="AP338" s="284"/>
      <c r="AQ338" s="284"/>
      <c r="AR338" s="284"/>
      <c r="AS338" s="284"/>
      <c r="AT338" s="284"/>
      <c r="AU338" s="284"/>
      <c r="AV338" s="284"/>
      <c r="AW338" s="284"/>
      <c r="AX338" s="284"/>
      <c r="AY338" s="284"/>
      <c r="AZ338" s="284"/>
      <c r="BA338" s="284"/>
      <c r="BB338" s="284"/>
      <c r="BC338" s="284"/>
      <c r="BD338" s="284"/>
      <c r="BE338" s="284"/>
      <c r="BF338" s="284"/>
      <c r="BG338" s="284"/>
      <c r="BH338" s="284"/>
    </row>
    <row r="339" spans="1:60" ht="12.75" outlineLevel="1">
      <c r="A339" s="225">
        <v>81</v>
      </c>
      <c r="B339" s="226" t="s">
        <v>2440</v>
      </c>
      <c r="C339" s="227" t="s">
        <v>2441</v>
      </c>
      <c r="D339" s="228" t="s">
        <v>243</v>
      </c>
      <c r="E339" s="229">
        <v>11</v>
      </c>
      <c r="F339" s="147"/>
      <c r="G339" s="230">
        <f>ROUND(E339*F339,2)</f>
        <v>0</v>
      </c>
      <c r="H339" s="148"/>
      <c r="I339" s="283">
        <f>ROUND(E339*H339,2)</f>
        <v>0</v>
      </c>
      <c r="J339" s="148"/>
      <c r="K339" s="283">
        <f>ROUND(E339*J339,2)</f>
        <v>0</v>
      </c>
      <c r="L339" s="283">
        <v>21</v>
      </c>
      <c r="M339" s="283">
        <f>G339*(1+L339/100)</f>
        <v>0</v>
      </c>
      <c r="N339" s="283">
        <v>0.00034</v>
      </c>
      <c r="O339" s="283">
        <f>ROUND(E339*N339,2)</f>
        <v>0</v>
      </c>
      <c r="P339" s="283">
        <v>0.069</v>
      </c>
      <c r="Q339" s="283">
        <f>ROUND(E339*P339,2)</f>
        <v>0.76</v>
      </c>
      <c r="R339" s="283"/>
      <c r="S339" s="283" t="s">
        <v>1412</v>
      </c>
      <c r="T339" s="283" t="s">
        <v>1412</v>
      </c>
      <c r="U339" s="283">
        <v>0.213</v>
      </c>
      <c r="V339" s="283">
        <f>ROUND(E339*U339,2)</f>
        <v>2.34</v>
      </c>
      <c r="W339" s="283"/>
      <c r="X339" s="283" t="s">
        <v>1392</v>
      </c>
      <c r="Y339" s="284"/>
      <c r="Z339" s="284"/>
      <c r="AA339" s="284"/>
      <c r="AB339" s="284"/>
      <c r="AC339" s="284"/>
      <c r="AD339" s="284"/>
      <c r="AE339" s="284"/>
      <c r="AF339" s="284"/>
      <c r="AG339" s="284" t="s">
        <v>1393</v>
      </c>
      <c r="AH339" s="284"/>
      <c r="AI339" s="284"/>
      <c r="AJ339" s="284"/>
      <c r="AK339" s="284"/>
      <c r="AL339" s="284"/>
      <c r="AM339" s="284"/>
      <c r="AN339" s="284"/>
      <c r="AO339" s="284"/>
      <c r="AP339" s="284"/>
      <c r="AQ339" s="284"/>
      <c r="AR339" s="284"/>
      <c r="AS339" s="284"/>
      <c r="AT339" s="284"/>
      <c r="AU339" s="284"/>
      <c r="AV339" s="284"/>
      <c r="AW339" s="284"/>
      <c r="AX339" s="284"/>
      <c r="AY339" s="284"/>
      <c r="AZ339" s="284"/>
      <c r="BA339" s="284"/>
      <c r="BB339" s="284"/>
      <c r="BC339" s="284"/>
      <c r="BD339" s="284"/>
      <c r="BE339" s="284"/>
      <c r="BF339" s="284"/>
      <c r="BG339" s="284"/>
      <c r="BH339" s="284"/>
    </row>
    <row r="340" spans="1:60" ht="24" customHeight="1" outlineLevel="1">
      <c r="A340" s="232"/>
      <c r="B340" s="233"/>
      <c r="C340" s="1455" t="s">
        <v>2442</v>
      </c>
      <c r="D340" s="1455"/>
      <c r="E340" s="1455"/>
      <c r="F340" s="291"/>
      <c r="G340" s="293"/>
      <c r="H340" s="283"/>
      <c r="I340" s="283"/>
      <c r="J340" s="283"/>
      <c r="K340" s="283"/>
      <c r="L340" s="283"/>
      <c r="M340" s="283"/>
      <c r="N340" s="283"/>
      <c r="O340" s="283"/>
      <c r="P340" s="283"/>
      <c r="Q340" s="283"/>
      <c r="R340" s="283"/>
      <c r="S340" s="283"/>
      <c r="T340" s="283"/>
      <c r="U340" s="283"/>
      <c r="V340" s="283"/>
      <c r="W340" s="283"/>
      <c r="X340" s="283"/>
      <c r="Y340" s="284"/>
      <c r="Z340" s="284"/>
      <c r="AA340" s="284"/>
      <c r="AB340" s="284"/>
      <c r="AC340" s="284"/>
      <c r="AD340" s="284"/>
      <c r="AE340" s="284"/>
      <c r="AF340" s="284"/>
      <c r="AG340" s="284" t="s">
        <v>1395</v>
      </c>
      <c r="AH340" s="284"/>
      <c r="AI340" s="284"/>
      <c r="AJ340" s="284"/>
      <c r="AK340" s="284"/>
      <c r="AL340" s="284"/>
      <c r="AM340" s="284"/>
      <c r="AN340" s="284"/>
      <c r="AO340" s="284"/>
      <c r="AP340" s="284"/>
      <c r="AQ340" s="284"/>
      <c r="AR340" s="284"/>
      <c r="AS340" s="284"/>
      <c r="AT340" s="284"/>
      <c r="AU340" s="284"/>
      <c r="AV340" s="284"/>
      <c r="AW340" s="284"/>
      <c r="AX340" s="284"/>
      <c r="AY340" s="284"/>
      <c r="AZ340" s="284"/>
      <c r="BA340" s="284"/>
      <c r="BB340" s="284"/>
      <c r="BC340" s="284"/>
      <c r="BD340" s="284"/>
      <c r="BE340" s="284"/>
      <c r="BF340" s="284"/>
      <c r="BG340" s="284"/>
      <c r="BH340" s="284"/>
    </row>
    <row r="341" spans="1:60" ht="12.75" outlineLevel="1">
      <c r="A341" s="232"/>
      <c r="B341" s="233"/>
      <c r="C341" s="234" t="s">
        <v>2443</v>
      </c>
      <c r="D341" s="235"/>
      <c r="E341" s="236">
        <v>9</v>
      </c>
      <c r="F341" s="283"/>
      <c r="G341" s="231"/>
      <c r="H341" s="283"/>
      <c r="I341" s="283"/>
      <c r="J341" s="283"/>
      <c r="K341" s="283"/>
      <c r="L341" s="283"/>
      <c r="M341" s="283"/>
      <c r="N341" s="283"/>
      <c r="O341" s="283"/>
      <c r="P341" s="283"/>
      <c r="Q341" s="283"/>
      <c r="R341" s="283"/>
      <c r="S341" s="283"/>
      <c r="T341" s="283"/>
      <c r="U341" s="283"/>
      <c r="V341" s="283"/>
      <c r="W341" s="283"/>
      <c r="X341" s="283"/>
      <c r="Y341" s="284"/>
      <c r="Z341" s="284"/>
      <c r="AA341" s="284"/>
      <c r="AB341" s="284"/>
      <c r="AC341" s="284"/>
      <c r="AD341" s="284"/>
      <c r="AE341" s="284"/>
      <c r="AF341" s="284"/>
      <c r="AG341" s="284" t="s">
        <v>527</v>
      </c>
      <c r="AH341" s="284">
        <v>0</v>
      </c>
      <c r="AI341" s="284"/>
      <c r="AJ341" s="284"/>
      <c r="AK341" s="284"/>
      <c r="AL341" s="284"/>
      <c r="AM341" s="284"/>
      <c r="AN341" s="284"/>
      <c r="AO341" s="284"/>
      <c r="AP341" s="284"/>
      <c r="AQ341" s="284"/>
      <c r="AR341" s="284"/>
      <c r="AS341" s="284"/>
      <c r="AT341" s="284"/>
      <c r="AU341" s="284"/>
      <c r="AV341" s="284"/>
      <c r="AW341" s="284"/>
      <c r="AX341" s="284"/>
      <c r="AY341" s="284"/>
      <c r="AZ341" s="284"/>
      <c r="BA341" s="284"/>
      <c r="BB341" s="284"/>
      <c r="BC341" s="284"/>
      <c r="BD341" s="284"/>
      <c r="BE341" s="284"/>
      <c r="BF341" s="284"/>
      <c r="BG341" s="284"/>
      <c r="BH341" s="284"/>
    </row>
    <row r="342" spans="1:60" ht="12.75" outlineLevel="1">
      <c r="A342" s="232"/>
      <c r="B342" s="233"/>
      <c r="C342" s="234" t="s">
        <v>2444</v>
      </c>
      <c r="D342" s="235"/>
      <c r="E342" s="236">
        <v>2</v>
      </c>
      <c r="F342" s="283"/>
      <c r="G342" s="231"/>
      <c r="H342" s="283"/>
      <c r="I342" s="283"/>
      <c r="J342" s="283"/>
      <c r="K342" s="283"/>
      <c r="L342" s="283"/>
      <c r="M342" s="283"/>
      <c r="N342" s="283"/>
      <c r="O342" s="283"/>
      <c r="P342" s="283"/>
      <c r="Q342" s="283"/>
      <c r="R342" s="283"/>
      <c r="S342" s="283"/>
      <c r="T342" s="283"/>
      <c r="U342" s="283"/>
      <c r="V342" s="283"/>
      <c r="W342" s="283"/>
      <c r="X342" s="283"/>
      <c r="Y342" s="284"/>
      <c r="Z342" s="284"/>
      <c r="AA342" s="284"/>
      <c r="AB342" s="284"/>
      <c r="AC342" s="284"/>
      <c r="AD342" s="284"/>
      <c r="AE342" s="284"/>
      <c r="AF342" s="284"/>
      <c r="AG342" s="284" t="s">
        <v>527</v>
      </c>
      <c r="AH342" s="284">
        <v>0</v>
      </c>
      <c r="AI342" s="284"/>
      <c r="AJ342" s="284"/>
      <c r="AK342" s="284"/>
      <c r="AL342" s="284"/>
      <c r="AM342" s="284"/>
      <c r="AN342" s="284"/>
      <c r="AO342" s="284"/>
      <c r="AP342" s="284"/>
      <c r="AQ342" s="284"/>
      <c r="AR342" s="284"/>
      <c r="AS342" s="284"/>
      <c r="AT342" s="284"/>
      <c r="AU342" s="284"/>
      <c r="AV342" s="284"/>
      <c r="AW342" s="284"/>
      <c r="AX342" s="284"/>
      <c r="AY342" s="284"/>
      <c r="AZ342" s="284"/>
      <c r="BA342" s="284"/>
      <c r="BB342" s="284"/>
      <c r="BC342" s="284"/>
      <c r="BD342" s="284"/>
      <c r="BE342" s="284"/>
      <c r="BF342" s="284"/>
      <c r="BG342" s="284"/>
      <c r="BH342" s="284"/>
    </row>
    <row r="343" spans="1:60" ht="12.75" outlineLevel="1">
      <c r="A343" s="225">
        <v>82</v>
      </c>
      <c r="B343" s="226" t="s">
        <v>2445</v>
      </c>
      <c r="C343" s="227" t="s">
        <v>2446</v>
      </c>
      <c r="D343" s="228" t="s">
        <v>243</v>
      </c>
      <c r="E343" s="229">
        <v>1</v>
      </c>
      <c r="F343" s="147"/>
      <c r="G343" s="230">
        <f>ROUND(E343*F343,2)</f>
        <v>0</v>
      </c>
      <c r="H343" s="148"/>
      <c r="I343" s="283">
        <f>ROUND(E343*H343,2)</f>
        <v>0</v>
      </c>
      <c r="J343" s="148"/>
      <c r="K343" s="283">
        <f>ROUND(E343*J343,2)</f>
        <v>0</v>
      </c>
      <c r="L343" s="283">
        <v>21</v>
      </c>
      <c r="M343" s="283">
        <f>G343*(1+L343/100)</f>
        <v>0</v>
      </c>
      <c r="N343" s="283">
        <v>0.00133</v>
      </c>
      <c r="O343" s="283">
        <f>ROUND(E343*N343,2)</f>
        <v>0</v>
      </c>
      <c r="P343" s="283">
        <v>0.207</v>
      </c>
      <c r="Q343" s="283">
        <f>ROUND(E343*P343,2)</f>
        <v>0.21</v>
      </c>
      <c r="R343" s="283"/>
      <c r="S343" s="283" t="s">
        <v>1412</v>
      </c>
      <c r="T343" s="283" t="s">
        <v>1412</v>
      </c>
      <c r="U343" s="283">
        <v>1.538</v>
      </c>
      <c r="V343" s="283">
        <f>ROUND(E343*U343,2)</f>
        <v>1.54</v>
      </c>
      <c r="W343" s="283"/>
      <c r="X343" s="283" t="s">
        <v>1392</v>
      </c>
      <c r="Y343" s="284"/>
      <c r="Z343" s="284"/>
      <c r="AA343" s="284"/>
      <c r="AB343" s="284"/>
      <c r="AC343" s="284"/>
      <c r="AD343" s="284"/>
      <c r="AE343" s="284"/>
      <c r="AF343" s="284"/>
      <c r="AG343" s="284" t="s">
        <v>1393</v>
      </c>
      <c r="AH343" s="284"/>
      <c r="AI343" s="284"/>
      <c r="AJ343" s="284"/>
      <c r="AK343" s="284"/>
      <c r="AL343" s="284"/>
      <c r="AM343" s="284"/>
      <c r="AN343" s="284"/>
      <c r="AO343" s="284"/>
      <c r="AP343" s="284"/>
      <c r="AQ343" s="284"/>
      <c r="AR343" s="284"/>
      <c r="AS343" s="284"/>
      <c r="AT343" s="284"/>
      <c r="AU343" s="284"/>
      <c r="AV343" s="284"/>
      <c r="AW343" s="284"/>
      <c r="AX343" s="284"/>
      <c r="AY343" s="284"/>
      <c r="AZ343" s="284"/>
      <c r="BA343" s="284"/>
      <c r="BB343" s="284"/>
      <c r="BC343" s="284"/>
      <c r="BD343" s="284"/>
      <c r="BE343" s="284"/>
      <c r="BF343" s="284"/>
      <c r="BG343" s="284"/>
      <c r="BH343" s="284"/>
    </row>
    <row r="344" spans="1:60" ht="12.75" outlineLevel="1">
      <c r="A344" s="232"/>
      <c r="B344" s="233"/>
      <c r="C344" s="234" t="s">
        <v>2447</v>
      </c>
      <c r="D344" s="235"/>
      <c r="E344" s="236">
        <v>1</v>
      </c>
      <c r="F344" s="283"/>
      <c r="G344" s="231"/>
      <c r="H344" s="283"/>
      <c r="I344" s="283"/>
      <c r="J344" s="283"/>
      <c r="K344" s="283"/>
      <c r="L344" s="283"/>
      <c r="M344" s="283"/>
      <c r="N344" s="283"/>
      <c r="O344" s="283"/>
      <c r="P344" s="283"/>
      <c r="Q344" s="283"/>
      <c r="R344" s="283"/>
      <c r="S344" s="283"/>
      <c r="T344" s="283"/>
      <c r="U344" s="283"/>
      <c r="V344" s="283"/>
      <c r="W344" s="283"/>
      <c r="X344" s="283"/>
      <c r="Y344" s="284"/>
      <c r="Z344" s="284"/>
      <c r="AA344" s="284"/>
      <c r="AB344" s="284"/>
      <c r="AC344" s="284"/>
      <c r="AD344" s="284"/>
      <c r="AE344" s="284"/>
      <c r="AF344" s="284"/>
      <c r="AG344" s="284" t="s">
        <v>527</v>
      </c>
      <c r="AH344" s="284">
        <v>0</v>
      </c>
      <c r="AI344" s="284"/>
      <c r="AJ344" s="284"/>
      <c r="AK344" s="284"/>
      <c r="AL344" s="284"/>
      <c r="AM344" s="284"/>
      <c r="AN344" s="284"/>
      <c r="AO344" s="284"/>
      <c r="AP344" s="284"/>
      <c r="AQ344" s="284"/>
      <c r="AR344" s="284"/>
      <c r="AS344" s="284"/>
      <c r="AT344" s="284"/>
      <c r="AU344" s="284"/>
      <c r="AV344" s="284"/>
      <c r="AW344" s="284"/>
      <c r="AX344" s="284"/>
      <c r="AY344" s="284"/>
      <c r="AZ344" s="284"/>
      <c r="BA344" s="284"/>
      <c r="BB344" s="284"/>
      <c r="BC344" s="284"/>
      <c r="BD344" s="284"/>
      <c r="BE344" s="284"/>
      <c r="BF344" s="284"/>
      <c r="BG344" s="284"/>
      <c r="BH344" s="284"/>
    </row>
    <row r="345" spans="1:60" ht="12.75" outlineLevel="1">
      <c r="A345" s="225">
        <v>83</v>
      </c>
      <c r="B345" s="226" t="s">
        <v>2445</v>
      </c>
      <c r="C345" s="227" t="s">
        <v>2446</v>
      </c>
      <c r="D345" s="228" t="s">
        <v>243</v>
      </c>
      <c r="E345" s="229">
        <v>1</v>
      </c>
      <c r="F345" s="147"/>
      <c r="G345" s="230">
        <f>ROUND(E345*F345,2)</f>
        <v>0</v>
      </c>
      <c r="H345" s="148"/>
      <c r="I345" s="283">
        <f>ROUND(E345*H345,2)</f>
        <v>0</v>
      </c>
      <c r="J345" s="148"/>
      <c r="K345" s="283">
        <f>ROUND(E345*J345,2)</f>
        <v>0</v>
      </c>
      <c r="L345" s="283">
        <v>21</v>
      </c>
      <c r="M345" s="283">
        <f>G345*(1+L345/100)</f>
        <v>0</v>
      </c>
      <c r="N345" s="283">
        <v>0.00133</v>
      </c>
      <c r="O345" s="283">
        <f>ROUND(E345*N345,2)</f>
        <v>0</v>
      </c>
      <c r="P345" s="283">
        <v>0.207</v>
      </c>
      <c r="Q345" s="283">
        <f>ROUND(E345*P345,2)</f>
        <v>0.21</v>
      </c>
      <c r="R345" s="283"/>
      <c r="S345" s="283" t="s">
        <v>1412</v>
      </c>
      <c r="T345" s="283" t="s">
        <v>1412</v>
      </c>
      <c r="U345" s="283">
        <v>1.538</v>
      </c>
      <c r="V345" s="283">
        <f>ROUND(E345*U345,2)</f>
        <v>1.54</v>
      </c>
      <c r="W345" s="283"/>
      <c r="X345" s="283" t="s">
        <v>1392</v>
      </c>
      <c r="Y345" s="284"/>
      <c r="Z345" s="284"/>
      <c r="AA345" s="284"/>
      <c r="AB345" s="284"/>
      <c r="AC345" s="284"/>
      <c r="AD345" s="284"/>
      <c r="AE345" s="284"/>
      <c r="AF345" s="284"/>
      <c r="AG345" s="284" t="s">
        <v>1393</v>
      </c>
      <c r="AH345" s="284"/>
      <c r="AI345" s="284"/>
      <c r="AJ345" s="284"/>
      <c r="AK345" s="284"/>
      <c r="AL345" s="284"/>
      <c r="AM345" s="284"/>
      <c r="AN345" s="284"/>
      <c r="AO345" s="284"/>
      <c r="AP345" s="284"/>
      <c r="AQ345" s="284"/>
      <c r="AR345" s="284"/>
      <c r="AS345" s="284"/>
      <c r="AT345" s="284"/>
      <c r="AU345" s="284"/>
      <c r="AV345" s="284"/>
      <c r="AW345" s="284"/>
      <c r="AX345" s="284"/>
      <c r="AY345" s="284"/>
      <c r="AZ345" s="284"/>
      <c r="BA345" s="284"/>
      <c r="BB345" s="284"/>
      <c r="BC345" s="284"/>
      <c r="BD345" s="284"/>
      <c r="BE345" s="284"/>
      <c r="BF345" s="284"/>
      <c r="BG345" s="284"/>
      <c r="BH345" s="284"/>
    </row>
    <row r="346" spans="1:60" ht="25.5" customHeight="1" outlineLevel="1">
      <c r="A346" s="232"/>
      <c r="B346" s="233"/>
      <c r="C346" s="1454" t="s">
        <v>2442</v>
      </c>
      <c r="D346" s="1454"/>
      <c r="E346" s="1454"/>
      <c r="F346" s="291"/>
      <c r="G346" s="293"/>
      <c r="H346" s="283"/>
      <c r="I346" s="283"/>
      <c r="J346" s="283"/>
      <c r="K346" s="283"/>
      <c r="L346" s="283"/>
      <c r="M346" s="283"/>
      <c r="N346" s="283"/>
      <c r="O346" s="283"/>
      <c r="P346" s="283"/>
      <c r="Q346" s="283"/>
      <c r="R346" s="283"/>
      <c r="S346" s="283"/>
      <c r="T346" s="283"/>
      <c r="U346" s="283"/>
      <c r="V346" s="283"/>
      <c r="W346" s="283"/>
      <c r="X346" s="283"/>
      <c r="Y346" s="284"/>
      <c r="Z346" s="284"/>
      <c r="AA346" s="284"/>
      <c r="AB346" s="284"/>
      <c r="AC346" s="284"/>
      <c r="AD346" s="284"/>
      <c r="AE346" s="284"/>
      <c r="AF346" s="284"/>
      <c r="AG346" s="284" t="s">
        <v>1395</v>
      </c>
      <c r="AH346" s="284"/>
      <c r="AI346" s="284"/>
      <c r="AJ346" s="284"/>
      <c r="AK346" s="284"/>
      <c r="AL346" s="284"/>
      <c r="AM346" s="284"/>
      <c r="AN346" s="284"/>
      <c r="AO346" s="284"/>
      <c r="AP346" s="284"/>
      <c r="AQ346" s="284"/>
      <c r="AR346" s="284"/>
      <c r="AS346" s="284"/>
      <c r="AT346" s="284"/>
      <c r="AU346" s="284"/>
      <c r="AV346" s="284"/>
      <c r="AW346" s="284"/>
      <c r="AX346" s="284"/>
      <c r="AY346" s="284"/>
      <c r="AZ346" s="284"/>
      <c r="BA346" s="284"/>
      <c r="BB346" s="284"/>
      <c r="BC346" s="284"/>
      <c r="BD346" s="284"/>
      <c r="BE346" s="284"/>
      <c r="BF346" s="284"/>
      <c r="BG346" s="284"/>
      <c r="BH346" s="284"/>
    </row>
    <row r="347" spans="1:60" ht="12.75" outlineLevel="1">
      <c r="A347" s="232"/>
      <c r="B347" s="233"/>
      <c r="C347" s="234" t="s">
        <v>2448</v>
      </c>
      <c r="D347" s="235"/>
      <c r="E347" s="236">
        <v>1</v>
      </c>
      <c r="F347" s="283"/>
      <c r="G347" s="231"/>
      <c r="H347" s="283"/>
      <c r="I347" s="283"/>
      <c r="J347" s="283"/>
      <c r="K347" s="283"/>
      <c r="L347" s="283"/>
      <c r="M347" s="283"/>
      <c r="N347" s="283"/>
      <c r="O347" s="283"/>
      <c r="P347" s="283"/>
      <c r="Q347" s="283"/>
      <c r="R347" s="283"/>
      <c r="S347" s="283"/>
      <c r="T347" s="283"/>
      <c r="U347" s="283"/>
      <c r="V347" s="283"/>
      <c r="W347" s="283"/>
      <c r="X347" s="283"/>
      <c r="Y347" s="284"/>
      <c r="Z347" s="284"/>
      <c r="AA347" s="284"/>
      <c r="AB347" s="284"/>
      <c r="AC347" s="284"/>
      <c r="AD347" s="284"/>
      <c r="AE347" s="284"/>
      <c r="AF347" s="284"/>
      <c r="AG347" s="284" t="s">
        <v>527</v>
      </c>
      <c r="AH347" s="284">
        <v>0</v>
      </c>
      <c r="AI347" s="284"/>
      <c r="AJ347" s="284"/>
      <c r="AK347" s="284"/>
      <c r="AL347" s="284"/>
      <c r="AM347" s="284"/>
      <c r="AN347" s="284"/>
      <c r="AO347" s="284"/>
      <c r="AP347" s="284"/>
      <c r="AQ347" s="284"/>
      <c r="AR347" s="284"/>
      <c r="AS347" s="284"/>
      <c r="AT347" s="284"/>
      <c r="AU347" s="284"/>
      <c r="AV347" s="284"/>
      <c r="AW347" s="284"/>
      <c r="AX347" s="284"/>
      <c r="AY347" s="284"/>
      <c r="AZ347" s="284"/>
      <c r="BA347" s="284"/>
      <c r="BB347" s="284"/>
      <c r="BC347" s="284"/>
      <c r="BD347" s="284"/>
      <c r="BE347" s="284"/>
      <c r="BF347" s="284"/>
      <c r="BG347" s="284"/>
      <c r="BH347" s="284"/>
    </row>
    <row r="348" spans="1:60" ht="12.75" outlineLevel="1">
      <c r="A348" s="225">
        <v>84</v>
      </c>
      <c r="B348" s="226" t="s">
        <v>2449</v>
      </c>
      <c r="C348" s="227" t="s">
        <v>2450</v>
      </c>
      <c r="D348" s="228" t="s">
        <v>210</v>
      </c>
      <c r="E348" s="229">
        <v>3</v>
      </c>
      <c r="F348" s="147"/>
      <c r="G348" s="230">
        <f>ROUND(E348*F348,2)</f>
        <v>0</v>
      </c>
      <c r="H348" s="148"/>
      <c r="I348" s="283">
        <f>ROUND(E348*H348,2)</f>
        <v>0</v>
      </c>
      <c r="J348" s="148"/>
      <c r="K348" s="283">
        <f>ROUND(E348*J348,2)</f>
        <v>0</v>
      </c>
      <c r="L348" s="283">
        <v>21</v>
      </c>
      <c r="M348" s="283">
        <f>G348*(1+L348/100)</f>
        <v>0</v>
      </c>
      <c r="N348" s="283">
        <v>0.00182</v>
      </c>
      <c r="O348" s="283">
        <f>ROUND(E348*N348,2)</f>
        <v>0.01</v>
      </c>
      <c r="P348" s="283">
        <v>1.8</v>
      </c>
      <c r="Q348" s="283">
        <f>ROUND(E348*P348,2)</f>
        <v>5.4</v>
      </c>
      <c r="R348" s="283"/>
      <c r="S348" s="283" t="s">
        <v>1412</v>
      </c>
      <c r="T348" s="283" t="s">
        <v>1412</v>
      </c>
      <c r="U348" s="283">
        <v>5.8</v>
      </c>
      <c r="V348" s="283">
        <f>ROUND(E348*U348,2)</f>
        <v>17.4</v>
      </c>
      <c r="W348" s="283"/>
      <c r="X348" s="283" t="s">
        <v>1392</v>
      </c>
      <c r="Y348" s="284"/>
      <c r="Z348" s="284"/>
      <c r="AA348" s="284"/>
      <c r="AB348" s="284"/>
      <c r="AC348" s="284"/>
      <c r="AD348" s="284"/>
      <c r="AE348" s="284"/>
      <c r="AF348" s="284"/>
      <c r="AG348" s="284" t="s">
        <v>1393</v>
      </c>
      <c r="AH348" s="284"/>
      <c r="AI348" s="284"/>
      <c r="AJ348" s="284"/>
      <c r="AK348" s="284"/>
      <c r="AL348" s="284"/>
      <c r="AM348" s="284"/>
      <c r="AN348" s="284"/>
      <c r="AO348" s="284"/>
      <c r="AP348" s="284"/>
      <c r="AQ348" s="284"/>
      <c r="AR348" s="284"/>
      <c r="AS348" s="284"/>
      <c r="AT348" s="284"/>
      <c r="AU348" s="284"/>
      <c r="AV348" s="284"/>
      <c r="AW348" s="284"/>
      <c r="AX348" s="284"/>
      <c r="AY348" s="284"/>
      <c r="AZ348" s="284"/>
      <c r="BA348" s="284"/>
      <c r="BB348" s="284"/>
      <c r="BC348" s="284"/>
      <c r="BD348" s="284"/>
      <c r="BE348" s="284"/>
      <c r="BF348" s="284"/>
      <c r="BG348" s="284"/>
      <c r="BH348" s="284"/>
    </row>
    <row r="349" spans="1:60" ht="12.75" outlineLevel="1">
      <c r="A349" s="232"/>
      <c r="B349" s="233"/>
      <c r="C349" s="234" t="s">
        <v>2451</v>
      </c>
      <c r="D349" s="235"/>
      <c r="E349" s="236">
        <v>1</v>
      </c>
      <c r="F349" s="283"/>
      <c r="G349" s="231"/>
      <c r="H349" s="283"/>
      <c r="I349" s="283"/>
      <c r="J349" s="283"/>
      <c r="K349" s="283"/>
      <c r="L349" s="283"/>
      <c r="M349" s="283"/>
      <c r="N349" s="283"/>
      <c r="O349" s="283"/>
      <c r="P349" s="283"/>
      <c r="Q349" s="283"/>
      <c r="R349" s="283"/>
      <c r="S349" s="283"/>
      <c r="T349" s="283"/>
      <c r="U349" s="283"/>
      <c r="V349" s="283"/>
      <c r="W349" s="283"/>
      <c r="X349" s="283"/>
      <c r="Y349" s="284"/>
      <c r="Z349" s="284"/>
      <c r="AA349" s="284"/>
      <c r="AB349" s="284"/>
      <c r="AC349" s="284"/>
      <c r="AD349" s="284"/>
      <c r="AE349" s="284"/>
      <c r="AF349" s="284"/>
      <c r="AG349" s="284" t="s">
        <v>527</v>
      </c>
      <c r="AH349" s="284">
        <v>0</v>
      </c>
      <c r="AI349" s="284"/>
      <c r="AJ349" s="284"/>
      <c r="AK349" s="284"/>
      <c r="AL349" s="284"/>
      <c r="AM349" s="284"/>
      <c r="AN349" s="284"/>
      <c r="AO349" s="284"/>
      <c r="AP349" s="284"/>
      <c r="AQ349" s="284"/>
      <c r="AR349" s="284"/>
      <c r="AS349" s="284"/>
      <c r="AT349" s="284"/>
      <c r="AU349" s="284"/>
      <c r="AV349" s="284"/>
      <c r="AW349" s="284"/>
      <c r="AX349" s="284"/>
      <c r="AY349" s="284"/>
      <c r="AZ349" s="284"/>
      <c r="BA349" s="284"/>
      <c r="BB349" s="284"/>
      <c r="BC349" s="284"/>
      <c r="BD349" s="284"/>
      <c r="BE349" s="284"/>
      <c r="BF349" s="284"/>
      <c r="BG349" s="284"/>
      <c r="BH349" s="284"/>
    </row>
    <row r="350" spans="1:60" ht="12.75" outlineLevel="1">
      <c r="A350" s="232"/>
      <c r="B350" s="233"/>
      <c r="C350" s="234" t="s">
        <v>2452</v>
      </c>
      <c r="D350" s="235"/>
      <c r="E350" s="236">
        <v>1</v>
      </c>
      <c r="F350" s="283"/>
      <c r="G350" s="231"/>
      <c r="H350" s="283"/>
      <c r="I350" s="283"/>
      <c r="J350" s="283"/>
      <c r="K350" s="283"/>
      <c r="L350" s="283"/>
      <c r="M350" s="283"/>
      <c r="N350" s="283"/>
      <c r="O350" s="283"/>
      <c r="P350" s="283"/>
      <c r="Q350" s="283"/>
      <c r="R350" s="283"/>
      <c r="S350" s="283"/>
      <c r="T350" s="283"/>
      <c r="U350" s="283"/>
      <c r="V350" s="283"/>
      <c r="W350" s="283"/>
      <c r="X350" s="283"/>
      <c r="Y350" s="284"/>
      <c r="Z350" s="284"/>
      <c r="AA350" s="284"/>
      <c r="AB350" s="284"/>
      <c r="AC350" s="284"/>
      <c r="AD350" s="284"/>
      <c r="AE350" s="284"/>
      <c r="AF350" s="284"/>
      <c r="AG350" s="284" t="s">
        <v>527</v>
      </c>
      <c r="AH350" s="284">
        <v>0</v>
      </c>
      <c r="AI350" s="284"/>
      <c r="AJ350" s="284"/>
      <c r="AK350" s="284"/>
      <c r="AL350" s="284"/>
      <c r="AM350" s="284"/>
      <c r="AN350" s="284"/>
      <c r="AO350" s="284"/>
      <c r="AP350" s="284"/>
      <c r="AQ350" s="284"/>
      <c r="AR350" s="284"/>
      <c r="AS350" s="284"/>
      <c r="AT350" s="284"/>
      <c r="AU350" s="284"/>
      <c r="AV350" s="284"/>
      <c r="AW350" s="284"/>
      <c r="AX350" s="284"/>
      <c r="AY350" s="284"/>
      <c r="AZ350" s="284"/>
      <c r="BA350" s="284"/>
      <c r="BB350" s="284"/>
      <c r="BC350" s="284"/>
      <c r="BD350" s="284"/>
      <c r="BE350" s="284"/>
      <c r="BF350" s="284"/>
      <c r="BG350" s="284"/>
      <c r="BH350" s="284"/>
    </row>
    <row r="351" spans="1:60" ht="12.75" outlineLevel="1">
      <c r="A351" s="232"/>
      <c r="B351" s="233"/>
      <c r="C351" s="234" t="s">
        <v>2453</v>
      </c>
      <c r="D351" s="235"/>
      <c r="E351" s="236">
        <v>1</v>
      </c>
      <c r="F351" s="283"/>
      <c r="G351" s="231"/>
      <c r="H351" s="283"/>
      <c r="I351" s="283"/>
      <c r="J351" s="283"/>
      <c r="K351" s="283"/>
      <c r="L351" s="283"/>
      <c r="M351" s="283"/>
      <c r="N351" s="283"/>
      <c r="O351" s="283"/>
      <c r="P351" s="283"/>
      <c r="Q351" s="283"/>
      <c r="R351" s="283"/>
      <c r="S351" s="283"/>
      <c r="T351" s="283"/>
      <c r="U351" s="283"/>
      <c r="V351" s="283"/>
      <c r="W351" s="283"/>
      <c r="X351" s="283"/>
      <c r="Y351" s="284"/>
      <c r="Z351" s="284"/>
      <c r="AA351" s="284"/>
      <c r="AB351" s="284"/>
      <c r="AC351" s="284"/>
      <c r="AD351" s="284"/>
      <c r="AE351" s="284"/>
      <c r="AF351" s="284"/>
      <c r="AG351" s="284" t="s">
        <v>527</v>
      </c>
      <c r="AH351" s="284">
        <v>0</v>
      </c>
      <c r="AI351" s="284"/>
      <c r="AJ351" s="284"/>
      <c r="AK351" s="284"/>
      <c r="AL351" s="284"/>
      <c r="AM351" s="284"/>
      <c r="AN351" s="284"/>
      <c r="AO351" s="284"/>
      <c r="AP351" s="284"/>
      <c r="AQ351" s="284"/>
      <c r="AR351" s="284"/>
      <c r="AS351" s="284"/>
      <c r="AT351" s="284"/>
      <c r="AU351" s="284"/>
      <c r="AV351" s="284"/>
      <c r="AW351" s="284"/>
      <c r="AX351" s="284"/>
      <c r="AY351" s="284"/>
      <c r="AZ351" s="284"/>
      <c r="BA351" s="284"/>
      <c r="BB351" s="284"/>
      <c r="BC351" s="284"/>
      <c r="BD351" s="284"/>
      <c r="BE351" s="284"/>
      <c r="BF351" s="284"/>
      <c r="BG351" s="284"/>
      <c r="BH351" s="284"/>
    </row>
    <row r="352" spans="1:60" ht="22.5" outlineLevel="1">
      <c r="A352" s="225">
        <v>85</v>
      </c>
      <c r="B352" s="226" t="s">
        <v>1760</v>
      </c>
      <c r="C352" s="227" t="s">
        <v>1761</v>
      </c>
      <c r="D352" s="228" t="s">
        <v>243</v>
      </c>
      <c r="E352" s="229">
        <v>2</v>
      </c>
      <c r="F352" s="147"/>
      <c r="G352" s="230">
        <f>ROUND(E352*F352,2)</f>
        <v>0</v>
      </c>
      <c r="H352" s="148"/>
      <c r="I352" s="283">
        <f>ROUND(E352*H352,2)</f>
        <v>0</v>
      </c>
      <c r="J352" s="148"/>
      <c r="K352" s="283">
        <f>ROUND(E352*J352,2)</f>
        <v>0</v>
      </c>
      <c r="L352" s="283">
        <v>21</v>
      </c>
      <c r="M352" s="283">
        <f>G352*(1+L352/100)</f>
        <v>0</v>
      </c>
      <c r="N352" s="283">
        <v>0</v>
      </c>
      <c r="O352" s="283">
        <f>ROUND(E352*N352,2)</f>
        <v>0</v>
      </c>
      <c r="P352" s="283">
        <v>0.045</v>
      </c>
      <c r="Q352" s="283">
        <f>ROUND(E352*P352,2)</f>
        <v>0.09</v>
      </c>
      <c r="R352" s="283"/>
      <c r="S352" s="283" t="s">
        <v>1412</v>
      </c>
      <c r="T352" s="283" t="s">
        <v>1412</v>
      </c>
      <c r="U352" s="283">
        <v>0.26</v>
      </c>
      <c r="V352" s="283">
        <f>ROUND(E352*U352,2)</f>
        <v>0.52</v>
      </c>
      <c r="W352" s="283"/>
      <c r="X352" s="283" t="s">
        <v>1392</v>
      </c>
      <c r="Y352" s="284"/>
      <c r="Z352" s="284"/>
      <c r="AA352" s="284"/>
      <c r="AB352" s="284"/>
      <c r="AC352" s="284"/>
      <c r="AD352" s="284"/>
      <c r="AE352" s="284"/>
      <c r="AF352" s="284"/>
      <c r="AG352" s="284" t="s">
        <v>1393</v>
      </c>
      <c r="AH352" s="284"/>
      <c r="AI352" s="284"/>
      <c r="AJ352" s="284"/>
      <c r="AK352" s="284"/>
      <c r="AL352" s="284"/>
      <c r="AM352" s="284"/>
      <c r="AN352" s="284"/>
      <c r="AO352" s="284"/>
      <c r="AP352" s="284"/>
      <c r="AQ352" s="284"/>
      <c r="AR352" s="284"/>
      <c r="AS352" s="284"/>
      <c r="AT352" s="284"/>
      <c r="AU352" s="284"/>
      <c r="AV352" s="284"/>
      <c r="AW352" s="284"/>
      <c r="AX352" s="284"/>
      <c r="AY352" s="284"/>
      <c r="AZ352" s="284"/>
      <c r="BA352" s="284"/>
      <c r="BB352" s="284"/>
      <c r="BC352" s="284"/>
      <c r="BD352" s="284"/>
      <c r="BE352" s="284"/>
      <c r="BF352" s="284"/>
      <c r="BG352" s="284"/>
      <c r="BH352" s="284"/>
    </row>
    <row r="353" spans="1:60" ht="12.75" outlineLevel="1">
      <c r="A353" s="232"/>
      <c r="B353" s="233"/>
      <c r="C353" s="234" t="s">
        <v>1762</v>
      </c>
      <c r="D353" s="235"/>
      <c r="E353" s="236">
        <v>2</v>
      </c>
      <c r="F353" s="283"/>
      <c r="G353" s="231"/>
      <c r="H353" s="283"/>
      <c r="I353" s="283"/>
      <c r="J353" s="283"/>
      <c r="K353" s="283"/>
      <c r="L353" s="283"/>
      <c r="M353" s="283"/>
      <c r="N353" s="283"/>
      <c r="O353" s="283"/>
      <c r="P353" s="283"/>
      <c r="Q353" s="283"/>
      <c r="R353" s="283"/>
      <c r="S353" s="283"/>
      <c r="T353" s="283"/>
      <c r="U353" s="283"/>
      <c r="V353" s="283"/>
      <c r="W353" s="283"/>
      <c r="X353" s="283"/>
      <c r="Y353" s="284"/>
      <c r="Z353" s="284"/>
      <c r="AA353" s="284"/>
      <c r="AB353" s="284"/>
      <c r="AC353" s="284"/>
      <c r="AD353" s="284"/>
      <c r="AE353" s="284"/>
      <c r="AF353" s="284"/>
      <c r="AG353" s="284" t="s">
        <v>527</v>
      </c>
      <c r="AH353" s="284">
        <v>0</v>
      </c>
      <c r="AI353" s="284"/>
      <c r="AJ353" s="284"/>
      <c r="AK353" s="284"/>
      <c r="AL353" s="284"/>
      <c r="AM353" s="284"/>
      <c r="AN353" s="284"/>
      <c r="AO353" s="284"/>
      <c r="AP353" s="284"/>
      <c r="AQ353" s="284"/>
      <c r="AR353" s="284"/>
      <c r="AS353" s="284"/>
      <c r="AT353" s="284"/>
      <c r="AU353" s="284"/>
      <c r="AV353" s="284"/>
      <c r="AW353" s="284"/>
      <c r="AX353" s="284"/>
      <c r="AY353" s="284"/>
      <c r="AZ353" s="284"/>
      <c r="BA353" s="284"/>
      <c r="BB353" s="284"/>
      <c r="BC353" s="284"/>
      <c r="BD353" s="284"/>
      <c r="BE353" s="284"/>
      <c r="BF353" s="284"/>
      <c r="BG353" s="284"/>
      <c r="BH353" s="284"/>
    </row>
    <row r="354" spans="1:60" ht="12.75" outlineLevel="1">
      <c r="A354" s="225">
        <v>86</v>
      </c>
      <c r="B354" s="226" t="s">
        <v>2454</v>
      </c>
      <c r="C354" s="227" t="s">
        <v>2455</v>
      </c>
      <c r="D354" s="228" t="s">
        <v>238</v>
      </c>
      <c r="E354" s="229">
        <v>2</v>
      </c>
      <c r="F354" s="147"/>
      <c r="G354" s="230">
        <f>ROUND(E354*F354,2)</f>
        <v>0</v>
      </c>
      <c r="H354" s="148"/>
      <c r="I354" s="283">
        <f>ROUND(E354*H354,2)</f>
        <v>0</v>
      </c>
      <c r="J354" s="148"/>
      <c r="K354" s="283">
        <f>ROUND(E354*J354,2)</f>
        <v>0</v>
      </c>
      <c r="L354" s="283">
        <v>21</v>
      </c>
      <c r="M354" s="283">
        <f>G354*(1+L354/100)</f>
        <v>0</v>
      </c>
      <c r="N354" s="283">
        <v>0</v>
      </c>
      <c r="O354" s="283">
        <f>ROUND(E354*N354,2)</f>
        <v>0</v>
      </c>
      <c r="P354" s="283">
        <v>0.014</v>
      </c>
      <c r="Q354" s="283">
        <f>ROUND(E354*P354,2)</f>
        <v>0.03</v>
      </c>
      <c r="R354" s="283"/>
      <c r="S354" s="283" t="s">
        <v>1412</v>
      </c>
      <c r="T354" s="283" t="s">
        <v>1412</v>
      </c>
      <c r="U354" s="283">
        <v>0.391</v>
      </c>
      <c r="V354" s="283">
        <f>ROUND(E354*U354,2)</f>
        <v>0.78</v>
      </c>
      <c r="W354" s="283"/>
      <c r="X354" s="283" t="s">
        <v>1392</v>
      </c>
      <c r="Y354" s="284"/>
      <c r="Z354" s="284"/>
      <c r="AA354" s="284"/>
      <c r="AB354" s="284"/>
      <c r="AC354" s="284"/>
      <c r="AD354" s="284"/>
      <c r="AE354" s="284"/>
      <c r="AF354" s="284"/>
      <c r="AG354" s="284" t="s">
        <v>1393</v>
      </c>
      <c r="AH354" s="284"/>
      <c r="AI354" s="284"/>
      <c r="AJ354" s="284"/>
      <c r="AK354" s="284"/>
      <c r="AL354" s="284"/>
      <c r="AM354" s="284"/>
      <c r="AN354" s="284"/>
      <c r="AO354" s="284"/>
      <c r="AP354" s="284"/>
      <c r="AQ354" s="284"/>
      <c r="AR354" s="284"/>
      <c r="AS354" s="284"/>
      <c r="AT354" s="284"/>
      <c r="AU354" s="284"/>
      <c r="AV354" s="284"/>
      <c r="AW354" s="284"/>
      <c r="AX354" s="284"/>
      <c r="AY354" s="284"/>
      <c r="AZ354" s="284"/>
      <c r="BA354" s="284"/>
      <c r="BB354" s="284"/>
      <c r="BC354" s="284"/>
      <c r="BD354" s="284"/>
      <c r="BE354" s="284"/>
      <c r="BF354" s="284"/>
      <c r="BG354" s="284"/>
      <c r="BH354" s="284"/>
    </row>
    <row r="355" spans="1:60" ht="12.75" outlineLevel="1">
      <c r="A355" s="232"/>
      <c r="B355" s="233"/>
      <c r="C355" s="234" t="s">
        <v>2456</v>
      </c>
      <c r="D355" s="235"/>
      <c r="E355" s="236">
        <v>2</v>
      </c>
      <c r="F355" s="283"/>
      <c r="G355" s="231"/>
      <c r="H355" s="283"/>
      <c r="I355" s="283"/>
      <c r="J355" s="283"/>
      <c r="K355" s="283"/>
      <c r="L355" s="283"/>
      <c r="M355" s="283"/>
      <c r="N355" s="283"/>
      <c r="O355" s="283"/>
      <c r="P355" s="283"/>
      <c r="Q355" s="283"/>
      <c r="R355" s="283"/>
      <c r="S355" s="283"/>
      <c r="T355" s="283"/>
      <c r="U355" s="283"/>
      <c r="V355" s="283"/>
      <c r="W355" s="283"/>
      <c r="X355" s="283"/>
      <c r="Y355" s="284"/>
      <c r="Z355" s="284"/>
      <c r="AA355" s="284"/>
      <c r="AB355" s="284"/>
      <c r="AC355" s="284"/>
      <c r="AD355" s="284"/>
      <c r="AE355" s="284"/>
      <c r="AF355" s="284"/>
      <c r="AG355" s="284" t="s">
        <v>527</v>
      </c>
      <c r="AH355" s="284">
        <v>0</v>
      </c>
      <c r="AI355" s="284"/>
      <c r="AJ355" s="284"/>
      <c r="AK355" s="284"/>
      <c r="AL355" s="284"/>
      <c r="AM355" s="284"/>
      <c r="AN355" s="284"/>
      <c r="AO355" s="284"/>
      <c r="AP355" s="284"/>
      <c r="AQ355" s="284"/>
      <c r="AR355" s="284"/>
      <c r="AS355" s="284"/>
      <c r="AT355" s="284"/>
      <c r="AU355" s="284"/>
      <c r="AV355" s="284"/>
      <c r="AW355" s="284"/>
      <c r="AX355" s="284"/>
      <c r="AY355" s="284"/>
      <c r="AZ355" s="284"/>
      <c r="BA355" s="284"/>
      <c r="BB355" s="284"/>
      <c r="BC355" s="284"/>
      <c r="BD355" s="284"/>
      <c r="BE355" s="284"/>
      <c r="BF355" s="284"/>
      <c r="BG355" s="284"/>
      <c r="BH355" s="284"/>
    </row>
    <row r="356" spans="1:60" ht="22.5" outlineLevel="1">
      <c r="A356" s="225">
        <v>87</v>
      </c>
      <c r="B356" s="226" t="s">
        <v>1763</v>
      </c>
      <c r="C356" s="227" t="s">
        <v>1764</v>
      </c>
      <c r="D356" s="228" t="s">
        <v>238</v>
      </c>
      <c r="E356" s="229">
        <v>168.5346</v>
      </c>
      <c r="F356" s="147"/>
      <c r="G356" s="230">
        <f>ROUND(E356*F356,2)</f>
        <v>0</v>
      </c>
      <c r="H356" s="148"/>
      <c r="I356" s="283">
        <f>ROUND(E356*H356,2)</f>
        <v>0</v>
      </c>
      <c r="J356" s="148"/>
      <c r="K356" s="283">
        <f>ROUND(E356*J356,2)</f>
        <v>0</v>
      </c>
      <c r="L356" s="283">
        <v>21</v>
      </c>
      <c r="M356" s="283">
        <f>G356*(1+L356/100)</f>
        <v>0</v>
      </c>
      <c r="N356" s="283">
        <v>0</v>
      </c>
      <c r="O356" s="283">
        <f>ROUND(E356*N356,2)</f>
        <v>0</v>
      </c>
      <c r="P356" s="283">
        <v>0.068</v>
      </c>
      <c r="Q356" s="283">
        <f>ROUND(E356*P356,2)</f>
        <v>11.46</v>
      </c>
      <c r="R356" s="283"/>
      <c r="S356" s="283" t="s">
        <v>1412</v>
      </c>
      <c r="T356" s="283" t="s">
        <v>1412</v>
      </c>
      <c r="U356" s="283">
        <v>0.3</v>
      </c>
      <c r="V356" s="283">
        <f>ROUND(E356*U356,2)</f>
        <v>50.56</v>
      </c>
      <c r="W356" s="283"/>
      <c r="X356" s="283" t="s">
        <v>1392</v>
      </c>
      <c r="Y356" s="284"/>
      <c r="Z356" s="284"/>
      <c r="AA356" s="284"/>
      <c r="AB356" s="284"/>
      <c r="AC356" s="284"/>
      <c r="AD356" s="284"/>
      <c r="AE356" s="284"/>
      <c r="AF356" s="284"/>
      <c r="AG356" s="284" t="s">
        <v>1393</v>
      </c>
      <c r="AH356" s="284"/>
      <c r="AI356" s="284"/>
      <c r="AJ356" s="284"/>
      <c r="AK356" s="284"/>
      <c r="AL356" s="284"/>
      <c r="AM356" s="284"/>
      <c r="AN356" s="284"/>
      <c r="AO356" s="284"/>
      <c r="AP356" s="284"/>
      <c r="AQ356" s="284"/>
      <c r="AR356" s="284"/>
      <c r="AS356" s="284"/>
      <c r="AT356" s="284"/>
      <c r="AU356" s="284"/>
      <c r="AV356" s="284"/>
      <c r="AW356" s="284"/>
      <c r="AX356" s="284"/>
      <c r="AY356" s="284"/>
      <c r="AZ356" s="284"/>
      <c r="BA356" s="284"/>
      <c r="BB356" s="284"/>
      <c r="BC356" s="284"/>
      <c r="BD356" s="284"/>
      <c r="BE356" s="284"/>
      <c r="BF356" s="284"/>
      <c r="BG356" s="284"/>
      <c r="BH356" s="284"/>
    </row>
    <row r="357" spans="1:60" ht="12.75" outlineLevel="1">
      <c r="A357" s="232"/>
      <c r="B357" s="233"/>
      <c r="C357" s="234" t="s">
        <v>1765</v>
      </c>
      <c r="D357" s="235"/>
      <c r="E357" s="236">
        <v>45.9</v>
      </c>
      <c r="F357" s="283"/>
      <c r="G357" s="231"/>
      <c r="H357" s="283"/>
      <c r="I357" s="283"/>
      <c r="J357" s="283"/>
      <c r="K357" s="283"/>
      <c r="L357" s="283"/>
      <c r="M357" s="283"/>
      <c r="N357" s="283"/>
      <c r="O357" s="283"/>
      <c r="P357" s="283"/>
      <c r="Q357" s="283"/>
      <c r="R357" s="283"/>
      <c r="S357" s="283"/>
      <c r="T357" s="283"/>
      <c r="U357" s="283"/>
      <c r="V357" s="283"/>
      <c r="W357" s="283"/>
      <c r="X357" s="283"/>
      <c r="Y357" s="284"/>
      <c r="Z357" s="284"/>
      <c r="AA357" s="284"/>
      <c r="AB357" s="284"/>
      <c r="AC357" s="284"/>
      <c r="AD357" s="284"/>
      <c r="AE357" s="284"/>
      <c r="AF357" s="284"/>
      <c r="AG357" s="284" t="s">
        <v>527</v>
      </c>
      <c r="AH357" s="284">
        <v>0</v>
      </c>
      <c r="AI357" s="284"/>
      <c r="AJ357" s="284"/>
      <c r="AK357" s="284"/>
      <c r="AL357" s="284"/>
      <c r="AM357" s="284"/>
      <c r="AN357" s="284"/>
      <c r="AO357" s="284"/>
      <c r="AP357" s="284"/>
      <c r="AQ357" s="284"/>
      <c r="AR357" s="284"/>
      <c r="AS357" s="284"/>
      <c r="AT357" s="284"/>
      <c r="AU357" s="284"/>
      <c r="AV357" s="284"/>
      <c r="AW357" s="284"/>
      <c r="AX357" s="284"/>
      <c r="AY357" s="284"/>
      <c r="AZ357" s="284"/>
      <c r="BA357" s="284"/>
      <c r="BB357" s="284"/>
      <c r="BC357" s="284"/>
      <c r="BD357" s="284"/>
      <c r="BE357" s="284"/>
      <c r="BF357" s="284"/>
      <c r="BG357" s="284"/>
      <c r="BH357" s="284"/>
    </row>
    <row r="358" spans="1:60" ht="12.75" outlineLevel="1">
      <c r="A358" s="232"/>
      <c r="B358" s="233"/>
      <c r="C358" s="234" t="s">
        <v>1766</v>
      </c>
      <c r="D358" s="235"/>
      <c r="E358" s="236">
        <v>11.52</v>
      </c>
      <c r="F358" s="283"/>
      <c r="G358" s="231"/>
      <c r="H358" s="283"/>
      <c r="I358" s="283"/>
      <c r="J358" s="283"/>
      <c r="K358" s="283"/>
      <c r="L358" s="283"/>
      <c r="M358" s="283"/>
      <c r="N358" s="283"/>
      <c r="O358" s="283"/>
      <c r="P358" s="283"/>
      <c r="Q358" s="283"/>
      <c r="R358" s="283"/>
      <c r="S358" s="283"/>
      <c r="T358" s="283"/>
      <c r="U358" s="283"/>
      <c r="V358" s="283"/>
      <c r="W358" s="283"/>
      <c r="X358" s="283"/>
      <c r="Y358" s="284"/>
      <c r="Z358" s="284"/>
      <c r="AA358" s="284"/>
      <c r="AB358" s="284"/>
      <c r="AC358" s="284"/>
      <c r="AD358" s="284"/>
      <c r="AE358" s="284"/>
      <c r="AF358" s="284"/>
      <c r="AG358" s="284" t="s">
        <v>527</v>
      </c>
      <c r="AH358" s="284">
        <v>0</v>
      </c>
      <c r="AI358" s="284"/>
      <c r="AJ358" s="284"/>
      <c r="AK358" s="284"/>
      <c r="AL358" s="284"/>
      <c r="AM358" s="284"/>
      <c r="AN358" s="284"/>
      <c r="AO358" s="284"/>
      <c r="AP358" s="284"/>
      <c r="AQ358" s="284"/>
      <c r="AR358" s="284"/>
      <c r="AS358" s="284"/>
      <c r="AT358" s="284"/>
      <c r="AU358" s="284"/>
      <c r="AV358" s="284"/>
      <c r="AW358" s="284"/>
      <c r="AX358" s="284"/>
      <c r="AY358" s="284"/>
      <c r="AZ358" s="284"/>
      <c r="BA358" s="284"/>
      <c r="BB358" s="284"/>
      <c r="BC358" s="284"/>
      <c r="BD358" s="284"/>
      <c r="BE358" s="284"/>
      <c r="BF358" s="284"/>
      <c r="BG358" s="284"/>
      <c r="BH358" s="284"/>
    </row>
    <row r="359" spans="1:60" ht="12.75" outlineLevel="1">
      <c r="A359" s="232"/>
      <c r="B359" s="233"/>
      <c r="C359" s="234" t="s">
        <v>1767</v>
      </c>
      <c r="D359" s="235"/>
      <c r="E359" s="236">
        <v>11.385</v>
      </c>
      <c r="F359" s="283"/>
      <c r="G359" s="231"/>
      <c r="H359" s="283"/>
      <c r="I359" s="283"/>
      <c r="J359" s="283"/>
      <c r="K359" s="283"/>
      <c r="L359" s="283"/>
      <c r="M359" s="283"/>
      <c r="N359" s="283"/>
      <c r="O359" s="283"/>
      <c r="P359" s="283"/>
      <c r="Q359" s="283"/>
      <c r="R359" s="283"/>
      <c r="S359" s="283"/>
      <c r="T359" s="283"/>
      <c r="U359" s="283"/>
      <c r="V359" s="283"/>
      <c r="W359" s="283"/>
      <c r="X359" s="283"/>
      <c r="Y359" s="284"/>
      <c r="Z359" s="284"/>
      <c r="AA359" s="284"/>
      <c r="AB359" s="284"/>
      <c r="AC359" s="284"/>
      <c r="AD359" s="284"/>
      <c r="AE359" s="284"/>
      <c r="AF359" s="284"/>
      <c r="AG359" s="284" t="s">
        <v>527</v>
      </c>
      <c r="AH359" s="284">
        <v>0</v>
      </c>
      <c r="AI359" s="284"/>
      <c r="AJ359" s="284"/>
      <c r="AK359" s="284"/>
      <c r="AL359" s="284"/>
      <c r="AM359" s="284"/>
      <c r="AN359" s="284"/>
      <c r="AO359" s="284"/>
      <c r="AP359" s="284"/>
      <c r="AQ359" s="284"/>
      <c r="AR359" s="284"/>
      <c r="AS359" s="284"/>
      <c r="AT359" s="284"/>
      <c r="AU359" s="284"/>
      <c r="AV359" s="284"/>
      <c r="AW359" s="284"/>
      <c r="AX359" s="284"/>
      <c r="AY359" s="284"/>
      <c r="AZ359" s="284"/>
      <c r="BA359" s="284"/>
      <c r="BB359" s="284"/>
      <c r="BC359" s="284"/>
      <c r="BD359" s="284"/>
      <c r="BE359" s="284"/>
      <c r="BF359" s="284"/>
      <c r="BG359" s="284"/>
      <c r="BH359" s="284"/>
    </row>
    <row r="360" spans="1:60" ht="12.75" outlineLevel="1">
      <c r="A360" s="232"/>
      <c r="B360" s="233"/>
      <c r="C360" s="234" t="s">
        <v>1768</v>
      </c>
      <c r="D360" s="235"/>
      <c r="E360" s="236">
        <v>6.36</v>
      </c>
      <c r="F360" s="283"/>
      <c r="G360" s="231"/>
      <c r="H360" s="283"/>
      <c r="I360" s="283"/>
      <c r="J360" s="283"/>
      <c r="K360" s="283"/>
      <c r="L360" s="283"/>
      <c r="M360" s="283"/>
      <c r="N360" s="283"/>
      <c r="O360" s="283"/>
      <c r="P360" s="283"/>
      <c r="Q360" s="283"/>
      <c r="R360" s="283"/>
      <c r="S360" s="283"/>
      <c r="T360" s="283"/>
      <c r="U360" s="283"/>
      <c r="V360" s="283"/>
      <c r="W360" s="283"/>
      <c r="X360" s="283"/>
      <c r="Y360" s="284"/>
      <c r="Z360" s="284"/>
      <c r="AA360" s="284"/>
      <c r="AB360" s="284"/>
      <c r="AC360" s="284"/>
      <c r="AD360" s="284"/>
      <c r="AE360" s="284"/>
      <c r="AF360" s="284"/>
      <c r="AG360" s="284" t="s">
        <v>527</v>
      </c>
      <c r="AH360" s="284">
        <v>0</v>
      </c>
      <c r="AI360" s="284"/>
      <c r="AJ360" s="284"/>
      <c r="AK360" s="284"/>
      <c r="AL360" s="284"/>
      <c r="AM360" s="284"/>
      <c r="AN360" s="284"/>
      <c r="AO360" s="284"/>
      <c r="AP360" s="284"/>
      <c r="AQ360" s="284"/>
      <c r="AR360" s="284"/>
      <c r="AS360" s="284"/>
      <c r="AT360" s="284"/>
      <c r="AU360" s="284"/>
      <c r="AV360" s="284"/>
      <c r="AW360" s="284"/>
      <c r="AX360" s="284"/>
      <c r="AY360" s="284"/>
      <c r="AZ360" s="284"/>
      <c r="BA360" s="284"/>
      <c r="BB360" s="284"/>
      <c r="BC360" s="284"/>
      <c r="BD360" s="284"/>
      <c r="BE360" s="284"/>
      <c r="BF360" s="284"/>
      <c r="BG360" s="284"/>
      <c r="BH360" s="284"/>
    </row>
    <row r="361" spans="1:60" ht="12.75" outlineLevel="1">
      <c r="A361" s="232"/>
      <c r="B361" s="233"/>
      <c r="C361" s="234" t="s">
        <v>1769</v>
      </c>
      <c r="D361" s="235"/>
      <c r="E361" s="236">
        <v>8.67</v>
      </c>
      <c r="F361" s="283"/>
      <c r="G361" s="231"/>
      <c r="H361" s="283"/>
      <c r="I361" s="283"/>
      <c r="J361" s="283"/>
      <c r="K361" s="283"/>
      <c r="L361" s="283"/>
      <c r="M361" s="283"/>
      <c r="N361" s="283"/>
      <c r="O361" s="283"/>
      <c r="P361" s="283"/>
      <c r="Q361" s="283"/>
      <c r="R361" s="283"/>
      <c r="S361" s="283"/>
      <c r="T361" s="283"/>
      <c r="U361" s="283"/>
      <c r="V361" s="283"/>
      <c r="W361" s="283"/>
      <c r="X361" s="283"/>
      <c r="Y361" s="284"/>
      <c r="Z361" s="284"/>
      <c r="AA361" s="284"/>
      <c r="AB361" s="284"/>
      <c r="AC361" s="284"/>
      <c r="AD361" s="284"/>
      <c r="AE361" s="284"/>
      <c r="AF361" s="284"/>
      <c r="AG361" s="284" t="s">
        <v>527</v>
      </c>
      <c r="AH361" s="284">
        <v>0</v>
      </c>
      <c r="AI361" s="284"/>
      <c r="AJ361" s="284"/>
      <c r="AK361" s="284"/>
      <c r="AL361" s="284"/>
      <c r="AM361" s="284"/>
      <c r="AN361" s="284"/>
      <c r="AO361" s="284"/>
      <c r="AP361" s="284"/>
      <c r="AQ361" s="284"/>
      <c r="AR361" s="284"/>
      <c r="AS361" s="284"/>
      <c r="AT361" s="284"/>
      <c r="AU361" s="284"/>
      <c r="AV361" s="284"/>
      <c r="AW361" s="284"/>
      <c r="AX361" s="284"/>
      <c r="AY361" s="284"/>
      <c r="AZ361" s="284"/>
      <c r="BA361" s="284"/>
      <c r="BB361" s="284"/>
      <c r="BC361" s="284"/>
      <c r="BD361" s="284"/>
      <c r="BE361" s="284"/>
      <c r="BF361" s="284"/>
      <c r="BG361" s="284"/>
      <c r="BH361" s="284"/>
    </row>
    <row r="362" spans="1:60" ht="12.75" outlineLevel="1">
      <c r="A362" s="232"/>
      <c r="B362" s="233"/>
      <c r="C362" s="234" t="s">
        <v>1770</v>
      </c>
      <c r="D362" s="235"/>
      <c r="E362" s="236">
        <v>4.02</v>
      </c>
      <c r="F362" s="283"/>
      <c r="G362" s="231"/>
      <c r="H362" s="283"/>
      <c r="I362" s="283"/>
      <c r="J362" s="283"/>
      <c r="K362" s="283"/>
      <c r="L362" s="283"/>
      <c r="M362" s="283"/>
      <c r="N362" s="283"/>
      <c r="O362" s="283"/>
      <c r="P362" s="283"/>
      <c r="Q362" s="283"/>
      <c r="R362" s="283"/>
      <c r="S362" s="283"/>
      <c r="T362" s="283"/>
      <c r="U362" s="283"/>
      <c r="V362" s="283"/>
      <c r="W362" s="283"/>
      <c r="X362" s="283"/>
      <c r="Y362" s="284"/>
      <c r="Z362" s="284"/>
      <c r="AA362" s="284"/>
      <c r="AB362" s="284"/>
      <c r="AC362" s="284"/>
      <c r="AD362" s="284"/>
      <c r="AE362" s="284"/>
      <c r="AF362" s="284"/>
      <c r="AG362" s="284" t="s">
        <v>527</v>
      </c>
      <c r="AH362" s="284">
        <v>0</v>
      </c>
      <c r="AI362" s="284"/>
      <c r="AJ362" s="284"/>
      <c r="AK362" s="284"/>
      <c r="AL362" s="284"/>
      <c r="AM362" s="284"/>
      <c r="AN362" s="284"/>
      <c r="AO362" s="284"/>
      <c r="AP362" s="284"/>
      <c r="AQ362" s="284"/>
      <c r="AR362" s="284"/>
      <c r="AS362" s="284"/>
      <c r="AT362" s="284"/>
      <c r="AU362" s="284"/>
      <c r="AV362" s="284"/>
      <c r="AW362" s="284"/>
      <c r="AX362" s="284"/>
      <c r="AY362" s="284"/>
      <c r="AZ362" s="284"/>
      <c r="BA362" s="284"/>
      <c r="BB362" s="284"/>
      <c r="BC362" s="284"/>
      <c r="BD362" s="284"/>
      <c r="BE362" s="284"/>
      <c r="BF362" s="284"/>
      <c r="BG362" s="284"/>
      <c r="BH362" s="284"/>
    </row>
    <row r="363" spans="1:60" ht="12.75" outlineLevel="1">
      <c r="A363" s="232"/>
      <c r="B363" s="233"/>
      <c r="C363" s="234" t="s">
        <v>1771</v>
      </c>
      <c r="D363" s="235"/>
      <c r="E363" s="236">
        <v>4.416</v>
      </c>
      <c r="F363" s="283"/>
      <c r="G363" s="231"/>
      <c r="H363" s="283"/>
      <c r="I363" s="283"/>
      <c r="J363" s="283"/>
      <c r="K363" s="283"/>
      <c r="L363" s="283"/>
      <c r="M363" s="283"/>
      <c r="N363" s="283"/>
      <c r="O363" s="283"/>
      <c r="P363" s="283"/>
      <c r="Q363" s="283"/>
      <c r="R363" s="283"/>
      <c r="S363" s="283"/>
      <c r="T363" s="283"/>
      <c r="U363" s="283"/>
      <c r="V363" s="283"/>
      <c r="W363" s="283"/>
      <c r="X363" s="283"/>
      <c r="Y363" s="284"/>
      <c r="Z363" s="284"/>
      <c r="AA363" s="284"/>
      <c r="AB363" s="284"/>
      <c r="AC363" s="284"/>
      <c r="AD363" s="284"/>
      <c r="AE363" s="284"/>
      <c r="AF363" s="284"/>
      <c r="AG363" s="284" t="s">
        <v>527</v>
      </c>
      <c r="AH363" s="284">
        <v>0</v>
      </c>
      <c r="AI363" s="284"/>
      <c r="AJ363" s="284"/>
      <c r="AK363" s="284"/>
      <c r="AL363" s="284"/>
      <c r="AM363" s="284"/>
      <c r="AN363" s="284"/>
      <c r="AO363" s="284"/>
      <c r="AP363" s="284"/>
      <c r="AQ363" s="284"/>
      <c r="AR363" s="284"/>
      <c r="AS363" s="284"/>
      <c r="AT363" s="284"/>
      <c r="AU363" s="284"/>
      <c r="AV363" s="284"/>
      <c r="AW363" s="284"/>
      <c r="AX363" s="284"/>
      <c r="AY363" s="284"/>
      <c r="AZ363" s="284"/>
      <c r="BA363" s="284"/>
      <c r="BB363" s="284"/>
      <c r="BC363" s="284"/>
      <c r="BD363" s="284"/>
      <c r="BE363" s="284"/>
      <c r="BF363" s="284"/>
      <c r="BG363" s="284"/>
      <c r="BH363" s="284"/>
    </row>
    <row r="364" spans="1:60" ht="12.75" outlineLevel="1">
      <c r="A364" s="232"/>
      <c r="B364" s="233"/>
      <c r="C364" s="234" t="s">
        <v>1772</v>
      </c>
      <c r="D364" s="235"/>
      <c r="E364" s="236">
        <v>11.604</v>
      </c>
      <c r="F364" s="283"/>
      <c r="G364" s="231"/>
      <c r="H364" s="283"/>
      <c r="I364" s="283"/>
      <c r="J364" s="283"/>
      <c r="K364" s="283"/>
      <c r="L364" s="283"/>
      <c r="M364" s="283"/>
      <c r="N364" s="283"/>
      <c r="O364" s="283"/>
      <c r="P364" s="283"/>
      <c r="Q364" s="283"/>
      <c r="R364" s="283"/>
      <c r="S364" s="283"/>
      <c r="T364" s="283"/>
      <c r="U364" s="283"/>
      <c r="V364" s="283"/>
      <c r="W364" s="283"/>
      <c r="X364" s="283"/>
      <c r="Y364" s="284"/>
      <c r="Z364" s="284"/>
      <c r="AA364" s="284"/>
      <c r="AB364" s="284"/>
      <c r="AC364" s="284"/>
      <c r="AD364" s="284"/>
      <c r="AE364" s="284"/>
      <c r="AF364" s="284"/>
      <c r="AG364" s="284" t="s">
        <v>527</v>
      </c>
      <c r="AH364" s="284">
        <v>0</v>
      </c>
      <c r="AI364" s="284"/>
      <c r="AJ364" s="284"/>
      <c r="AK364" s="284"/>
      <c r="AL364" s="284"/>
      <c r="AM364" s="284"/>
      <c r="AN364" s="284"/>
      <c r="AO364" s="284"/>
      <c r="AP364" s="284"/>
      <c r="AQ364" s="284"/>
      <c r="AR364" s="284"/>
      <c r="AS364" s="284"/>
      <c r="AT364" s="284"/>
      <c r="AU364" s="284"/>
      <c r="AV364" s="284"/>
      <c r="AW364" s="284"/>
      <c r="AX364" s="284"/>
      <c r="AY364" s="284"/>
      <c r="AZ364" s="284"/>
      <c r="BA364" s="284"/>
      <c r="BB364" s="284"/>
      <c r="BC364" s="284"/>
      <c r="BD364" s="284"/>
      <c r="BE364" s="284"/>
      <c r="BF364" s="284"/>
      <c r="BG364" s="284"/>
      <c r="BH364" s="284"/>
    </row>
    <row r="365" spans="1:60" ht="12.75" outlineLevel="1">
      <c r="A365" s="232"/>
      <c r="B365" s="233"/>
      <c r="C365" s="234" t="s">
        <v>1773</v>
      </c>
      <c r="D365" s="235"/>
      <c r="E365" s="236">
        <v>9.3276</v>
      </c>
      <c r="F365" s="283"/>
      <c r="G365" s="231"/>
      <c r="H365" s="283"/>
      <c r="I365" s="283"/>
      <c r="J365" s="283"/>
      <c r="K365" s="283"/>
      <c r="L365" s="283"/>
      <c r="M365" s="283"/>
      <c r="N365" s="283"/>
      <c r="O365" s="283"/>
      <c r="P365" s="283"/>
      <c r="Q365" s="283"/>
      <c r="R365" s="283"/>
      <c r="S365" s="283"/>
      <c r="T365" s="283"/>
      <c r="U365" s="283"/>
      <c r="V365" s="283"/>
      <c r="W365" s="283"/>
      <c r="X365" s="283"/>
      <c r="Y365" s="284"/>
      <c r="Z365" s="284"/>
      <c r="AA365" s="284"/>
      <c r="AB365" s="284"/>
      <c r="AC365" s="284"/>
      <c r="AD365" s="284"/>
      <c r="AE365" s="284"/>
      <c r="AF365" s="284"/>
      <c r="AG365" s="284" t="s">
        <v>527</v>
      </c>
      <c r="AH365" s="284">
        <v>0</v>
      </c>
      <c r="AI365" s="284"/>
      <c r="AJ365" s="284"/>
      <c r="AK365" s="284"/>
      <c r="AL365" s="284"/>
      <c r="AM365" s="284"/>
      <c r="AN365" s="284"/>
      <c r="AO365" s="284"/>
      <c r="AP365" s="284"/>
      <c r="AQ365" s="284"/>
      <c r="AR365" s="284"/>
      <c r="AS365" s="284"/>
      <c r="AT365" s="284"/>
      <c r="AU365" s="284"/>
      <c r="AV365" s="284"/>
      <c r="AW365" s="284"/>
      <c r="AX365" s="284"/>
      <c r="AY365" s="284"/>
      <c r="AZ365" s="284"/>
      <c r="BA365" s="284"/>
      <c r="BB365" s="284"/>
      <c r="BC365" s="284"/>
      <c r="BD365" s="284"/>
      <c r="BE365" s="284"/>
      <c r="BF365" s="284"/>
      <c r="BG365" s="284"/>
      <c r="BH365" s="284"/>
    </row>
    <row r="366" spans="1:60" ht="12.75" outlineLevel="1">
      <c r="A366" s="232"/>
      <c r="B366" s="233"/>
      <c r="C366" s="234" t="s">
        <v>1774</v>
      </c>
      <c r="D366" s="235"/>
      <c r="E366" s="236">
        <v>55.332</v>
      </c>
      <c r="F366" s="283"/>
      <c r="G366" s="231"/>
      <c r="H366" s="283"/>
      <c r="I366" s="283"/>
      <c r="J366" s="283"/>
      <c r="K366" s="283"/>
      <c r="L366" s="283"/>
      <c r="M366" s="283"/>
      <c r="N366" s="283"/>
      <c r="O366" s="283"/>
      <c r="P366" s="283"/>
      <c r="Q366" s="283"/>
      <c r="R366" s="283"/>
      <c r="S366" s="283"/>
      <c r="T366" s="283"/>
      <c r="U366" s="283"/>
      <c r="V366" s="283"/>
      <c r="W366" s="283"/>
      <c r="X366" s="283"/>
      <c r="Y366" s="284"/>
      <c r="Z366" s="284"/>
      <c r="AA366" s="284"/>
      <c r="AB366" s="284"/>
      <c r="AC366" s="284"/>
      <c r="AD366" s="284"/>
      <c r="AE366" s="284"/>
      <c r="AF366" s="284"/>
      <c r="AG366" s="284" t="s">
        <v>527</v>
      </c>
      <c r="AH366" s="284">
        <v>0</v>
      </c>
      <c r="AI366" s="284"/>
      <c r="AJ366" s="284"/>
      <c r="AK366" s="284"/>
      <c r="AL366" s="284"/>
      <c r="AM366" s="284"/>
      <c r="AN366" s="284"/>
      <c r="AO366" s="284"/>
      <c r="AP366" s="284"/>
      <c r="AQ366" s="284"/>
      <c r="AR366" s="284"/>
      <c r="AS366" s="284"/>
      <c r="AT366" s="284"/>
      <c r="AU366" s="284"/>
      <c r="AV366" s="284"/>
      <c r="AW366" s="284"/>
      <c r="AX366" s="284"/>
      <c r="AY366" s="284"/>
      <c r="AZ366" s="284"/>
      <c r="BA366" s="284"/>
      <c r="BB366" s="284"/>
      <c r="BC366" s="284"/>
      <c r="BD366" s="284"/>
      <c r="BE366" s="284"/>
      <c r="BF366" s="284"/>
      <c r="BG366" s="284"/>
      <c r="BH366" s="284"/>
    </row>
    <row r="367" spans="1:60" ht="12.75" outlineLevel="1">
      <c r="A367" s="237">
        <v>88</v>
      </c>
      <c r="B367" s="238" t="s">
        <v>1775</v>
      </c>
      <c r="C367" s="239" t="s">
        <v>1776</v>
      </c>
      <c r="D367" s="240" t="s">
        <v>248</v>
      </c>
      <c r="E367" s="241">
        <v>3</v>
      </c>
      <c r="F367" s="149"/>
      <c r="G367" s="242">
        <f>ROUND(E367*F367,2)</f>
        <v>0</v>
      </c>
      <c r="H367" s="148"/>
      <c r="I367" s="283">
        <f>ROUND(E367*H367,2)</f>
        <v>0</v>
      </c>
      <c r="J367" s="148"/>
      <c r="K367" s="283">
        <f>ROUND(E367*J367,2)</f>
        <v>0</v>
      </c>
      <c r="L367" s="283">
        <v>21</v>
      </c>
      <c r="M367" s="283">
        <f>G367*(1+L367/100)</f>
        <v>0</v>
      </c>
      <c r="N367" s="283">
        <v>0</v>
      </c>
      <c r="O367" s="283">
        <f>ROUND(E367*N367,2)</f>
        <v>0</v>
      </c>
      <c r="P367" s="283">
        <v>0</v>
      </c>
      <c r="Q367" s="283">
        <f>ROUND(E367*P367,2)</f>
        <v>0</v>
      </c>
      <c r="R367" s="283"/>
      <c r="S367" s="283" t="s">
        <v>1412</v>
      </c>
      <c r="T367" s="283" t="s">
        <v>1412</v>
      </c>
      <c r="U367" s="283">
        <v>0.373</v>
      </c>
      <c r="V367" s="283">
        <f>ROUND(E367*U367,2)</f>
        <v>1.12</v>
      </c>
      <c r="W367" s="283"/>
      <c r="X367" s="283" t="s">
        <v>1392</v>
      </c>
      <c r="Y367" s="284"/>
      <c r="Z367" s="284"/>
      <c r="AA367" s="284"/>
      <c r="AB367" s="284"/>
      <c r="AC367" s="284"/>
      <c r="AD367" s="284"/>
      <c r="AE367" s="284"/>
      <c r="AF367" s="284"/>
      <c r="AG367" s="284" t="s">
        <v>1393</v>
      </c>
      <c r="AH367" s="284"/>
      <c r="AI367" s="284"/>
      <c r="AJ367" s="284"/>
      <c r="AK367" s="284"/>
      <c r="AL367" s="284"/>
      <c r="AM367" s="284"/>
      <c r="AN367" s="284"/>
      <c r="AO367" s="284"/>
      <c r="AP367" s="284"/>
      <c r="AQ367" s="284"/>
      <c r="AR367" s="284"/>
      <c r="AS367" s="284"/>
      <c r="AT367" s="284"/>
      <c r="AU367" s="284"/>
      <c r="AV367" s="284"/>
      <c r="AW367" s="284"/>
      <c r="AX367" s="284"/>
      <c r="AY367" s="284"/>
      <c r="AZ367" s="284"/>
      <c r="BA367" s="284"/>
      <c r="BB367" s="284"/>
      <c r="BC367" s="284"/>
      <c r="BD367" s="284"/>
      <c r="BE367" s="284"/>
      <c r="BF367" s="284"/>
      <c r="BG367" s="284"/>
      <c r="BH367" s="284"/>
    </row>
    <row r="368" spans="1:60" ht="12.75" outlineLevel="1">
      <c r="A368" s="237">
        <v>89</v>
      </c>
      <c r="B368" s="238" t="s">
        <v>1400</v>
      </c>
      <c r="C368" s="239" t="s">
        <v>1777</v>
      </c>
      <c r="D368" s="240" t="s">
        <v>238</v>
      </c>
      <c r="E368" s="241">
        <v>0.5</v>
      </c>
      <c r="F368" s="149"/>
      <c r="G368" s="242">
        <f>ROUND(E368*F368,2)</f>
        <v>0</v>
      </c>
      <c r="H368" s="148"/>
      <c r="I368" s="283">
        <f>ROUND(E368*H368,2)</f>
        <v>0</v>
      </c>
      <c r="J368" s="148"/>
      <c r="K368" s="283">
        <f>ROUND(E368*J368,2)</f>
        <v>0</v>
      </c>
      <c r="L368" s="283">
        <v>21</v>
      </c>
      <c r="M368" s="283">
        <f>G368*(1+L368/100)</f>
        <v>0</v>
      </c>
      <c r="N368" s="283">
        <v>0</v>
      </c>
      <c r="O368" s="283">
        <f>ROUND(E368*N368,2)</f>
        <v>0</v>
      </c>
      <c r="P368" s="283">
        <v>0</v>
      </c>
      <c r="Q368" s="283">
        <f>ROUND(E368*P368,2)</f>
        <v>0</v>
      </c>
      <c r="R368" s="283"/>
      <c r="S368" s="283" t="s">
        <v>1390</v>
      </c>
      <c r="T368" s="283" t="s">
        <v>1391</v>
      </c>
      <c r="U368" s="283">
        <v>0</v>
      </c>
      <c r="V368" s="283">
        <f>ROUND(E368*U368,2)</f>
        <v>0</v>
      </c>
      <c r="W368" s="283"/>
      <c r="X368" s="283" t="s">
        <v>1392</v>
      </c>
      <c r="Y368" s="284"/>
      <c r="Z368" s="284"/>
      <c r="AA368" s="284"/>
      <c r="AB368" s="284"/>
      <c r="AC368" s="284"/>
      <c r="AD368" s="284"/>
      <c r="AE368" s="284"/>
      <c r="AF368" s="284"/>
      <c r="AG368" s="284" t="s">
        <v>1393</v>
      </c>
      <c r="AH368" s="284"/>
      <c r="AI368" s="284"/>
      <c r="AJ368" s="284"/>
      <c r="AK368" s="284"/>
      <c r="AL368" s="284"/>
      <c r="AM368" s="284"/>
      <c r="AN368" s="284"/>
      <c r="AO368" s="284"/>
      <c r="AP368" s="284"/>
      <c r="AQ368" s="284"/>
      <c r="AR368" s="284"/>
      <c r="AS368" s="284"/>
      <c r="AT368" s="284"/>
      <c r="AU368" s="284"/>
      <c r="AV368" s="284"/>
      <c r="AW368" s="284"/>
      <c r="AX368" s="284"/>
      <c r="AY368" s="284"/>
      <c r="AZ368" s="284"/>
      <c r="BA368" s="284"/>
      <c r="BB368" s="284"/>
      <c r="BC368" s="284"/>
      <c r="BD368" s="284"/>
      <c r="BE368" s="284"/>
      <c r="BF368" s="284"/>
      <c r="BG368" s="284"/>
      <c r="BH368" s="284"/>
    </row>
    <row r="369" spans="1:60" ht="22.5" outlineLevel="1">
      <c r="A369" s="225">
        <v>90</v>
      </c>
      <c r="B369" s="226" t="s">
        <v>1778</v>
      </c>
      <c r="C369" s="227" t="s">
        <v>1779</v>
      </c>
      <c r="D369" s="228" t="s">
        <v>210</v>
      </c>
      <c r="E369" s="229">
        <v>2.4</v>
      </c>
      <c r="F369" s="147"/>
      <c r="G369" s="230">
        <f>ROUND(E369*F369,2)</f>
        <v>0</v>
      </c>
      <c r="H369" s="148"/>
      <c r="I369" s="283">
        <f>ROUND(E369*H369,2)</f>
        <v>0</v>
      </c>
      <c r="J369" s="148"/>
      <c r="K369" s="283">
        <f>ROUND(E369*J369,2)</f>
        <v>0</v>
      </c>
      <c r="L369" s="283">
        <v>21</v>
      </c>
      <c r="M369" s="283">
        <f>G369*(1+L369/100)</f>
        <v>0</v>
      </c>
      <c r="N369" s="283">
        <v>0</v>
      </c>
      <c r="O369" s="283">
        <f>ROUND(E369*N369,2)</f>
        <v>0</v>
      </c>
      <c r="P369" s="283">
        <v>2</v>
      </c>
      <c r="Q369" s="283">
        <f>ROUND(E369*P369,2)</f>
        <v>4.8</v>
      </c>
      <c r="R369" s="283"/>
      <c r="S369" s="283" t="s">
        <v>1390</v>
      </c>
      <c r="T369" s="283" t="s">
        <v>1391</v>
      </c>
      <c r="U369" s="283">
        <v>0</v>
      </c>
      <c r="V369" s="283">
        <f>ROUND(E369*U369,2)</f>
        <v>0</v>
      </c>
      <c r="W369" s="283"/>
      <c r="X369" s="283" t="s">
        <v>1392</v>
      </c>
      <c r="Y369" s="284"/>
      <c r="Z369" s="284"/>
      <c r="AA369" s="284"/>
      <c r="AB369" s="284"/>
      <c r="AC369" s="284"/>
      <c r="AD369" s="284"/>
      <c r="AE369" s="284"/>
      <c r="AF369" s="284"/>
      <c r="AG369" s="284" t="s">
        <v>1393</v>
      </c>
      <c r="AH369" s="284"/>
      <c r="AI369" s="284"/>
      <c r="AJ369" s="284"/>
      <c r="AK369" s="284"/>
      <c r="AL369" s="284"/>
      <c r="AM369" s="284"/>
      <c r="AN369" s="284"/>
      <c r="AO369" s="284"/>
      <c r="AP369" s="284"/>
      <c r="AQ369" s="284"/>
      <c r="AR369" s="284"/>
      <c r="AS369" s="284"/>
      <c r="AT369" s="284"/>
      <c r="AU369" s="284"/>
      <c r="AV369" s="284"/>
      <c r="AW369" s="284"/>
      <c r="AX369" s="284"/>
      <c r="AY369" s="284"/>
      <c r="AZ369" s="284"/>
      <c r="BA369" s="284"/>
      <c r="BB369" s="284"/>
      <c r="BC369" s="284"/>
      <c r="BD369" s="284"/>
      <c r="BE369" s="284"/>
      <c r="BF369" s="284"/>
      <c r="BG369" s="284"/>
      <c r="BH369" s="284"/>
    </row>
    <row r="370" spans="1:60" ht="12.75" outlineLevel="1">
      <c r="A370" s="232"/>
      <c r="B370" s="233"/>
      <c r="C370" s="234" t="s">
        <v>1780</v>
      </c>
      <c r="D370" s="235"/>
      <c r="E370" s="236">
        <v>1.2</v>
      </c>
      <c r="F370" s="283"/>
      <c r="G370" s="231"/>
      <c r="H370" s="283"/>
      <c r="I370" s="283"/>
      <c r="J370" s="283"/>
      <c r="K370" s="283"/>
      <c r="L370" s="283"/>
      <c r="M370" s="283"/>
      <c r="N370" s="283"/>
      <c r="O370" s="283"/>
      <c r="P370" s="283"/>
      <c r="Q370" s="283"/>
      <c r="R370" s="283"/>
      <c r="S370" s="283"/>
      <c r="T370" s="283"/>
      <c r="U370" s="283"/>
      <c r="V370" s="283"/>
      <c r="W370" s="283"/>
      <c r="X370" s="283"/>
      <c r="Y370" s="284"/>
      <c r="Z370" s="284"/>
      <c r="AA370" s="284"/>
      <c r="AB370" s="284"/>
      <c r="AC370" s="284"/>
      <c r="AD370" s="284"/>
      <c r="AE370" s="284"/>
      <c r="AF370" s="284"/>
      <c r="AG370" s="284" t="s">
        <v>527</v>
      </c>
      <c r="AH370" s="284">
        <v>0</v>
      </c>
      <c r="AI370" s="284"/>
      <c r="AJ370" s="284"/>
      <c r="AK370" s="284"/>
      <c r="AL370" s="284"/>
      <c r="AM370" s="284"/>
      <c r="AN370" s="284"/>
      <c r="AO370" s="284"/>
      <c r="AP370" s="284"/>
      <c r="AQ370" s="284"/>
      <c r="AR370" s="284"/>
      <c r="AS370" s="284"/>
      <c r="AT370" s="284"/>
      <c r="AU370" s="284"/>
      <c r="AV370" s="284"/>
      <c r="AW370" s="284"/>
      <c r="AX370" s="284"/>
      <c r="AY370" s="284"/>
      <c r="AZ370" s="284"/>
      <c r="BA370" s="284"/>
      <c r="BB370" s="284"/>
      <c r="BC370" s="284"/>
      <c r="BD370" s="284"/>
      <c r="BE370" s="284"/>
      <c r="BF370" s="284"/>
      <c r="BG370" s="284"/>
      <c r="BH370" s="284"/>
    </row>
    <row r="371" spans="1:60" ht="12.75" outlineLevel="1">
      <c r="A371" s="232"/>
      <c r="B371" s="233"/>
      <c r="C371" s="234" t="s">
        <v>1781</v>
      </c>
      <c r="D371" s="235"/>
      <c r="E371" s="236">
        <v>1.2</v>
      </c>
      <c r="F371" s="283"/>
      <c r="G371" s="231"/>
      <c r="H371" s="283"/>
      <c r="I371" s="283"/>
      <c r="J371" s="283"/>
      <c r="K371" s="283"/>
      <c r="L371" s="283"/>
      <c r="M371" s="283"/>
      <c r="N371" s="283"/>
      <c r="O371" s="283"/>
      <c r="P371" s="283"/>
      <c r="Q371" s="283"/>
      <c r="R371" s="283"/>
      <c r="S371" s="283"/>
      <c r="T371" s="283"/>
      <c r="U371" s="283"/>
      <c r="V371" s="283"/>
      <c r="W371" s="283"/>
      <c r="X371" s="283"/>
      <c r="Y371" s="284"/>
      <c r="Z371" s="284"/>
      <c r="AA371" s="284"/>
      <c r="AB371" s="284"/>
      <c r="AC371" s="284"/>
      <c r="AD371" s="284"/>
      <c r="AE371" s="284"/>
      <c r="AF371" s="284"/>
      <c r="AG371" s="284" t="s">
        <v>527</v>
      </c>
      <c r="AH371" s="284">
        <v>0</v>
      </c>
      <c r="AI371" s="284"/>
      <c r="AJ371" s="284"/>
      <c r="AK371" s="284"/>
      <c r="AL371" s="284"/>
      <c r="AM371" s="284"/>
      <c r="AN371" s="284"/>
      <c r="AO371" s="284"/>
      <c r="AP371" s="284"/>
      <c r="AQ371" s="284"/>
      <c r="AR371" s="284"/>
      <c r="AS371" s="284"/>
      <c r="AT371" s="284"/>
      <c r="AU371" s="284"/>
      <c r="AV371" s="284"/>
      <c r="AW371" s="284"/>
      <c r="AX371" s="284"/>
      <c r="AY371" s="284"/>
      <c r="AZ371" s="284"/>
      <c r="BA371" s="284"/>
      <c r="BB371" s="284"/>
      <c r="BC371" s="284"/>
      <c r="BD371" s="284"/>
      <c r="BE371" s="284"/>
      <c r="BF371" s="284"/>
      <c r="BG371" s="284"/>
      <c r="BH371" s="284"/>
    </row>
    <row r="372" spans="1:60" ht="22.5" outlineLevel="1">
      <c r="A372" s="225">
        <v>91</v>
      </c>
      <c r="B372" s="226" t="s">
        <v>1782</v>
      </c>
      <c r="C372" s="227" t="s">
        <v>1783</v>
      </c>
      <c r="D372" s="228" t="s">
        <v>238</v>
      </c>
      <c r="E372" s="229">
        <v>17.67</v>
      </c>
      <c r="F372" s="147"/>
      <c r="G372" s="230">
        <f>ROUND(E372*F372,2)</f>
        <v>0</v>
      </c>
      <c r="H372" s="148"/>
      <c r="I372" s="283">
        <f>ROUND(E372*H372,2)</f>
        <v>0</v>
      </c>
      <c r="J372" s="148"/>
      <c r="K372" s="283">
        <f>ROUND(E372*J372,2)</f>
        <v>0</v>
      </c>
      <c r="L372" s="283">
        <v>21</v>
      </c>
      <c r="M372" s="283">
        <f>G372*(1+L372/100)</f>
        <v>0</v>
      </c>
      <c r="N372" s="283">
        <v>0</v>
      </c>
      <c r="O372" s="283">
        <f>ROUND(E372*N372,2)</f>
        <v>0</v>
      </c>
      <c r="P372" s="283">
        <v>0.6</v>
      </c>
      <c r="Q372" s="283">
        <f>ROUND(E372*P372,2)</f>
        <v>10.6</v>
      </c>
      <c r="R372" s="283"/>
      <c r="S372" s="283" t="s">
        <v>1390</v>
      </c>
      <c r="T372" s="283" t="s">
        <v>1391</v>
      </c>
      <c r="U372" s="283">
        <v>0</v>
      </c>
      <c r="V372" s="283">
        <f>ROUND(E372*U372,2)</f>
        <v>0</v>
      </c>
      <c r="W372" s="283"/>
      <c r="X372" s="283" t="s">
        <v>1392</v>
      </c>
      <c r="Y372" s="284"/>
      <c r="Z372" s="284"/>
      <c r="AA372" s="284"/>
      <c r="AB372" s="284"/>
      <c r="AC372" s="284"/>
      <c r="AD372" s="284"/>
      <c r="AE372" s="284"/>
      <c r="AF372" s="284"/>
      <c r="AG372" s="284" t="s">
        <v>1393</v>
      </c>
      <c r="AH372" s="284"/>
      <c r="AI372" s="284"/>
      <c r="AJ372" s="284"/>
      <c r="AK372" s="284"/>
      <c r="AL372" s="284"/>
      <c r="AM372" s="284"/>
      <c r="AN372" s="284"/>
      <c r="AO372" s="284"/>
      <c r="AP372" s="284"/>
      <c r="AQ372" s="284"/>
      <c r="AR372" s="284"/>
      <c r="AS372" s="284"/>
      <c r="AT372" s="284"/>
      <c r="AU372" s="284"/>
      <c r="AV372" s="284"/>
      <c r="AW372" s="284"/>
      <c r="AX372" s="284"/>
      <c r="AY372" s="284"/>
      <c r="AZ372" s="284"/>
      <c r="BA372" s="284"/>
      <c r="BB372" s="284"/>
      <c r="BC372" s="284"/>
      <c r="BD372" s="284"/>
      <c r="BE372" s="284"/>
      <c r="BF372" s="284"/>
      <c r="BG372" s="284"/>
      <c r="BH372" s="284"/>
    </row>
    <row r="373" spans="1:60" ht="12.75" outlineLevel="1">
      <c r="A373" s="232"/>
      <c r="B373" s="233"/>
      <c r="C373" s="234" t="s">
        <v>1784</v>
      </c>
      <c r="D373" s="235"/>
      <c r="E373" s="236">
        <v>17.67</v>
      </c>
      <c r="F373" s="283"/>
      <c r="G373" s="231"/>
      <c r="H373" s="283"/>
      <c r="I373" s="283"/>
      <c r="J373" s="283"/>
      <c r="K373" s="283"/>
      <c r="L373" s="283"/>
      <c r="M373" s="283"/>
      <c r="N373" s="283"/>
      <c r="O373" s="283"/>
      <c r="P373" s="283"/>
      <c r="Q373" s="283"/>
      <c r="R373" s="283"/>
      <c r="S373" s="283"/>
      <c r="T373" s="283"/>
      <c r="U373" s="283"/>
      <c r="V373" s="283"/>
      <c r="W373" s="283"/>
      <c r="X373" s="283"/>
      <c r="Y373" s="284"/>
      <c r="Z373" s="284"/>
      <c r="AA373" s="284"/>
      <c r="AB373" s="284"/>
      <c r="AC373" s="284"/>
      <c r="AD373" s="284"/>
      <c r="AE373" s="284"/>
      <c r="AF373" s="284"/>
      <c r="AG373" s="284" t="s">
        <v>527</v>
      </c>
      <c r="AH373" s="284">
        <v>0</v>
      </c>
      <c r="AI373" s="284"/>
      <c r="AJ373" s="284"/>
      <c r="AK373" s="284"/>
      <c r="AL373" s="284"/>
      <c r="AM373" s="284"/>
      <c r="AN373" s="284"/>
      <c r="AO373" s="284"/>
      <c r="AP373" s="284"/>
      <c r="AQ373" s="284"/>
      <c r="AR373" s="284"/>
      <c r="AS373" s="284"/>
      <c r="AT373" s="284"/>
      <c r="AU373" s="284"/>
      <c r="AV373" s="284"/>
      <c r="AW373" s="284"/>
      <c r="AX373" s="284"/>
      <c r="AY373" s="284"/>
      <c r="AZ373" s="284"/>
      <c r="BA373" s="284"/>
      <c r="BB373" s="284"/>
      <c r="BC373" s="284"/>
      <c r="BD373" s="284"/>
      <c r="BE373" s="284"/>
      <c r="BF373" s="284"/>
      <c r="BG373" s="284"/>
      <c r="BH373" s="284"/>
    </row>
    <row r="374" spans="1:60" ht="22.5" outlineLevel="1">
      <c r="A374" s="225">
        <v>92</v>
      </c>
      <c r="B374" s="226" t="s">
        <v>1785</v>
      </c>
      <c r="C374" s="227" t="s">
        <v>1786</v>
      </c>
      <c r="D374" s="228" t="s">
        <v>238</v>
      </c>
      <c r="E374" s="229">
        <v>8.0445</v>
      </c>
      <c r="F374" s="147"/>
      <c r="G374" s="230">
        <f>ROUND(E374*F374,2)</f>
        <v>0</v>
      </c>
      <c r="H374" s="148"/>
      <c r="I374" s="283">
        <f>ROUND(E374*H374,2)</f>
        <v>0</v>
      </c>
      <c r="J374" s="148"/>
      <c r="K374" s="283">
        <f>ROUND(E374*J374,2)</f>
        <v>0</v>
      </c>
      <c r="L374" s="283">
        <v>21</v>
      </c>
      <c r="M374" s="283">
        <f>G374*(1+L374/100)</f>
        <v>0</v>
      </c>
      <c r="N374" s="283">
        <v>0</v>
      </c>
      <c r="O374" s="283">
        <f>ROUND(E374*N374,2)</f>
        <v>0</v>
      </c>
      <c r="P374" s="283">
        <v>0.3</v>
      </c>
      <c r="Q374" s="283">
        <f>ROUND(E374*P374,2)</f>
        <v>2.41</v>
      </c>
      <c r="R374" s="283"/>
      <c r="S374" s="283" t="s">
        <v>1390</v>
      </c>
      <c r="T374" s="283" t="s">
        <v>1391</v>
      </c>
      <c r="U374" s="283">
        <v>0</v>
      </c>
      <c r="V374" s="283">
        <f>ROUND(E374*U374,2)</f>
        <v>0</v>
      </c>
      <c r="W374" s="283"/>
      <c r="X374" s="283" t="s">
        <v>1392</v>
      </c>
      <c r="Y374" s="284"/>
      <c r="Z374" s="284"/>
      <c r="AA374" s="284"/>
      <c r="AB374" s="284"/>
      <c r="AC374" s="284"/>
      <c r="AD374" s="284"/>
      <c r="AE374" s="284"/>
      <c r="AF374" s="284"/>
      <c r="AG374" s="284" t="s">
        <v>1393</v>
      </c>
      <c r="AH374" s="284"/>
      <c r="AI374" s="284"/>
      <c r="AJ374" s="284"/>
      <c r="AK374" s="284"/>
      <c r="AL374" s="284"/>
      <c r="AM374" s="284"/>
      <c r="AN374" s="284"/>
      <c r="AO374" s="284"/>
      <c r="AP374" s="284"/>
      <c r="AQ374" s="284"/>
      <c r="AR374" s="284"/>
      <c r="AS374" s="284"/>
      <c r="AT374" s="284"/>
      <c r="AU374" s="284"/>
      <c r="AV374" s="284"/>
      <c r="AW374" s="284"/>
      <c r="AX374" s="284"/>
      <c r="AY374" s="284"/>
      <c r="AZ374" s="284"/>
      <c r="BA374" s="284"/>
      <c r="BB374" s="284"/>
      <c r="BC374" s="284"/>
      <c r="BD374" s="284"/>
      <c r="BE374" s="284"/>
      <c r="BF374" s="284"/>
      <c r="BG374" s="284"/>
      <c r="BH374" s="284"/>
    </row>
    <row r="375" spans="1:60" ht="12.75" outlineLevel="1">
      <c r="A375" s="232"/>
      <c r="B375" s="233"/>
      <c r="C375" s="234" t="s">
        <v>1787</v>
      </c>
      <c r="D375" s="235"/>
      <c r="E375" s="236">
        <v>8.0445</v>
      </c>
      <c r="F375" s="283"/>
      <c r="G375" s="231"/>
      <c r="H375" s="283"/>
      <c r="I375" s="283"/>
      <c r="J375" s="283"/>
      <c r="K375" s="283"/>
      <c r="L375" s="283"/>
      <c r="M375" s="283"/>
      <c r="N375" s="283"/>
      <c r="O375" s="283"/>
      <c r="P375" s="283"/>
      <c r="Q375" s="283"/>
      <c r="R375" s="283"/>
      <c r="S375" s="283"/>
      <c r="T375" s="283"/>
      <c r="U375" s="283"/>
      <c r="V375" s="283"/>
      <c r="W375" s="283"/>
      <c r="X375" s="283"/>
      <c r="Y375" s="284"/>
      <c r="Z375" s="284"/>
      <c r="AA375" s="284"/>
      <c r="AB375" s="284"/>
      <c r="AC375" s="284"/>
      <c r="AD375" s="284"/>
      <c r="AE375" s="284"/>
      <c r="AF375" s="284"/>
      <c r="AG375" s="284" t="s">
        <v>527</v>
      </c>
      <c r="AH375" s="284">
        <v>0</v>
      </c>
      <c r="AI375" s="284"/>
      <c r="AJ375" s="284"/>
      <c r="AK375" s="284"/>
      <c r="AL375" s="284"/>
      <c r="AM375" s="284"/>
      <c r="AN375" s="284"/>
      <c r="AO375" s="284"/>
      <c r="AP375" s="284"/>
      <c r="AQ375" s="284"/>
      <c r="AR375" s="284"/>
      <c r="AS375" s="284"/>
      <c r="AT375" s="284"/>
      <c r="AU375" s="284"/>
      <c r="AV375" s="284"/>
      <c r="AW375" s="284"/>
      <c r="AX375" s="284"/>
      <c r="AY375" s="284"/>
      <c r="AZ375" s="284"/>
      <c r="BA375" s="284"/>
      <c r="BB375" s="284"/>
      <c r="BC375" s="284"/>
      <c r="BD375" s="284"/>
      <c r="BE375" s="284"/>
      <c r="BF375" s="284"/>
      <c r="BG375" s="284"/>
      <c r="BH375" s="284"/>
    </row>
    <row r="376" spans="1:33" ht="12.75">
      <c r="A376" s="218" t="s">
        <v>1384</v>
      </c>
      <c r="B376" s="219" t="s">
        <v>947</v>
      </c>
      <c r="C376" s="220" t="s">
        <v>1788</v>
      </c>
      <c r="D376" s="221"/>
      <c r="E376" s="222"/>
      <c r="F376" s="281"/>
      <c r="G376" s="224">
        <f>SUMIF(AG377:AG377,"&lt;&gt;NOR",G377:G377)</f>
        <v>0</v>
      </c>
      <c r="H376" s="282"/>
      <c r="I376" s="282">
        <f>SUM(I377:I377)</f>
        <v>0</v>
      </c>
      <c r="J376" s="282"/>
      <c r="K376" s="282">
        <f>SUM(K377:K377)</f>
        <v>0</v>
      </c>
      <c r="L376" s="282"/>
      <c r="M376" s="282">
        <f>SUM(M377:M377)</f>
        <v>0</v>
      </c>
      <c r="N376" s="282"/>
      <c r="O376" s="282">
        <f>SUM(O377:O377)</f>
        <v>0</v>
      </c>
      <c r="P376" s="282"/>
      <c r="Q376" s="282">
        <f>SUM(Q377:Q377)</f>
        <v>0</v>
      </c>
      <c r="R376" s="282"/>
      <c r="S376" s="282"/>
      <c r="T376" s="282"/>
      <c r="U376" s="282"/>
      <c r="V376" s="282">
        <f>SUM(V377:V377)</f>
        <v>60.18</v>
      </c>
      <c r="W376" s="282"/>
      <c r="X376" s="282"/>
      <c r="AG376" s="259" t="s">
        <v>1387</v>
      </c>
    </row>
    <row r="377" spans="1:60" ht="12.75" outlineLevel="1">
      <c r="A377" s="237">
        <v>93</v>
      </c>
      <c r="B377" s="238" t="s">
        <v>1789</v>
      </c>
      <c r="C377" s="239" t="s">
        <v>1790</v>
      </c>
      <c r="D377" s="240" t="s">
        <v>223</v>
      </c>
      <c r="E377" s="241">
        <v>64.1213</v>
      </c>
      <c r="F377" s="149"/>
      <c r="G377" s="242">
        <f>ROUND(E377*F377,2)</f>
        <v>0</v>
      </c>
      <c r="H377" s="148"/>
      <c r="I377" s="283">
        <f>ROUND(E377*H377,2)</f>
        <v>0</v>
      </c>
      <c r="J377" s="148"/>
      <c r="K377" s="283">
        <f>ROUND(E377*J377,2)</f>
        <v>0</v>
      </c>
      <c r="L377" s="283">
        <v>21</v>
      </c>
      <c r="M377" s="283">
        <f>G377*(1+L377/100)</f>
        <v>0</v>
      </c>
      <c r="N377" s="283">
        <v>0</v>
      </c>
      <c r="O377" s="283">
        <f>ROUND(E377*N377,2)</f>
        <v>0</v>
      </c>
      <c r="P377" s="283">
        <v>0</v>
      </c>
      <c r="Q377" s="283">
        <f>ROUND(E377*P377,2)</f>
        <v>0</v>
      </c>
      <c r="R377" s="283"/>
      <c r="S377" s="283" t="s">
        <v>1412</v>
      </c>
      <c r="T377" s="283" t="s">
        <v>1412</v>
      </c>
      <c r="U377" s="283">
        <v>0.9385</v>
      </c>
      <c r="V377" s="283">
        <f>ROUND(E377*U377,2)</f>
        <v>60.18</v>
      </c>
      <c r="W377" s="283"/>
      <c r="X377" s="283" t="s">
        <v>266</v>
      </c>
      <c r="Y377" s="284"/>
      <c r="Z377" s="284"/>
      <c r="AA377" s="284"/>
      <c r="AB377" s="284"/>
      <c r="AC377" s="284"/>
      <c r="AD377" s="284"/>
      <c r="AE377" s="284"/>
      <c r="AF377" s="284"/>
      <c r="AG377" s="284" t="s">
        <v>1791</v>
      </c>
      <c r="AH377" s="284"/>
      <c r="AI377" s="284"/>
      <c r="AJ377" s="284"/>
      <c r="AK377" s="284"/>
      <c r="AL377" s="284"/>
      <c r="AM377" s="284"/>
      <c r="AN377" s="284"/>
      <c r="AO377" s="284"/>
      <c r="AP377" s="284"/>
      <c r="AQ377" s="284"/>
      <c r="AR377" s="284"/>
      <c r="AS377" s="284"/>
      <c r="AT377" s="284"/>
      <c r="AU377" s="284"/>
      <c r="AV377" s="284"/>
      <c r="AW377" s="284"/>
      <c r="AX377" s="284"/>
      <c r="AY377" s="284"/>
      <c r="AZ377" s="284"/>
      <c r="BA377" s="284"/>
      <c r="BB377" s="284"/>
      <c r="BC377" s="284"/>
      <c r="BD377" s="284"/>
      <c r="BE377" s="284"/>
      <c r="BF377" s="284"/>
      <c r="BG377" s="284"/>
      <c r="BH377" s="284"/>
    </row>
    <row r="378" spans="1:33" ht="12.75">
      <c r="A378" s="218" t="s">
        <v>1384</v>
      </c>
      <c r="B378" s="219" t="s">
        <v>1792</v>
      </c>
      <c r="C378" s="220" t="s">
        <v>1793</v>
      </c>
      <c r="D378" s="221"/>
      <c r="E378" s="222"/>
      <c r="F378" s="281"/>
      <c r="G378" s="224">
        <f>SUMIF(AG379:AG401,"&lt;&gt;NOR",G379:G401)</f>
        <v>0</v>
      </c>
      <c r="H378" s="282"/>
      <c r="I378" s="282">
        <f>SUM(I379:I401)</f>
        <v>0</v>
      </c>
      <c r="J378" s="282"/>
      <c r="K378" s="282">
        <f>SUM(K379:K401)</f>
        <v>0</v>
      </c>
      <c r="L378" s="282"/>
      <c r="M378" s="282">
        <f>SUM(M379:M401)</f>
        <v>0</v>
      </c>
      <c r="N378" s="282"/>
      <c r="O378" s="282">
        <f>SUM(O379:O401)</f>
        <v>1.1</v>
      </c>
      <c r="P378" s="282"/>
      <c r="Q378" s="282">
        <f>SUM(Q379:Q401)</f>
        <v>0.52</v>
      </c>
      <c r="R378" s="282"/>
      <c r="S378" s="282"/>
      <c r="T378" s="282"/>
      <c r="U378" s="282"/>
      <c r="V378" s="282">
        <f>SUM(V379:V401)</f>
        <v>16.72</v>
      </c>
      <c r="W378" s="282"/>
      <c r="X378" s="282"/>
      <c r="AG378" s="259" t="s">
        <v>1387</v>
      </c>
    </row>
    <row r="379" spans="1:60" ht="12.75" outlineLevel="1">
      <c r="A379" s="225">
        <v>94</v>
      </c>
      <c r="B379" s="226" t="s">
        <v>1795</v>
      </c>
      <c r="C379" s="227" t="s">
        <v>1796</v>
      </c>
      <c r="D379" s="228" t="s">
        <v>238</v>
      </c>
      <c r="E379" s="229">
        <v>52.94</v>
      </c>
      <c r="F379" s="147"/>
      <c r="G379" s="230">
        <f>ROUND(E379*F379,2)</f>
        <v>0</v>
      </c>
      <c r="H379" s="148"/>
      <c r="I379" s="283">
        <f>ROUND(E379*H379,2)</f>
        <v>0</v>
      </c>
      <c r="J379" s="148"/>
      <c r="K379" s="283">
        <f>ROUND(E379*J379,2)</f>
        <v>0</v>
      </c>
      <c r="L379" s="283">
        <v>21</v>
      </c>
      <c r="M379" s="283">
        <f>G379*(1+L379/100)</f>
        <v>0</v>
      </c>
      <c r="N379" s="283">
        <v>0</v>
      </c>
      <c r="O379" s="283">
        <f>ROUND(E379*N379,2)</f>
        <v>0</v>
      </c>
      <c r="P379" s="283">
        <v>0.00974</v>
      </c>
      <c r="Q379" s="283">
        <f>ROUND(E379*P379,2)</f>
        <v>0.52</v>
      </c>
      <c r="R379" s="283"/>
      <c r="S379" s="283" t="s">
        <v>1412</v>
      </c>
      <c r="T379" s="283" t="s">
        <v>1412</v>
      </c>
      <c r="U379" s="283">
        <v>0.04</v>
      </c>
      <c r="V379" s="283">
        <f>ROUND(E379*U379,2)</f>
        <v>2.12</v>
      </c>
      <c r="W379" s="283"/>
      <c r="X379" s="283" t="s">
        <v>1392</v>
      </c>
      <c r="Y379" s="284"/>
      <c r="Z379" s="284"/>
      <c r="AA379" s="284"/>
      <c r="AB379" s="284"/>
      <c r="AC379" s="284"/>
      <c r="AD379" s="284"/>
      <c r="AE379" s="284"/>
      <c r="AF379" s="284"/>
      <c r="AG379" s="284" t="s">
        <v>1393</v>
      </c>
      <c r="AH379" s="284"/>
      <c r="AI379" s="284"/>
      <c r="AJ379" s="284"/>
      <c r="AK379" s="284"/>
      <c r="AL379" s="284"/>
      <c r="AM379" s="284"/>
      <c r="AN379" s="284"/>
      <c r="AO379" s="284"/>
      <c r="AP379" s="284"/>
      <c r="AQ379" s="284"/>
      <c r="AR379" s="284"/>
      <c r="AS379" s="284"/>
      <c r="AT379" s="284"/>
      <c r="AU379" s="284"/>
      <c r="AV379" s="284"/>
      <c r="AW379" s="284"/>
      <c r="AX379" s="284"/>
      <c r="AY379" s="284"/>
      <c r="AZ379" s="284"/>
      <c r="BA379" s="284"/>
      <c r="BB379" s="284"/>
      <c r="BC379" s="284"/>
      <c r="BD379" s="284"/>
      <c r="BE379" s="284"/>
      <c r="BF379" s="284"/>
      <c r="BG379" s="284"/>
      <c r="BH379" s="284"/>
    </row>
    <row r="380" spans="1:60" ht="12.75" outlineLevel="1">
      <c r="A380" s="232"/>
      <c r="B380" s="233"/>
      <c r="C380" s="234" t="s">
        <v>1716</v>
      </c>
      <c r="D380" s="235"/>
      <c r="E380" s="236">
        <v>30.9</v>
      </c>
      <c r="F380" s="283"/>
      <c r="G380" s="231"/>
      <c r="H380" s="283"/>
      <c r="I380" s="283"/>
      <c r="J380" s="283"/>
      <c r="K380" s="283"/>
      <c r="L380" s="283"/>
      <c r="M380" s="283"/>
      <c r="N380" s="283"/>
      <c r="O380" s="283"/>
      <c r="P380" s="283"/>
      <c r="Q380" s="283"/>
      <c r="R380" s="283"/>
      <c r="S380" s="283"/>
      <c r="T380" s="283"/>
      <c r="U380" s="283"/>
      <c r="V380" s="283"/>
      <c r="W380" s="283"/>
      <c r="X380" s="283"/>
      <c r="Y380" s="284"/>
      <c r="Z380" s="284"/>
      <c r="AA380" s="284"/>
      <c r="AB380" s="284"/>
      <c r="AC380" s="284"/>
      <c r="AD380" s="284"/>
      <c r="AE380" s="284"/>
      <c r="AF380" s="284"/>
      <c r="AG380" s="284" t="s">
        <v>527</v>
      </c>
      <c r="AH380" s="284">
        <v>0</v>
      </c>
      <c r="AI380" s="284"/>
      <c r="AJ380" s="284"/>
      <c r="AK380" s="284"/>
      <c r="AL380" s="284"/>
      <c r="AM380" s="284"/>
      <c r="AN380" s="284"/>
      <c r="AO380" s="284"/>
      <c r="AP380" s="284"/>
      <c r="AQ380" s="284"/>
      <c r="AR380" s="284"/>
      <c r="AS380" s="284"/>
      <c r="AT380" s="284"/>
      <c r="AU380" s="284"/>
      <c r="AV380" s="284"/>
      <c r="AW380" s="284"/>
      <c r="AX380" s="284"/>
      <c r="AY380" s="284"/>
      <c r="AZ380" s="284"/>
      <c r="BA380" s="284"/>
      <c r="BB380" s="284"/>
      <c r="BC380" s="284"/>
      <c r="BD380" s="284"/>
      <c r="BE380" s="284"/>
      <c r="BF380" s="284"/>
      <c r="BG380" s="284"/>
      <c r="BH380" s="284"/>
    </row>
    <row r="381" spans="1:60" ht="12.75" outlineLevel="1">
      <c r="A381" s="232"/>
      <c r="B381" s="233"/>
      <c r="C381" s="234" t="s">
        <v>1717</v>
      </c>
      <c r="D381" s="235"/>
      <c r="E381" s="236">
        <v>5.01</v>
      </c>
      <c r="F381" s="283"/>
      <c r="G381" s="231"/>
      <c r="H381" s="283"/>
      <c r="I381" s="283"/>
      <c r="J381" s="283"/>
      <c r="K381" s="283"/>
      <c r="L381" s="283"/>
      <c r="M381" s="283"/>
      <c r="N381" s="283"/>
      <c r="O381" s="283"/>
      <c r="P381" s="283"/>
      <c r="Q381" s="283"/>
      <c r="R381" s="283"/>
      <c r="S381" s="283"/>
      <c r="T381" s="283"/>
      <c r="U381" s="283"/>
      <c r="V381" s="283"/>
      <c r="W381" s="283"/>
      <c r="X381" s="283"/>
      <c r="Y381" s="284"/>
      <c r="Z381" s="284"/>
      <c r="AA381" s="284"/>
      <c r="AB381" s="284"/>
      <c r="AC381" s="284"/>
      <c r="AD381" s="284"/>
      <c r="AE381" s="284"/>
      <c r="AF381" s="284"/>
      <c r="AG381" s="284" t="s">
        <v>527</v>
      </c>
      <c r="AH381" s="284">
        <v>0</v>
      </c>
      <c r="AI381" s="284"/>
      <c r="AJ381" s="284"/>
      <c r="AK381" s="284"/>
      <c r="AL381" s="284"/>
      <c r="AM381" s="284"/>
      <c r="AN381" s="284"/>
      <c r="AO381" s="284"/>
      <c r="AP381" s="284"/>
      <c r="AQ381" s="284"/>
      <c r="AR381" s="284"/>
      <c r="AS381" s="284"/>
      <c r="AT381" s="284"/>
      <c r="AU381" s="284"/>
      <c r="AV381" s="284"/>
      <c r="AW381" s="284"/>
      <c r="AX381" s="284"/>
      <c r="AY381" s="284"/>
      <c r="AZ381" s="284"/>
      <c r="BA381" s="284"/>
      <c r="BB381" s="284"/>
      <c r="BC381" s="284"/>
      <c r="BD381" s="284"/>
      <c r="BE381" s="284"/>
      <c r="BF381" s="284"/>
      <c r="BG381" s="284"/>
      <c r="BH381" s="284"/>
    </row>
    <row r="382" spans="1:60" ht="12.75" outlineLevel="1">
      <c r="A382" s="232"/>
      <c r="B382" s="233"/>
      <c r="C382" s="234" t="s">
        <v>1718</v>
      </c>
      <c r="D382" s="235"/>
      <c r="E382" s="236">
        <v>4.08</v>
      </c>
      <c r="F382" s="283"/>
      <c r="G382" s="231"/>
      <c r="H382" s="283"/>
      <c r="I382" s="283"/>
      <c r="J382" s="283"/>
      <c r="K382" s="283"/>
      <c r="L382" s="283"/>
      <c r="M382" s="283"/>
      <c r="N382" s="283"/>
      <c r="O382" s="283"/>
      <c r="P382" s="283"/>
      <c r="Q382" s="283"/>
      <c r="R382" s="283"/>
      <c r="S382" s="283"/>
      <c r="T382" s="283"/>
      <c r="U382" s="283"/>
      <c r="V382" s="283"/>
      <c r="W382" s="283"/>
      <c r="X382" s="283"/>
      <c r="Y382" s="284"/>
      <c r="Z382" s="284"/>
      <c r="AA382" s="284"/>
      <c r="AB382" s="284"/>
      <c r="AC382" s="284"/>
      <c r="AD382" s="284"/>
      <c r="AE382" s="284"/>
      <c r="AF382" s="284"/>
      <c r="AG382" s="284" t="s">
        <v>527</v>
      </c>
      <c r="AH382" s="284">
        <v>0</v>
      </c>
      <c r="AI382" s="284"/>
      <c r="AJ382" s="284"/>
      <c r="AK382" s="284"/>
      <c r="AL382" s="284"/>
      <c r="AM382" s="284"/>
      <c r="AN382" s="284"/>
      <c r="AO382" s="284"/>
      <c r="AP382" s="284"/>
      <c r="AQ382" s="284"/>
      <c r="AR382" s="284"/>
      <c r="AS382" s="284"/>
      <c r="AT382" s="284"/>
      <c r="AU382" s="284"/>
      <c r="AV382" s="284"/>
      <c r="AW382" s="284"/>
      <c r="AX382" s="284"/>
      <c r="AY382" s="284"/>
      <c r="AZ382" s="284"/>
      <c r="BA382" s="284"/>
      <c r="BB382" s="284"/>
      <c r="BC382" s="284"/>
      <c r="BD382" s="284"/>
      <c r="BE382" s="284"/>
      <c r="BF382" s="284"/>
      <c r="BG382" s="284"/>
      <c r="BH382" s="284"/>
    </row>
    <row r="383" spans="1:60" ht="12.75" outlineLevel="1">
      <c r="A383" s="232"/>
      <c r="B383" s="233"/>
      <c r="C383" s="234" t="s">
        <v>1719</v>
      </c>
      <c r="D383" s="235"/>
      <c r="E383" s="236">
        <v>3.2</v>
      </c>
      <c r="F383" s="283"/>
      <c r="G383" s="231"/>
      <c r="H383" s="283"/>
      <c r="I383" s="283"/>
      <c r="J383" s="283"/>
      <c r="K383" s="283"/>
      <c r="L383" s="283"/>
      <c r="M383" s="283"/>
      <c r="N383" s="283"/>
      <c r="O383" s="283"/>
      <c r="P383" s="283"/>
      <c r="Q383" s="283"/>
      <c r="R383" s="283"/>
      <c r="S383" s="283"/>
      <c r="T383" s="283"/>
      <c r="U383" s="283"/>
      <c r="V383" s="283"/>
      <c r="W383" s="283"/>
      <c r="X383" s="283"/>
      <c r="Y383" s="284"/>
      <c r="Z383" s="284"/>
      <c r="AA383" s="284"/>
      <c r="AB383" s="284"/>
      <c r="AC383" s="284"/>
      <c r="AD383" s="284"/>
      <c r="AE383" s="284"/>
      <c r="AF383" s="284"/>
      <c r="AG383" s="284" t="s">
        <v>527</v>
      </c>
      <c r="AH383" s="284">
        <v>0</v>
      </c>
      <c r="AI383" s="284"/>
      <c r="AJ383" s="284"/>
      <c r="AK383" s="284"/>
      <c r="AL383" s="284"/>
      <c r="AM383" s="284"/>
      <c r="AN383" s="284"/>
      <c r="AO383" s="284"/>
      <c r="AP383" s="284"/>
      <c r="AQ383" s="284"/>
      <c r="AR383" s="284"/>
      <c r="AS383" s="284"/>
      <c r="AT383" s="284"/>
      <c r="AU383" s="284"/>
      <c r="AV383" s="284"/>
      <c r="AW383" s="284"/>
      <c r="AX383" s="284"/>
      <c r="AY383" s="284"/>
      <c r="AZ383" s="284"/>
      <c r="BA383" s="284"/>
      <c r="BB383" s="284"/>
      <c r="BC383" s="284"/>
      <c r="BD383" s="284"/>
      <c r="BE383" s="284"/>
      <c r="BF383" s="284"/>
      <c r="BG383" s="284"/>
      <c r="BH383" s="284"/>
    </row>
    <row r="384" spans="1:60" ht="12.75" outlineLevel="1">
      <c r="A384" s="232"/>
      <c r="B384" s="233"/>
      <c r="C384" s="234" t="s">
        <v>1797</v>
      </c>
      <c r="D384" s="235"/>
      <c r="E384" s="236">
        <v>9.75</v>
      </c>
      <c r="F384" s="283"/>
      <c r="G384" s="231"/>
      <c r="H384" s="283"/>
      <c r="I384" s="283"/>
      <c r="J384" s="283"/>
      <c r="K384" s="283"/>
      <c r="L384" s="283"/>
      <c r="M384" s="283"/>
      <c r="N384" s="283"/>
      <c r="O384" s="283"/>
      <c r="P384" s="283"/>
      <c r="Q384" s="283"/>
      <c r="R384" s="283"/>
      <c r="S384" s="283"/>
      <c r="T384" s="283"/>
      <c r="U384" s="283"/>
      <c r="V384" s="283"/>
      <c r="W384" s="283"/>
      <c r="X384" s="283"/>
      <c r="Y384" s="284"/>
      <c r="Z384" s="284"/>
      <c r="AA384" s="284"/>
      <c r="AB384" s="284"/>
      <c r="AC384" s="284"/>
      <c r="AD384" s="284"/>
      <c r="AE384" s="284"/>
      <c r="AF384" s="284"/>
      <c r="AG384" s="284" t="s">
        <v>527</v>
      </c>
      <c r="AH384" s="284">
        <v>0</v>
      </c>
      <c r="AI384" s="284"/>
      <c r="AJ384" s="284"/>
      <c r="AK384" s="284"/>
      <c r="AL384" s="284"/>
      <c r="AM384" s="284"/>
      <c r="AN384" s="284"/>
      <c r="AO384" s="284"/>
      <c r="AP384" s="284"/>
      <c r="AQ384" s="284"/>
      <c r="AR384" s="284"/>
      <c r="AS384" s="284"/>
      <c r="AT384" s="284"/>
      <c r="AU384" s="284"/>
      <c r="AV384" s="284"/>
      <c r="AW384" s="284"/>
      <c r="AX384" s="284"/>
      <c r="AY384" s="284"/>
      <c r="AZ384" s="284"/>
      <c r="BA384" s="284"/>
      <c r="BB384" s="284"/>
      <c r="BC384" s="284"/>
      <c r="BD384" s="284"/>
      <c r="BE384" s="284"/>
      <c r="BF384" s="284"/>
      <c r="BG384" s="284"/>
      <c r="BH384" s="284"/>
    </row>
    <row r="385" spans="1:60" ht="33.75" outlineLevel="1">
      <c r="A385" s="225">
        <v>95</v>
      </c>
      <c r="B385" s="226" t="s">
        <v>2457</v>
      </c>
      <c r="C385" s="227" t="s">
        <v>2458</v>
      </c>
      <c r="D385" s="228" t="s">
        <v>238</v>
      </c>
      <c r="E385" s="229">
        <v>67.49099</v>
      </c>
      <c r="F385" s="147"/>
      <c r="G385" s="230">
        <f>ROUND(E385*F385,2)</f>
        <v>0</v>
      </c>
      <c r="H385" s="148"/>
      <c r="I385" s="283">
        <f>ROUND(E385*H385,2)</f>
        <v>0</v>
      </c>
      <c r="J385" s="148"/>
      <c r="K385" s="283">
        <f>ROUND(E385*J385,2)</f>
        <v>0</v>
      </c>
      <c r="L385" s="283">
        <v>21</v>
      </c>
      <c r="M385" s="283">
        <f>G385*(1+L385/100)</f>
        <v>0</v>
      </c>
      <c r="N385" s="283">
        <v>0.00403</v>
      </c>
      <c r="O385" s="283">
        <f>ROUND(E385*N385,2)</f>
        <v>0.27</v>
      </c>
      <c r="P385" s="283">
        <v>0</v>
      </c>
      <c r="Q385" s="283">
        <f>ROUND(E385*P385,2)</f>
        <v>0</v>
      </c>
      <c r="R385" s="283"/>
      <c r="S385" s="283" t="s">
        <v>1412</v>
      </c>
      <c r="T385" s="283" t="s">
        <v>1412</v>
      </c>
      <c r="U385" s="283">
        <v>0.21</v>
      </c>
      <c r="V385" s="283">
        <f>ROUND(E385*U385,2)</f>
        <v>14.17</v>
      </c>
      <c r="W385" s="283"/>
      <c r="X385" s="283" t="s">
        <v>1392</v>
      </c>
      <c r="Y385" s="284"/>
      <c r="Z385" s="284"/>
      <c r="AA385" s="284"/>
      <c r="AB385" s="284"/>
      <c r="AC385" s="284"/>
      <c r="AD385" s="284"/>
      <c r="AE385" s="284"/>
      <c r="AF385" s="284"/>
      <c r="AG385" s="284" t="s">
        <v>1393</v>
      </c>
      <c r="AH385" s="284"/>
      <c r="AI385" s="284"/>
      <c r="AJ385" s="284"/>
      <c r="AK385" s="284"/>
      <c r="AL385" s="284"/>
      <c r="AM385" s="284"/>
      <c r="AN385" s="284"/>
      <c r="AO385" s="284"/>
      <c r="AP385" s="284"/>
      <c r="AQ385" s="284"/>
      <c r="AR385" s="284"/>
      <c r="AS385" s="284"/>
      <c r="AT385" s="284"/>
      <c r="AU385" s="284"/>
      <c r="AV385" s="284"/>
      <c r="AW385" s="284"/>
      <c r="AX385" s="284"/>
      <c r="AY385" s="284"/>
      <c r="AZ385" s="284"/>
      <c r="BA385" s="284"/>
      <c r="BB385" s="284"/>
      <c r="BC385" s="284"/>
      <c r="BD385" s="284"/>
      <c r="BE385" s="284"/>
      <c r="BF385" s="284"/>
      <c r="BG385" s="284"/>
      <c r="BH385" s="284"/>
    </row>
    <row r="386" spans="1:60" ht="12.75" outlineLevel="1">
      <c r="A386" s="232"/>
      <c r="B386" s="233"/>
      <c r="C386" s="234" t="s">
        <v>1794</v>
      </c>
      <c r="D386" s="235"/>
      <c r="E386" s="236">
        <v>59.3745</v>
      </c>
      <c r="F386" s="283"/>
      <c r="G386" s="231"/>
      <c r="H386" s="283"/>
      <c r="I386" s="283"/>
      <c r="J386" s="283"/>
      <c r="K386" s="283"/>
      <c r="L386" s="283"/>
      <c r="M386" s="283"/>
      <c r="N386" s="283"/>
      <c r="O386" s="283"/>
      <c r="P386" s="283"/>
      <c r="Q386" s="283"/>
      <c r="R386" s="283"/>
      <c r="S386" s="283"/>
      <c r="T386" s="283"/>
      <c r="U386" s="283"/>
      <c r="V386" s="283"/>
      <c r="W386" s="283"/>
      <c r="X386" s="283"/>
      <c r="Y386" s="284"/>
      <c r="Z386" s="284"/>
      <c r="AA386" s="284"/>
      <c r="AB386" s="284"/>
      <c r="AC386" s="284"/>
      <c r="AD386" s="284"/>
      <c r="AE386" s="284"/>
      <c r="AF386" s="284"/>
      <c r="AG386" s="284" t="s">
        <v>527</v>
      </c>
      <c r="AH386" s="284">
        <v>0</v>
      </c>
      <c r="AI386" s="284"/>
      <c r="AJ386" s="284"/>
      <c r="AK386" s="284"/>
      <c r="AL386" s="284"/>
      <c r="AM386" s="284"/>
      <c r="AN386" s="284"/>
      <c r="AO386" s="284"/>
      <c r="AP386" s="284"/>
      <c r="AQ386" s="284"/>
      <c r="AR386" s="284"/>
      <c r="AS386" s="284"/>
      <c r="AT386" s="284"/>
      <c r="AU386" s="284"/>
      <c r="AV386" s="284"/>
      <c r="AW386" s="284"/>
      <c r="AX386" s="284"/>
      <c r="AY386" s="284"/>
      <c r="AZ386" s="284"/>
      <c r="BA386" s="284"/>
      <c r="BB386" s="284"/>
      <c r="BC386" s="284"/>
      <c r="BD386" s="284"/>
      <c r="BE386" s="284"/>
      <c r="BF386" s="284"/>
      <c r="BG386" s="284"/>
      <c r="BH386" s="284"/>
    </row>
    <row r="387" spans="1:60" ht="12.75" outlineLevel="1">
      <c r="A387" s="232"/>
      <c r="B387" s="233"/>
      <c r="C387" s="234" t="s">
        <v>1599</v>
      </c>
      <c r="D387" s="235"/>
      <c r="E387" s="236">
        <v>2.25</v>
      </c>
      <c r="F387" s="283"/>
      <c r="G387" s="231"/>
      <c r="H387" s="283"/>
      <c r="I387" s="283"/>
      <c r="J387" s="283"/>
      <c r="K387" s="283"/>
      <c r="L387" s="283"/>
      <c r="M387" s="283"/>
      <c r="N387" s="283"/>
      <c r="O387" s="283"/>
      <c r="P387" s="283"/>
      <c r="Q387" s="283"/>
      <c r="R387" s="283"/>
      <c r="S387" s="283"/>
      <c r="T387" s="283"/>
      <c r="U387" s="283"/>
      <c r="V387" s="283"/>
      <c r="W387" s="283"/>
      <c r="X387" s="283"/>
      <c r="Y387" s="284"/>
      <c r="Z387" s="284"/>
      <c r="AA387" s="284"/>
      <c r="AB387" s="284"/>
      <c r="AC387" s="284"/>
      <c r="AD387" s="284"/>
      <c r="AE387" s="284"/>
      <c r="AF387" s="284"/>
      <c r="AG387" s="284" t="s">
        <v>527</v>
      </c>
      <c r="AH387" s="284">
        <v>0</v>
      </c>
      <c r="AI387" s="284"/>
      <c r="AJ387" s="284"/>
      <c r="AK387" s="284"/>
      <c r="AL387" s="284"/>
      <c r="AM387" s="284"/>
      <c r="AN387" s="284"/>
      <c r="AO387" s="284"/>
      <c r="AP387" s="284"/>
      <c r="AQ387" s="284"/>
      <c r="AR387" s="284"/>
      <c r="AS387" s="284"/>
      <c r="AT387" s="284"/>
      <c r="AU387" s="284"/>
      <c r="AV387" s="284"/>
      <c r="AW387" s="284"/>
      <c r="AX387" s="284"/>
      <c r="AY387" s="284"/>
      <c r="AZ387" s="284"/>
      <c r="BA387" s="284"/>
      <c r="BB387" s="284"/>
      <c r="BC387" s="284"/>
      <c r="BD387" s="284"/>
      <c r="BE387" s="284"/>
      <c r="BF387" s="284"/>
      <c r="BG387" s="284"/>
      <c r="BH387" s="284"/>
    </row>
    <row r="388" spans="1:60" ht="12.75" outlineLevel="1">
      <c r="A388" s="232"/>
      <c r="B388" s="233"/>
      <c r="C388" s="234" t="s">
        <v>2459</v>
      </c>
      <c r="D388" s="235"/>
      <c r="E388" s="236">
        <v>5.8665</v>
      </c>
      <c r="F388" s="283"/>
      <c r="G388" s="231"/>
      <c r="H388" s="283"/>
      <c r="I388" s="283"/>
      <c r="J388" s="283"/>
      <c r="K388" s="283"/>
      <c r="L388" s="283"/>
      <c r="M388" s="283"/>
      <c r="N388" s="283"/>
      <c r="O388" s="283"/>
      <c r="P388" s="283"/>
      <c r="Q388" s="283"/>
      <c r="R388" s="283"/>
      <c r="S388" s="283"/>
      <c r="T388" s="283"/>
      <c r="U388" s="283"/>
      <c r="V388" s="283"/>
      <c r="W388" s="283"/>
      <c r="X388" s="283"/>
      <c r="Y388" s="284"/>
      <c r="Z388" s="284"/>
      <c r="AA388" s="284"/>
      <c r="AB388" s="284"/>
      <c r="AC388" s="284"/>
      <c r="AD388" s="284"/>
      <c r="AE388" s="284"/>
      <c r="AF388" s="284"/>
      <c r="AG388" s="284" t="s">
        <v>527</v>
      </c>
      <c r="AH388" s="284">
        <v>0</v>
      </c>
      <c r="AI388" s="284"/>
      <c r="AJ388" s="284"/>
      <c r="AK388" s="284"/>
      <c r="AL388" s="284"/>
      <c r="AM388" s="284"/>
      <c r="AN388" s="284"/>
      <c r="AO388" s="284"/>
      <c r="AP388" s="284"/>
      <c r="AQ388" s="284"/>
      <c r="AR388" s="284"/>
      <c r="AS388" s="284"/>
      <c r="AT388" s="284"/>
      <c r="AU388" s="284"/>
      <c r="AV388" s="284"/>
      <c r="AW388" s="284"/>
      <c r="AX388" s="284"/>
      <c r="AY388" s="284"/>
      <c r="AZ388" s="284"/>
      <c r="BA388" s="284"/>
      <c r="BB388" s="284"/>
      <c r="BC388" s="284"/>
      <c r="BD388" s="284"/>
      <c r="BE388" s="284"/>
      <c r="BF388" s="284"/>
      <c r="BG388" s="284"/>
      <c r="BH388" s="284"/>
    </row>
    <row r="389" spans="1:60" ht="12.75" outlineLevel="1">
      <c r="A389" s="232"/>
      <c r="B389" s="233"/>
      <c r="C389" s="247" t="s">
        <v>1563</v>
      </c>
      <c r="D389" s="248"/>
      <c r="E389" s="249">
        <v>67.491</v>
      </c>
      <c r="F389" s="283"/>
      <c r="G389" s="231"/>
      <c r="H389" s="283"/>
      <c r="I389" s="283"/>
      <c r="J389" s="283"/>
      <c r="K389" s="283"/>
      <c r="L389" s="283"/>
      <c r="M389" s="283"/>
      <c r="N389" s="283"/>
      <c r="O389" s="283"/>
      <c r="P389" s="283"/>
      <c r="Q389" s="283"/>
      <c r="R389" s="283"/>
      <c r="S389" s="283"/>
      <c r="T389" s="283"/>
      <c r="U389" s="283"/>
      <c r="V389" s="283"/>
      <c r="W389" s="283"/>
      <c r="X389" s="283"/>
      <c r="Y389" s="284"/>
      <c r="Z389" s="284"/>
      <c r="AA389" s="284"/>
      <c r="AB389" s="284"/>
      <c r="AC389" s="284"/>
      <c r="AD389" s="284"/>
      <c r="AE389" s="284"/>
      <c r="AF389" s="284"/>
      <c r="AG389" s="284" t="s">
        <v>527</v>
      </c>
      <c r="AH389" s="284">
        <v>1</v>
      </c>
      <c r="AI389" s="284"/>
      <c r="AJ389" s="284"/>
      <c r="AK389" s="284"/>
      <c r="AL389" s="284"/>
      <c r="AM389" s="284"/>
      <c r="AN389" s="284"/>
      <c r="AO389" s="284"/>
      <c r="AP389" s="284"/>
      <c r="AQ389" s="284"/>
      <c r="AR389" s="284"/>
      <c r="AS389" s="284"/>
      <c r="AT389" s="284"/>
      <c r="AU389" s="284"/>
      <c r="AV389" s="284"/>
      <c r="AW389" s="284"/>
      <c r="AX389" s="284"/>
      <c r="AY389" s="284"/>
      <c r="AZ389" s="284"/>
      <c r="BA389" s="284"/>
      <c r="BB389" s="284"/>
      <c r="BC389" s="284"/>
      <c r="BD389" s="284"/>
      <c r="BE389" s="284"/>
      <c r="BF389" s="284"/>
      <c r="BG389" s="284"/>
      <c r="BH389" s="284"/>
    </row>
    <row r="390" spans="1:60" ht="12.75" outlineLevel="1">
      <c r="A390" s="225">
        <v>96</v>
      </c>
      <c r="B390" s="226" t="s">
        <v>1798</v>
      </c>
      <c r="C390" s="227" t="s">
        <v>1799</v>
      </c>
      <c r="D390" s="228" t="s">
        <v>238</v>
      </c>
      <c r="E390" s="229">
        <v>219.63924</v>
      </c>
      <c r="F390" s="147"/>
      <c r="G390" s="230">
        <f>ROUND(E390*F390,2)</f>
        <v>0</v>
      </c>
      <c r="H390" s="148"/>
      <c r="I390" s="283">
        <f>ROUND(E390*H390,2)</f>
        <v>0</v>
      </c>
      <c r="J390" s="148"/>
      <c r="K390" s="283">
        <f>ROUND(E390*J390,2)</f>
        <v>0</v>
      </c>
      <c r="L390" s="283">
        <v>21</v>
      </c>
      <c r="M390" s="283">
        <f>G390*(1+L390/100)</f>
        <v>0</v>
      </c>
      <c r="N390" s="283">
        <v>0.00378</v>
      </c>
      <c r="O390" s="283">
        <f>ROUND(E390*N390,2)</f>
        <v>0.83</v>
      </c>
      <c r="P390" s="283">
        <v>0</v>
      </c>
      <c r="Q390" s="283">
        <f>ROUND(E390*P390,2)</f>
        <v>0</v>
      </c>
      <c r="R390" s="283"/>
      <c r="S390" s="283" t="s">
        <v>1412</v>
      </c>
      <c r="T390" s="283" t="s">
        <v>1478</v>
      </c>
      <c r="U390" s="283">
        <v>0</v>
      </c>
      <c r="V390" s="283">
        <f>ROUND(E390*U390,2)</f>
        <v>0</v>
      </c>
      <c r="W390" s="283"/>
      <c r="X390" s="283" t="s">
        <v>1479</v>
      </c>
      <c r="Y390" s="284"/>
      <c r="Z390" s="284"/>
      <c r="AA390" s="284"/>
      <c r="AB390" s="284"/>
      <c r="AC390" s="284"/>
      <c r="AD390" s="284"/>
      <c r="AE390" s="284"/>
      <c r="AF390" s="284"/>
      <c r="AG390" s="284" t="s">
        <v>1480</v>
      </c>
      <c r="AH390" s="284"/>
      <c r="AI390" s="284"/>
      <c r="AJ390" s="284"/>
      <c r="AK390" s="284"/>
      <c r="AL390" s="284"/>
      <c r="AM390" s="284"/>
      <c r="AN390" s="284"/>
      <c r="AO390" s="284"/>
      <c r="AP390" s="284"/>
      <c r="AQ390" s="284"/>
      <c r="AR390" s="284"/>
      <c r="AS390" s="284"/>
      <c r="AT390" s="284"/>
      <c r="AU390" s="284"/>
      <c r="AV390" s="284"/>
      <c r="AW390" s="284"/>
      <c r="AX390" s="284"/>
      <c r="AY390" s="284"/>
      <c r="AZ390" s="284"/>
      <c r="BA390" s="284"/>
      <c r="BB390" s="284"/>
      <c r="BC390" s="284"/>
      <c r="BD390" s="284"/>
      <c r="BE390" s="284"/>
      <c r="BF390" s="284"/>
      <c r="BG390" s="284"/>
      <c r="BH390" s="284"/>
    </row>
    <row r="391" spans="1:60" ht="35.25" customHeight="1" outlineLevel="1">
      <c r="A391" s="232"/>
      <c r="B391" s="233"/>
      <c r="C391" s="1454" t="s">
        <v>1800</v>
      </c>
      <c r="D391" s="1454"/>
      <c r="E391" s="1454"/>
      <c r="F391" s="291"/>
      <c r="G391" s="293"/>
      <c r="H391" s="283"/>
      <c r="I391" s="283"/>
      <c r="J391" s="283"/>
      <c r="K391" s="283"/>
      <c r="L391" s="283"/>
      <c r="M391" s="283"/>
      <c r="N391" s="283"/>
      <c r="O391" s="283"/>
      <c r="P391" s="283"/>
      <c r="Q391" s="283"/>
      <c r="R391" s="283"/>
      <c r="S391" s="283"/>
      <c r="T391" s="283"/>
      <c r="U391" s="283"/>
      <c r="V391" s="283"/>
      <c r="W391" s="283"/>
      <c r="X391" s="283"/>
      <c r="Y391" s="284"/>
      <c r="Z391" s="284"/>
      <c r="AA391" s="284"/>
      <c r="AB391" s="284"/>
      <c r="AC391" s="284"/>
      <c r="AD391" s="284"/>
      <c r="AE391" s="284"/>
      <c r="AF391" s="284"/>
      <c r="AG391" s="284" t="s">
        <v>1395</v>
      </c>
      <c r="AH391" s="284"/>
      <c r="AI391" s="284"/>
      <c r="AJ391" s="284"/>
      <c r="AK391" s="284"/>
      <c r="AL391" s="284"/>
      <c r="AM391" s="284"/>
      <c r="AN391" s="284"/>
      <c r="AO391" s="284"/>
      <c r="AP391" s="284"/>
      <c r="AQ391" s="284"/>
      <c r="AR391" s="284"/>
      <c r="AS391" s="284"/>
      <c r="AT391" s="284"/>
      <c r="AU391" s="284"/>
      <c r="AV391" s="284"/>
      <c r="AW391" s="284"/>
      <c r="AX391" s="284"/>
      <c r="AY391" s="284"/>
      <c r="AZ391" s="284"/>
      <c r="BA391" s="286" t="str">
        <f>C391</f>
        <v>Nanesení hydroizolační stěrky ve dvou vrstvách. Vlepení těsnicí pásky do spoje podlaha-stěna, přitlačení a uhlazení, přetažení pásky další vrstvou izolační stěrky.</v>
      </c>
      <c r="BB391" s="284"/>
      <c r="BC391" s="284"/>
      <c r="BD391" s="284"/>
      <c r="BE391" s="284"/>
      <c r="BF391" s="284"/>
      <c r="BG391" s="284"/>
      <c r="BH391" s="284"/>
    </row>
    <row r="392" spans="1:60" ht="12.75" outlineLevel="1">
      <c r="A392" s="232"/>
      <c r="B392" s="233"/>
      <c r="C392" s="234" t="s">
        <v>1801</v>
      </c>
      <c r="D392" s="235"/>
      <c r="E392" s="236">
        <v>41.91</v>
      </c>
      <c r="F392" s="283"/>
      <c r="G392" s="231"/>
      <c r="H392" s="283"/>
      <c r="I392" s="283"/>
      <c r="J392" s="283"/>
      <c r="K392" s="283"/>
      <c r="L392" s="283"/>
      <c r="M392" s="283"/>
      <c r="N392" s="283"/>
      <c r="O392" s="283"/>
      <c r="P392" s="283"/>
      <c r="Q392" s="283"/>
      <c r="R392" s="283"/>
      <c r="S392" s="283"/>
      <c r="T392" s="283"/>
      <c r="U392" s="283"/>
      <c r="V392" s="283"/>
      <c r="W392" s="283"/>
      <c r="X392" s="283"/>
      <c r="Y392" s="284"/>
      <c r="Z392" s="284"/>
      <c r="AA392" s="284"/>
      <c r="AB392" s="284"/>
      <c r="AC392" s="284"/>
      <c r="AD392" s="284"/>
      <c r="AE392" s="284"/>
      <c r="AF392" s="284"/>
      <c r="AG392" s="284" t="s">
        <v>527</v>
      </c>
      <c r="AH392" s="284">
        <v>0</v>
      </c>
      <c r="AI392" s="284"/>
      <c r="AJ392" s="284"/>
      <c r="AK392" s="284"/>
      <c r="AL392" s="284"/>
      <c r="AM392" s="284"/>
      <c r="AN392" s="284"/>
      <c r="AO392" s="284"/>
      <c r="AP392" s="284"/>
      <c r="AQ392" s="284"/>
      <c r="AR392" s="284"/>
      <c r="AS392" s="284"/>
      <c r="AT392" s="284"/>
      <c r="AU392" s="284"/>
      <c r="AV392" s="284"/>
      <c r="AW392" s="284"/>
      <c r="AX392" s="284"/>
      <c r="AY392" s="284"/>
      <c r="AZ392" s="284"/>
      <c r="BA392" s="284"/>
      <c r="BB392" s="284"/>
      <c r="BC392" s="284"/>
      <c r="BD392" s="284"/>
      <c r="BE392" s="284"/>
      <c r="BF392" s="284"/>
      <c r="BG392" s="284"/>
      <c r="BH392" s="284"/>
    </row>
    <row r="393" spans="1:60" ht="12.75" outlineLevel="1">
      <c r="A393" s="232"/>
      <c r="B393" s="233"/>
      <c r="C393" s="234" t="s">
        <v>1802</v>
      </c>
      <c r="D393" s="235"/>
      <c r="E393" s="236">
        <v>18.34</v>
      </c>
      <c r="F393" s="283"/>
      <c r="G393" s="231"/>
      <c r="H393" s="283"/>
      <c r="I393" s="283"/>
      <c r="J393" s="283"/>
      <c r="K393" s="283"/>
      <c r="L393" s="283"/>
      <c r="M393" s="283"/>
      <c r="N393" s="283"/>
      <c r="O393" s="283"/>
      <c r="P393" s="283"/>
      <c r="Q393" s="283"/>
      <c r="R393" s="283"/>
      <c r="S393" s="283"/>
      <c r="T393" s="283"/>
      <c r="U393" s="283"/>
      <c r="V393" s="283"/>
      <c r="W393" s="283"/>
      <c r="X393" s="283"/>
      <c r="Y393" s="284"/>
      <c r="Z393" s="284"/>
      <c r="AA393" s="284"/>
      <c r="AB393" s="284"/>
      <c r="AC393" s="284"/>
      <c r="AD393" s="284"/>
      <c r="AE393" s="284"/>
      <c r="AF393" s="284"/>
      <c r="AG393" s="284" t="s">
        <v>527</v>
      </c>
      <c r="AH393" s="284">
        <v>0</v>
      </c>
      <c r="AI393" s="284"/>
      <c r="AJ393" s="284"/>
      <c r="AK393" s="284"/>
      <c r="AL393" s="284"/>
      <c r="AM393" s="284"/>
      <c r="AN393" s="284"/>
      <c r="AO393" s="284"/>
      <c r="AP393" s="284"/>
      <c r="AQ393" s="284"/>
      <c r="AR393" s="284"/>
      <c r="AS393" s="284"/>
      <c r="AT393" s="284"/>
      <c r="AU393" s="284"/>
      <c r="AV393" s="284"/>
      <c r="AW393" s="284"/>
      <c r="AX393" s="284"/>
      <c r="AY393" s="284"/>
      <c r="AZ393" s="284"/>
      <c r="BA393" s="284"/>
      <c r="BB393" s="284"/>
      <c r="BC393" s="284"/>
      <c r="BD393" s="284"/>
      <c r="BE393" s="284"/>
      <c r="BF393" s="284"/>
      <c r="BG393" s="284"/>
      <c r="BH393" s="284"/>
    </row>
    <row r="394" spans="1:60" ht="12.75" outlineLevel="1">
      <c r="A394" s="232"/>
      <c r="B394" s="233"/>
      <c r="C394" s="234" t="s">
        <v>1803</v>
      </c>
      <c r="D394" s="235"/>
      <c r="E394" s="236">
        <v>12.66</v>
      </c>
      <c r="F394" s="283"/>
      <c r="G394" s="231"/>
      <c r="H394" s="283"/>
      <c r="I394" s="283"/>
      <c r="J394" s="283"/>
      <c r="K394" s="283"/>
      <c r="L394" s="283"/>
      <c r="M394" s="283"/>
      <c r="N394" s="283"/>
      <c r="O394" s="283"/>
      <c r="P394" s="283"/>
      <c r="Q394" s="283"/>
      <c r="R394" s="283"/>
      <c r="S394" s="283"/>
      <c r="T394" s="283"/>
      <c r="U394" s="283"/>
      <c r="V394" s="283"/>
      <c r="W394" s="283"/>
      <c r="X394" s="283"/>
      <c r="Y394" s="284"/>
      <c r="Z394" s="284"/>
      <c r="AA394" s="284"/>
      <c r="AB394" s="284"/>
      <c r="AC394" s="284"/>
      <c r="AD394" s="284"/>
      <c r="AE394" s="284"/>
      <c r="AF394" s="284"/>
      <c r="AG394" s="284" t="s">
        <v>527</v>
      </c>
      <c r="AH394" s="284">
        <v>0</v>
      </c>
      <c r="AI394" s="284"/>
      <c r="AJ394" s="284"/>
      <c r="AK394" s="284"/>
      <c r="AL394" s="284"/>
      <c r="AM394" s="284"/>
      <c r="AN394" s="284"/>
      <c r="AO394" s="284"/>
      <c r="AP394" s="284"/>
      <c r="AQ394" s="284"/>
      <c r="AR394" s="284"/>
      <c r="AS394" s="284"/>
      <c r="AT394" s="284"/>
      <c r="AU394" s="284"/>
      <c r="AV394" s="284"/>
      <c r="AW394" s="284"/>
      <c r="AX394" s="284"/>
      <c r="AY394" s="284"/>
      <c r="AZ394" s="284"/>
      <c r="BA394" s="284"/>
      <c r="BB394" s="284"/>
      <c r="BC394" s="284"/>
      <c r="BD394" s="284"/>
      <c r="BE394" s="284"/>
      <c r="BF394" s="284"/>
      <c r="BG394" s="284"/>
      <c r="BH394" s="284"/>
    </row>
    <row r="395" spans="1:60" ht="12.75" outlineLevel="1">
      <c r="A395" s="232"/>
      <c r="B395" s="233"/>
      <c r="C395" s="234" t="s">
        <v>1804</v>
      </c>
      <c r="D395" s="235"/>
      <c r="E395" s="236">
        <v>9.54</v>
      </c>
      <c r="F395" s="283"/>
      <c r="G395" s="231"/>
      <c r="H395" s="283"/>
      <c r="I395" s="283"/>
      <c r="J395" s="283"/>
      <c r="K395" s="283"/>
      <c r="L395" s="283"/>
      <c r="M395" s="283"/>
      <c r="N395" s="283"/>
      <c r="O395" s="283"/>
      <c r="P395" s="283"/>
      <c r="Q395" s="283"/>
      <c r="R395" s="283"/>
      <c r="S395" s="283"/>
      <c r="T395" s="283"/>
      <c r="U395" s="283"/>
      <c r="V395" s="283"/>
      <c r="W395" s="283"/>
      <c r="X395" s="283"/>
      <c r="Y395" s="284"/>
      <c r="Z395" s="284"/>
      <c r="AA395" s="284"/>
      <c r="AB395" s="284"/>
      <c r="AC395" s="284"/>
      <c r="AD395" s="284"/>
      <c r="AE395" s="284"/>
      <c r="AF395" s="284"/>
      <c r="AG395" s="284" t="s">
        <v>527</v>
      </c>
      <c r="AH395" s="284">
        <v>0</v>
      </c>
      <c r="AI395" s="284"/>
      <c r="AJ395" s="284"/>
      <c r="AK395" s="284"/>
      <c r="AL395" s="284"/>
      <c r="AM395" s="284"/>
      <c r="AN395" s="284"/>
      <c r="AO395" s="284"/>
      <c r="AP395" s="284"/>
      <c r="AQ395" s="284"/>
      <c r="AR395" s="284"/>
      <c r="AS395" s="284"/>
      <c r="AT395" s="284"/>
      <c r="AU395" s="284"/>
      <c r="AV395" s="284"/>
      <c r="AW395" s="284"/>
      <c r="AX395" s="284"/>
      <c r="AY395" s="284"/>
      <c r="AZ395" s="284"/>
      <c r="BA395" s="284"/>
      <c r="BB395" s="284"/>
      <c r="BC395" s="284"/>
      <c r="BD395" s="284"/>
      <c r="BE395" s="284"/>
      <c r="BF395" s="284"/>
      <c r="BG395" s="284"/>
      <c r="BH395" s="284"/>
    </row>
    <row r="396" spans="1:60" ht="12.75" outlineLevel="1">
      <c r="A396" s="232"/>
      <c r="B396" s="233"/>
      <c r="C396" s="234" t="s">
        <v>1805</v>
      </c>
      <c r="D396" s="235"/>
      <c r="E396" s="236">
        <v>26.44</v>
      </c>
      <c r="F396" s="283"/>
      <c r="G396" s="231"/>
      <c r="H396" s="283"/>
      <c r="I396" s="283"/>
      <c r="J396" s="283"/>
      <c r="K396" s="283"/>
      <c r="L396" s="283"/>
      <c r="M396" s="283"/>
      <c r="N396" s="283"/>
      <c r="O396" s="283"/>
      <c r="P396" s="283"/>
      <c r="Q396" s="283"/>
      <c r="R396" s="283"/>
      <c r="S396" s="283"/>
      <c r="T396" s="283"/>
      <c r="U396" s="283"/>
      <c r="V396" s="283"/>
      <c r="W396" s="283"/>
      <c r="X396" s="283"/>
      <c r="Y396" s="284"/>
      <c r="Z396" s="284"/>
      <c r="AA396" s="284"/>
      <c r="AB396" s="284"/>
      <c r="AC396" s="284"/>
      <c r="AD396" s="284"/>
      <c r="AE396" s="284"/>
      <c r="AF396" s="284"/>
      <c r="AG396" s="284" t="s">
        <v>527</v>
      </c>
      <c r="AH396" s="284">
        <v>0</v>
      </c>
      <c r="AI396" s="284"/>
      <c r="AJ396" s="284"/>
      <c r="AK396" s="284"/>
      <c r="AL396" s="284"/>
      <c r="AM396" s="284"/>
      <c r="AN396" s="284"/>
      <c r="AO396" s="284"/>
      <c r="AP396" s="284"/>
      <c r="AQ396" s="284"/>
      <c r="AR396" s="284"/>
      <c r="AS396" s="284"/>
      <c r="AT396" s="284"/>
      <c r="AU396" s="284"/>
      <c r="AV396" s="284"/>
      <c r="AW396" s="284"/>
      <c r="AX396" s="284"/>
      <c r="AY396" s="284"/>
      <c r="AZ396" s="284"/>
      <c r="BA396" s="284"/>
      <c r="BB396" s="284"/>
      <c r="BC396" s="284"/>
      <c r="BD396" s="284"/>
      <c r="BE396" s="284"/>
      <c r="BF396" s="284"/>
      <c r="BG396" s="284"/>
      <c r="BH396" s="284"/>
    </row>
    <row r="397" spans="1:60" ht="12.75" outlineLevel="1">
      <c r="A397" s="232"/>
      <c r="B397" s="233"/>
      <c r="C397" s="234" t="s">
        <v>1806</v>
      </c>
      <c r="D397" s="235"/>
      <c r="E397" s="236">
        <v>14.24</v>
      </c>
      <c r="F397" s="283"/>
      <c r="G397" s="231"/>
      <c r="H397" s="283"/>
      <c r="I397" s="283"/>
      <c r="J397" s="283"/>
      <c r="K397" s="283"/>
      <c r="L397" s="283"/>
      <c r="M397" s="283"/>
      <c r="N397" s="283"/>
      <c r="O397" s="283"/>
      <c r="P397" s="283"/>
      <c r="Q397" s="283"/>
      <c r="R397" s="283"/>
      <c r="S397" s="283"/>
      <c r="T397" s="283"/>
      <c r="U397" s="283"/>
      <c r="V397" s="283"/>
      <c r="W397" s="283"/>
      <c r="X397" s="283"/>
      <c r="Y397" s="284"/>
      <c r="Z397" s="284"/>
      <c r="AA397" s="284"/>
      <c r="AB397" s="284"/>
      <c r="AC397" s="284"/>
      <c r="AD397" s="284"/>
      <c r="AE397" s="284"/>
      <c r="AF397" s="284"/>
      <c r="AG397" s="284" t="s">
        <v>527</v>
      </c>
      <c r="AH397" s="284">
        <v>0</v>
      </c>
      <c r="AI397" s="284"/>
      <c r="AJ397" s="284"/>
      <c r="AK397" s="284"/>
      <c r="AL397" s="284"/>
      <c r="AM397" s="284"/>
      <c r="AN397" s="284"/>
      <c r="AO397" s="284"/>
      <c r="AP397" s="284"/>
      <c r="AQ397" s="284"/>
      <c r="AR397" s="284"/>
      <c r="AS397" s="284"/>
      <c r="AT397" s="284"/>
      <c r="AU397" s="284"/>
      <c r="AV397" s="284"/>
      <c r="AW397" s="284"/>
      <c r="AX397" s="284"/>
      <c r="AY397" s="284"/>
      <c r="AZ397" s="284"/>
      <c r="BA397" s="284"/>
      <c r="BB397" s="284"/>
      <c r="BC397" s="284"/>
      <c r="BD397" s="284"/>
      <c r="BE397" s="284"/>
      <c r="BF397" s="284"/>
      <c r="BG397" s="284"/>
      <c r="BH397" s="284"/>
    </row>
    <row r="398" spans="1:60" ht="33.75" outlineLevel="1">
      <c r="A398" s="232"/>
      <c r="B398" s="233"/>
      <c r="C398" s="234" t="s">
        <v>1807</v>
      </c>
      <c r="D398" s="235"/>
      <c r="E398" s="236">
        <v>69.07625</v>
      </c>
      <c r="F398" s="283"/>
      <c r="G398" s="231"/>
      <c r="H398" s="283"/>
      <c r="I398" s="283"/>
      <c r="J398" s="283"/>
      <c r="K398" s="283"/>
      <c r="L398" s="283"/>
      <c r="M398" s="283"/>
      <c r="N398" s="283"/>
      <c r="O398" s="283"/>
      <c r="P398" s="283"/>
      <c r="Q398" s="283"/>
      <c r="R398" s="283"/>
      <c r="S398" s="283"/>
      <c r="T398" s="283"/>
      <c r="U398" s="283"/>
      <c r="V398" s="283"/>
      <c r="W398" s="283"/>
      <c r="X398" s="283"/>
      <c r="Y398" s="284"/>
      <c r="Z398" s="284"/>
      <c r="AA398" s="284"/>
      <c r="AB398" s="284"/>
      <c r="AC398" s="284"/>
      <c r="AD398" s="284"/>
      <c r="AE398" s="284"/>
      <c r="AF398" s="284"/>
      <c r="AG398" s="284" t="s">
        <v>527</v>
      </c>
      <c r="AH398" s="284">
        <v>0</v>
      </c>
      <c r="AI398" s="284"/>
      <c r="AJ398" s="284"/>
      <c r="AK398" s="284"/>
      <c r="AL398" s="284"/>
      <c r="AM398" s="284"/>
      <c r="AN398" s="284"/>
      <c r="AO398" s="284"/>
      <c r="AP398" s="284"/>
      <c r="AQ398" s="284"/>
      <c r="AR398" s="284"/>
      <c r="AS398" s="284"/>
      <c r="AT398" s="284"/>
      <c r="AU398" s="284"/>
      <c r="AV398" s="284"/>
      <c r="AW398" s="284"/>
      <c r="AX398" s="284"/>
      <c r="AY398" s="284"/>
      <c r="AZ398" s="284"/>
      <c r="BA398" s="284"/>
      <c r="BB398" s="284"/>
      <c r="BC398" s="284"/>
      <c r="BD398" s="284"/>
      <c r="BE398" s="284"/>
      <c r="BF398" s="284"/>
      <c r="BG398" s="284"/>
      <c r="BH398" s="284"/>
    </row>
    <row r="399" spans="1:60" ht="12.75" outlineLevel="1">
      <c r="A399" s="232"/>
      <c r="B399" s="233"/>
      <c r="C399" s="234" t="s">
        <v>1808</v>
      </c>
      <c r="D399" s="235"/>
      <c r="E399" s="236">
        <v>15.7</v>
      </c>
      <c r="F399" s="283"/>
      <c r="G399" s="231"/>
      <c r="H399" s="283"/>
      <c r="I399" s="283"/>
      <c r="J399" s="283"/>
      <c r="K399" s="283"/>
      <c r="L399" s="283"/>
      <c r="M399" s="283"/>
      <c r="N399" s="283"/>
      <c r="O399" s="283"/>
      <c r="P399" s="283"/>
      <c r="Q399" s="283"/>
      <c r="R399" s="283"/>
      <c r="S399" s="283"/>
      <c r="T399" s="283"/>
      <c r="U399" s="283"/>
      <c r="V399" s="283"/>
      <c r="W399" s="283"/>
      <c r="X399" s="283"/>
      <c r="Y399" s="284"/>
      <c r="Z399" s="284"/>
      <c r="AA399" s="284"/>
      <c r="AB399" s="284"/>
      <c r="AC399" s="284"/>
      <c r="AD399" s="284"/>
      <c r="AE399" s="284"/>
      <c r="AF399" s="284"/>
      <c r="AG399" s="284" t="s">
        <v>527</v>
      </c>
      <c r="AH399" s="284">
        <v>0</v>
      </c>
      <c r="AI399" s="284"/>
      <c r="AJ399" s="284"/>
      <c r="AK399" s="284"/>
      <c r="AL399" s="284"/>
      <c r="AM399" s="284"/>
      <c r="AN399" s="284"/>
      <c r="AO399" s="284"/>
      <c r="AP399" s="284"/>
      <c r="AQ399" s="284"/>
      <c r="AR399" s="284"/>
      <c r="AS399" s="284"/>
      <c r="AT399" s="284"/>
      <c r="AU399" s="284"/>
      <c r="AV399" s="284"/>
      <c r="AW399" s="284"/>
      <c r="AX399" s="284"/>
      <c r="AY399" s="284"/>
      <c r="AZ399" s="284"/>
      <c r="BA399" s="284"/>
      <c r="BB399" s="284"/>
      <c r="BC399" s="284"/>
      <c r="BD399" s="284"/>
      <c r="BE399" s="284"/>
      <c r="BF399" s="284"/>
      <c r="BG399" s="284"/>
      <c r="BH399" s="284"/>
    </row>
    <row r="400" spans="1:60" ht="12.75" outlineLevel="1">
      <c r="A400" s="232"/>
      <c r="B400" s="233"/>
      <c r="C400" s="234" t="s">
        <v>2460</v>
      </c>
      <c r="D400" s="235"/>
      <c r="E400" s="236">
        <v>11.73299</v>
      </c>
      <c r="F400" s="283"/>
      <c r="G400" s="231"/>
      <c r="H400" s="283"/>
      <c r="I400" s="283"/>
      <c r="J400" s="283"/>
      <c r="K400" s="283"/>
      <c r="L400" s="283"/>
      <c r="M400" s="283"/>
      <c r="N400" s="283"/>
      <c r="O400" s="283"/>
      <c r="P400" s="283"/>
      <c r="Q400" s="283"/>
      <c r="R400" s="283"/>
      <c r="S400" s="283"/>
      <c r="T400" s="283"/>
      <c r="U400" s="283"/>
      <c r="V400" s="283"/>
      <c r="W400" s="283"/>
      <c r="X400" s="283"/>
      <c r="Y400" s="284"/>
      <c r="Z400" s="284"/>
      <c r="AA400" s="284"/>
      <c r="AB400" s="284"/>
      <c r="AC400" s="284"/>
      <c r="AD400" s="284"/>
      <c r="AE400" s="284"/>
      <c r="AF400" s="284"/>
      <c r="AG400" s="284" t="s">
        <v>527</v>
      </c>
      <c r="AH400" s="284">
        <v>0</v>
      </c>
      <c r="AI400" s="284"/>
      <c r="AJ400" s="284"/>
      <c r="AK400" s="284"/>
      <c r="AL400" s="284"/>
      <c r="AM400" s="284"/>
      <c r="AN400" s="284"/>
      <c r="AO400" s="284"/>
      <c r="AP400" s="284"/>
      <c r="AQ400" s="284"/>
      <c r="AR400" s="284"/>
      <c r="AS400" s="284"/>
      <c r="AT400" s="284"/>
      <c r="AU400" s="284"/>
      <c r="AV400" s="284"/>
      <c r="AW400" s="284"/>
      <c r="AX400" s="284"/>
      <c r="AY400" s="284"/>
      <c r="AZ400" s="284"/>
      <c r="BA400" s="284"/>
      <c r="BB400" s="284"/>
      <c r="BC400" s="284"/>
      <c r="BD400" s="284"/>
      <c r="BE400" s="284"/>
      <c r="BF400" s="284"/>
      <c r="BG400" s="284"/>
      <c r="BH400" s="284"/>
    </row>
    <row r="401" spans="1:60" ht="12.75" outlineLevel="1">
      <c r="A401" s="237">
        <v>97</v>
      </c>
      <c r="B401" s="238" t="s">
        <v>1809</v>
      </c>
      <c r="C401" s="239" t="s">
        <v>1810</v>
      </c>
      <c r="D401" s="240" t="s">
        <v>223</v>
      </c>
      <c r="E401" s="241">
        <v>0.27199</v>
      </c>
      <c r="F401" s="149"/>
      <c r="G401" s="242">
        <f>ROUND(E401*F401,2)</f>
        <v>0</v>
      </c>
      <c r="H401" s="148"/>
      <c r="I401" s="283">
        <f>ROUND(E401*H401,2)</f>
        <v>0</v>
      </c>
      <c r="J401" s="148"/>
      <c r="K401" s="283">
        <f>ROUND(E401*J401,2)</f>
        <v>0</v>
      </c>
      <c r="L401" s="283">
        <v>21</v>
      </c>
      <c r="M401" s="283">
        <f>G401*(1+L401/100)</f>
        <v>0</v>
      </c>
      <c r="N401" s="283">
        <v>0</v>
      </c>
      <c r="O401" s="283">
        <f>ROUND(E401*N401,2)</f>
        <v>0</v>
      </c>
      <c r="P401" s="283">
        <v>0</v>
      </c>
      <c r="Q401" s="283">
        <f>ROUND(E401*P401,2)</f>
        <v>0</v>
      </c>
      <c r="R401" s="283"/>
      <c r="S401" s="283" t="s">
        <v>1412</v>
      </c>
      <c r="T401" s="283" t="s">
        <v>1412</v>
      </c>
      <c r="U401" s="283">
        <v>1.567</v>
      </c>
      <c r="V401" s="283">
        <f>ROUND(E401*U401,2)</f>
        <v>0.43</v>
      </c>
      <c r="W401" s="283"/>
      <c r="X401" s="283" t="s">
        <v>266</v>
      </c>
      <c r="Y401" s="284"/>
      <c r="Z401" s="284"/>
      <c r="AA401" s="284"/>
      <c r="AB401" s="284"/>
      <c r="AC401" s="284"/>
      <c r="AD401" s="284"/>
      <c r="AE401" s="284"/>
      <c r="AF401" s="284"/>
      <c r="AG401" s="284" t="s">
        <v>1791</v>
      </c>
      <c r="AH401" s="284"/>
      <c r="AI401" s="284"/>
      <c r="AJ401" s="284"/>
      <c r="AK401" s="284"/>
      <c r="AL401" s="284"/>
      <c r="AM401" s="284"/>
      <c r="AN401" s="284"/>
      <c r="AO401" s="284"/>
      <c r="AP401" s="284"/>
      <c r="AQ401" s="284"/>
      <c r="AR401" s="284"/>
      <c r="AS401" s="284"/>
      <c r="AT401" s="284"/>
      <c r="AU401" s="284"/>
      <c r="AV401" s="284"/>
      <c r="AW401" s="284"/>
      <c r="AX401" s="284"/>
      <c r="AY401" s="284"/>
      <c r="AZ401" s="284"/>
      <c r="BA401" s="284"/>
      <c r="BB401" s="284"/>
      <c r="BC401" s="284"/>
      <c r="BD401" s="284"/>
      <c r="BE401" s="284"/>
      <c r="BF401" s="284"/>
      <c r="BG401" s="284"/>
      <c r="BH401" s="284"/>
    </row>
    <row r="402" spans="1:33" ht="12.75">
      <c r="A402" s="218" t="s">
        <v>1384</v>
      </c>
      <c r="B402" s="219" t="s">
        <v>615</v>
      </c>
      <c r="C402" s="220" t="s">
        <v>616</v>
      </c>
      <c r="D402" s="221"/>
      <c r="E402" s="222"/>
      <c r="F402" s="281"/>
      <c r="G402" s="224">
        <f>SUMIF(AG403:AG430,"&lt;&gt;NOR",G403:G430)</f>
        <v>0</v>
      </c>
      <c r="H402" s="282"/>
      <c r="I402" s="282">
        <f>SUM(I403:I430)</f>
        <v>0</v>
      </c>
      <c r="J402" s="282"/>
      <c r="K402" s="282">
        <f>SUM(K403:K430)</f>
        <v>0</v>
      </c>
      <c r="L402" s="282"/>
      <c r="M402" s="282">
        <f>SUM(M403:M430)</f>
        <v>0</v>
      </c>
      <c r="N402" s="282"/>
      <c r="O402" s="282">
        <f>SUM(O403:O430)</f>
        <v>0.11</v>
      </c>
      <c r="P402" s="282"/>
      <c r="Q402" s="282">
        <f>SUM(Q403:Q430)</f>
        <v>0.11</v>
      </c>
      <c r="R402" s="282"/>
      <c r="S402" s="282"/>
      <c r="T402" s="282"/>
      <c r="U402" s="282"/>
      <c r="V402" s="282">
        <f>SUM(V403:V430)</f>
        <v>14.3</v>
      </c>
      <c r="W402" s="282"/>
      <c r="X402" s="282"/>
      <c r="AG402" s="259" t="s">
        <v>1387</v>
      </c>
    </row>
    <row r="403" spans="1:60" ht="12.75" outlineLevel="1">
      <c r="A403" s="225">
        <v>98</v>
      </c>
      <c r="B403" s="226" t="s">
        <v>1811</v>
      </c>
      <c r="C403" s="227" t="s">
        <v>1812</v>
      </c>
      <c r="D403" s="228" t="s">
        <v>238</v>
      </c>
      <c r="E403" s="229">
        <v>1.0005</v>
      </c>
      <c r="F403" s="147"/>
      <c r="G403" s="230">
        <f>ROUND(E403*F403,2)</f>
        <v>0</v>
      </c>
      <c r="H403" s="148"/>
      <c r="I403" s="283">
        <f>ROUND(E403*H403,2)</f>
        <v>0</v>
      </c>
      <c r="J403" s="148"/>
      <c r="K403" s="283">
        <f>ROUND(E403*J403,2)</f>
        <v>0</v>
      </c>
      <c r="L403" s="283">
        <v>21</v>
      </c>
      <c r="M403" s="283">
        <f>G403*(1+L403/100)</f>
        <v>0</v>
      </c>
      <c r="N403" s="283">
        <v>0.00053</v>
      </c>
      <c r="O403" s="283">
        <f>ROUND(E403*N403,2)</f>
        <v>0</v>
      </c>
      <c r="P403" s="283">
        <v>0</v>
      </c>
      <c r="Q403" s="283">
        <f>ROUND(E403*P403,2)</f>
        <v>0</v>
      </c>
      <c r="R403" s="283"/>
      <c r="S403" s="283" t="s">
        <v>1412</v>
      </c>
      <c r="T403" s="283" t="s">
        <v>1412</v>
      </c>
      <c r="U403" s="283">
        <v>0.231</v>
      </c>
      <c r="V403" s="283">
        <f>ROUND(E403*U403,2)</f>
        <v>0.23</v>
      </c>
      <c r="W403" s="283"/>
      <c r="X403" s="283" t="s">
        <v>1392</v>
      </c>
      <c r="Y403" s="284"/>
      <c r="Z403" s="284"/>
      <c r="AA403" s="284"/>
      <c r="AB403" s="284"/>
      <c r="AC403" s="284"/>
      <c r="AD403" s="284"/>
      <c r="AE403" s="284"/>
      <c r="AF403" s="284"/>
      <c r="AG403" s="284" t="s">
        <v>1393</v>
      </c>
      <c r="AH403" s="284"/>
      <c r="AI403" s="284"/>
      <c r="AJ403" s="284"/>
      <c r="AK403" s="284"/>
      <c r="AL403" s="284"/>
      <c r="AM403" s="284"/>
      <c r="AN403" s="284"/>
      <c r="AO403" s="284"/>
      <c r="AP403" s="284"/>
      <c r="AQ403" s="284"/>
      <c r="AR403" s="284"/>
      <c r="AS403" s="284"/>
      <c r="AT403" s="284"/>
      <c r="AU403" s="284"/>
      <c r="AV403" s="284"/>
      <c r="AW403" s="284"/>
      <c r="AX403" s="284"/>
      <c r="AY403" s="284"/>
      <c r="AZ403" s="284"/>
      <c r="BA403" s="284"/>
      <c r="BB403" s="284"/>
      <c r="BC403" s="284"/>
      <c r="BD403" s="284"/>
      <c r="BE403" s="284"/>
      <c r="BF403" s="284"/>
      <c r="BG403" s="284"/>
      <c r="BH403" s="284"/>
    </row>
    <row r="404" spans="1:60" ht="12.75" outlineLevel="1">
      <c r="A404" s="232"/>
      <c r="B404" s="233"/>
      <c r="C404" s="234" t="s">
        <v>1469</v>
      </c>
      <c r="D404" s="235"/>
      <c r="E404" s="236">
        <v>1.0005</v>
      </c>
      <c r="F404" s="283"/>
      <c r="G404" s="231"/>
      <c r="H404" s="283"/>
      <c r="I404" s="283"/>
      <c r="J404" s="283"/>
      <c r="K404" s="283"/>
      <c r="L404" s="283"/>
      <c r="M404" s="283"/>
      <c r="N404" s="283"/>
      <c r="O404" s="283"/>
      <c r="P404" s="283"/>
      <c r="Q404" s="283"/>
      <c r="R404" s="283"/>
      <c r="S404" s="283"/>
      <c r="T404" s="283"/>
      <c r="U404" s="283"/>
      <c r="V404" s="283"/>
      <c r="W404" s="283"/>
      <c r="X404" s="283"/>
      <c r="Y404" s="284"/>
      <c r="Z404" s="284"/>
      <c r="AA404" s="284"/>
      <c r="AB404" s="284"/>
      <c r="AC404" s="284"/>
      <c r="AD404" s="284"/>
      <c r="AE404" s="284"/>
      <c r="AF404" s="284"/>
      <c r="AG404" s="284" t="s">
        <v>527</v>
      </c>
      <c r="AH404" s="284">
        <v>0</v>
      </c>
      <c r="AI404" s="284"/>
      <c r="AJ404" s="284"/>
      <c r="AK404" s="284"/>
      <c r="AL404" s="284"/>
      <c r="AM404" s="284"/>
      <c r="AN404" s="284"/>
      <c r="AO404" s="284"/>
      <c r="AP404" s="284"/>
      <c r="AQ404" s="284"/>
      <c r="AR404" s="284"/>
      <c r="AS404" s="284"/>
      <c r="AT404" s="284"/>
      <c r="AU404" s="284"/>
      <c r="AV404" s="284"/>
      <c r="AW404" s="284"/>
      <c r="AX404" s="284"/>
      <c r="AY404" s="284"/>
      <c r="AZ404" s="284"/>
      <c r="BA404" s="284"/>
      <c r="BB404" s="284"/>
      <c r="BC404" s="284"/>
      <c r="BD404" s="284"/>
      <c r="BE404" s="284"/>
      <c r="BF404" s="284"/>
      <c r="BG404" s="284"/>
      <c r="BH404" s="284"/>
    </row>
    <row r="405" spans="1:60" ht="22.5" outlineLevel="1">
      <c r="A405" s="225">
        <v>99</v>
      </c>
      <c r="B405" s="226" t="s">
        <v>1813</v>
      </c>
      <c r="C405" s="227" t="s">
        <v>2461</v>
      </c>
      <c r="D405" s="228" t="s">
        <v>238</v>
      </c>
      <c r="E405" s="229">
        <v>1.0005</v>
      </c>
      <c r="F405" s="147"/>
      <c r="G405" s="230">
        <f>ROUND(E405*F405,2)</f>
        <v>0</v>
      </c>
      <c r="H405" s="148"/>
      <c r="I405" s="283">
        <f>ROUND(E405*H405,2)</f>
        <v>0</v>
      </c>
      <c r="J405" s="148"/>
      <c r="K405" s="283">
        <f>ROUND(E405*J405,2)</f>
        <v>0</v>
      </c>
      <c r="L405" s="283">
        <v>21</v>
      </c>
      <c r="M405" s="283">
        <f>G405*(1+L405/100)</f>
        <v>0</v>
      </c>
      <c r="N405" s="283">
        <v>0.00019</v>
      </c>
      <c r="O405" s="283">
        <f>ROUND(E405*N405,2)</f>
        <v>0</v>
      </c>
      <c r="P405" s="283">
        <v>0</v>
      </c>
      <c r="Q405" s="283">
        <f>ROUND(E405*P405,2)</f>
        <v>0</v>
      </c>
      <c r="R405" s="283"/>
      <c r="S405" s="283" t="s">
        <v>1412</v>
      </c>
      <c r="T405" s="283" t="s">
        <v>1412</v>
      </c>
      <c r="U405" s="283">
        <v>0.16</v>
      </c>
      <c r="V405" s="283">
        <f>ROUND(E405*U405,2)</f>
        <v>0.16</v>
      </c>
      <c r="W405" s="283"/>
      <c r="X405" s="283" t="s">
        <v>1392</v>
      </c>
      <c r="Y405" s="284"/>
      <c r="Z405" s="284"/>
      <c r="AA405" s="284"/>
      <c r="AB405" s="284"/>
      <c r="AC405" s="284"/>
      <c r="AD405" s="284"/>
      <c r="AE405" s="284"/>
      <c r="AF405" s="284"/>
      <c r="AG405" s="284" t="s">
        <v>1393</v>
      </c>
      <c r="AH405" s="284"/>
      <c r="AI405" s="284"/>
      <c r="AJ405" s="284"/>
      <c r="AK405" s="284"/>
      <c r="AL405" s="284"/>
      <c r="AM405" s="284"/>
      <c r="AN405" s="284"/>
      <c r="AO405" s="284"/>
      <c r="AP405" s="284"/>
      <c r="AQ405" s="284"/>
      <c r="AR405" s="284"/>
      <c r="AS405" s="284"/>
      <c r="AT405" s="284"/>
      <c r="AU405" s="284"/>
      <c r="AV405" s="284"/>
      <c r="AW405" s="284"/>
      <c r="AX405" s="284"/>
      <c r="AY405" s="284"/>
      <c r="AZ405" s="284"/>
      <c r="BA405" s="284"/>
      <c r="BB405" s="284"/>
      <c r="BC405" s="284"/>
      <c r="BD405" s="284"/>
      <c r="BE405" s="284"/>
      <c r="BF405" s="284"/>
      <c r="BG405" s="284"/>
      <c r="BH405" s="284"/>
    </row>
    <row r="406" spans="1:60" ht="12.75" outlineLevel="1">
      <c r="A406" s="232"/>
      <c r="B406" s="233"/>
      <c r="C406" s="293" t="s">
        <v>1814</v>
      </c>
      <c r="D406" s="293"/>
      <c r="E406" s="293"/>
      <c r="F406" s="291"/>
      <c r="G406" s="293"/>
      <c r="H406" s="283"/>
      <c r="I406" s="283"/>
      <c r="J406" s="283"/>
      <c r="K406" s="283"/>
      <c r="L406" s="283"/>
      <c r="M406" s="283"/>
      <c r="N406" s="283"/>
      <c r="O406" s="283"/>
      <c r="P406" s="283"/>
      <c r="Q406" s="283"/>
      <c r="R406" s="283"/>
      <c r="S406" s="283"/>
      <c r="T406" s="283"/>
      <c r="U406" s="283"/>
      <c r="V406" s="283"/>
      <c r="W406" s="283"/>
      <c r="X406" s="283"/>
      <c r="Y406" s="284"/>
      <c r="Z406" s="284"/>
      <c r="AA406" s="284"/>
      <c r="AB406" s="284"/>
      <c r="AC406" s="284"/>
      <c r="AD406" s="284"/>
      <c r="AE406" s="284"/>
      <c r="AF406" s="284"/>
      <c r="AG406" s="284" t="s">
        <v>1395</v>
      </c>
      <c r="AH406" s="284"/>
      <c r="AI406" s="284"/>
      <c r="AJ406" s="284"/>
      <c r="AK406" s="284"/>
      <c r="AL406" s="284"/>
      <c r="AM406" s="284"/>
      <c r="AN406" s="284"/>
      <c r="AO406" s="284"/>
      <c r="AP406" s="284"/>
      <c r="AQ406" s="284"/>
      <c r="AR406" s="284"/>
      <c r="AS406" s="284"/>
      <c r="AT406" s="284"/>
      <c r="AU406" s="284"/>
      <c r="AV406" s="284"/>
      <c r="AW406" s="284"/>
      <c r="AX406" s="284"/>
      <c r="AY406" s="284"/>
      <c r="AZ406" s="284"/>
      <c r="BA406" s="284"/>
      <c r="BB406" s="284"/>
      <c r="BC406" s="284"/>
      <c r="BD406" s="284"/>
      <c r="BE406" s="284"/>
      <c r="BF406" s="284"/>
      <c r="BG406" s="284"/>
      <c r="BH406" s="284"/>
    </row>
    <row r="407" spans="1:60" ht="12.75" outlineLevel="1">
      <c r="A407" s="232"/>
      <c r="B407" s="233"/>
      <c r="C407" s="234" t="s">
        <v>1469</v>
      </c>
      <c r="D407" s="235"/>
      <c r="E407" s="236">
        <v>1.0005</v>
      </c>
      <c r="F407" s="283"/>
      <c r="G407" s="231"/>
      <c r="H407" s="283"/>
      <c r="I407" s="283"/>
      <c r="J407" s="283"/>
      <c r="K407" s="283"/>
      <c r="L407" s="283"/>
      <c r="M407" s="283"/>
      <c r="N407" s="283"/>
      <c r="O407" s="283"/>
      <c r="P407" s="283"/>
      <c r="Q407" s="283"/>
      <c r="R407" s="283"/>
      <c r="S407" s="283"/>
      <c r="T407" s="283"/>
      <c r="U407" s="283"/>
      <c r="V407" s="283"/>
      <c r="W407" s="283"/>
      <c r="X407" s="283"/>
      <c r="Y407" s="284"/>
      <c r="Z407" s="284"/>
      <c r="AA407" s="284"/>
      <c r="AB407" s="284"/>
      <c r="AC407" s="284"/>
      <c r="AD407" s="284"/>
      <c r="AE407" s="284"/>
      <c r="AF407" s="284"/>
      <c r="AG407" s="284" t="s">
        <v>527</v>
      </c>
      <c r="AH407" s="284">
        <v>0</v>
      </c>
      <c r="AI407" s="284"/>
      <c r="AJ407" s="284"/>
      <c r="AK407" s="284"/>
      <c r="AL407" s="284"/>
      <c r="AM407" s="284"/>
      <c r="AN407" s="284"/>
      <c r="AO407" s="284"/>
      <c r="AP407" s="284"/>
      <c r="AQ407" s="284"/>
      <c r="AR407" s="284"/>
      <c r="AS407" s="284"/>
      <c r="AT407" s="284"/>
      <c r="AU407" s="284"/>
      <c r="AV407" s="284"/>
      <c r="AW407" s="284"/>
      <c r="AX407" s="284"/>
      <c r="AY407" s="284"/>
      <c r="AZ407" s="284"/>
      <c r="BA407" s="284"/>
      <c r="BB407" s="284"/>
      <c r="BC407" s="284"/>
      <c r="BD407" s="284"/>
      <c r="BE407" s="284"/>
      <c r="BF407" s="284"/>
      <c r="BG407" s="284"/>
      <c r="BH407" s="284"/>
    </row>
    <row r="408" spans="1:60" ht="12.75" outlineLevel="1">
      <c r="A408" s="225">
        <v>100</v>
      </c>
      <c r="B408" s="226" t="s">
        <v>1815</v>
      </c>
      <c r="C408" s="227" t="s">
        <v>1816</v>
      </c>
      <c r="D408" s="228" t="s">
        <v>238</v>
      </c>
      <c r="E408" s="229">
        <v>52.94</v>
      </c>
      <c r="F408" s="147"/>
      <c r="G408" s="230">
        <f>ROUND(E408*F408,2)</f>
        <v>0</v>
      </c>
      <c r="H408" s="148"/>
      <c r="I408" s="283">
        <f>ROUND(E408*H408,2)</f>
        <v>0</v>
      </c>
      <c r="J408" s="148"/>
      <c r="K408" s="283">
        <f>ROUND(E408*J408,2)</f>
        <v>0</v>
      </c>
      <c r="L408" s="283">
        <v>21</v>
      </c>
      <c r="M408" s="283">
        <f>G408*(1+L408/100)</f>
        <v>0</v>
      </c>
      <c r="N408" s="283">
        <v>0</v>
      </c>
      <c r="O408" s="283">
        <f>ROUND(E408*N408,2)</f>
        <v>0</v>
      </c>
      <c r="P408" s="283">
        <v>0.002</v>
      </c>
      <c r="Q408" s="283">
        <f>ROUND(E408*P408,2)</f>
        <v>0.11</v>
      </c>
      <c r="R408" s="283"/>
      <c r="S408" s="283" t="s">
        <v>1412</v>
      </c>
      <c r="T408" s="283" t="s">
        <v>1412</v>
      </c>
      <c r="U408" s="283">
        <v>0.04</v>
      </c>
      <c r="V408" s="283">
        <f>ROUND(E408*U408,2)</f>
        <v>2.12</v>
      </c>
      <c r="W408" s="283"/>
      <c r="X408" s="283" t="s">
        <v>1392</v>
      </c>
      <c r="Y408" s="284"/>
      <c r="Z408" s="284"/>
      <c r="AA408" s="284"/>
      <c r="AB408" s="284"/>
      <c r="AC408" s="284"/>
      <c r="AD408" s="284"/>
      <c r="AE408" s="284"/>
      <c r="AF408" s="284"/>
      <c r="AG408" s="284" t="s">
        <v>1393</v>
      </c>
      <c r="AH408" s="284"/>
      <c r="AI408" s="284"/>
      <c r="AJ408" s="284"/>
      <c r="AK408" s="284"/>
      <c r="AL408" s="284"/>
      <c r="AM408" s="284"/>
      <c r="AN408" s="284"/>
      <c r="AO408" s="284"/>
      <c r="AP408" s="284"/>
      <c r="AQ408" s="284"/>
      <c r="AR408" s="284"/>
      <c r="AS408" s="284"/>
      <c r="AT408" s="284"/>
      <c r="AU408" s="284"/>
      <c r="AV408" s="284"/>
      <c r="AW408" s="284"/>
      <c r="AX408" s="284"/>
      <c r="AY408" s="284"/>
      <c r="AZ408" s="284"/>
      <c r="BA408" s="284"/>
      <c r="BB408" s="284"/>
      <c r="BC408" s="284"/>
      <c r="BD408" s="284"/>
      <c r="BE408" s="284"/>
      <c r="BF408" s="284"/>
      <c r="BG408" s="284"/>
      <c r="BH408" s="284"/>
    </row>
    <row r="409" spans="1:60" ht="12.75" outlineLevel="1">
      <c r="A409" s="232"/>
      <c r="B409" s="233"/>
      <c r="C409" s="234" t="s">
        <v>1716</v>
      </c>
      <c r="D409" s="235"/>
      <c r="E409" s="236">
        <v>30.9</v>
      </c>
      <c r="F409" s="283"/>
      <c r="G409" s="231"/>
      <c r="H409" s="283"/>
      <c r="I409" s="283"/>
      <c r="J409" s="283"/>
      <c r="K409" s="283"/>
      <c r="L409" s="283"/>
      <c r="M409" s="283"/>
      <c r="N409" s="283"/>
      <c r="O409" s="283"/>
      <c r="P409" s="283"/>
      <c r="Q409" s="283"/>
      <c r="R409" s="283"/>
      <c r="S409" s="283"/>
      <c r="T409" s="283"/>
      <c r="U409" s="283"/>
      <c r="V409" s="283"/>
      <c r="W409" s="283"/>
      <c r="X409" s="283"/>
      <c r="Y409" s="284"/>
      <c r="Z409" s="284"/>
      <c r="AA409" s="284"/>
      <c r="AB409" s="284"/>
      <c r="AC409" s="284"/>
      <c r="AD409" s="284"/>
      <c r="AE409" s="284"/>
      <c r="AF409" s="284"/>
      <c r="AG409" s="284" t="s">
        <v>527</v>
      </c>
      <c r="AH409" s="284">
        <v>0</v>
      </c>
      <c r="AI409" s="284"/>
      <c r="AJ409" s="284"/>
      <c r="AK409" s="284"/>
      <c r="AL409" s="284"/>
      <c r="AM409" s="284"/>
      <c r="AN409" s="284"/>
      <c r="AO409" s="284"/>
      <c r="AP409" s="284"/>
      <c r="AQ409" s="284"/>
      <c r="AR409" s="284"/>
      <c r="AS409" s="284"/>
      <c r="AT409" s="284"/>
      <c r="AU409" s="284"/>
      <c r="AV409" s="284"/>
      <c r="AW409" s="284"/>
      <c r="AX409" s="284"/>
      <c r="AY409" s="284"/>
      <c r="AZ409" s="284"/>
      <c r="BA409" s="284"/>
      <c r="BB409" s="284"/>
      <c r="BC409" s="284"/>
      <c r="BD409" s="284"/>
      <c r="BE409" s="284"/>
      <c r="BF409" s="284"/>
      <c r="BG409" s="284"/>
      <c r="BH409" s="284"/>
    </row>
    <row r="410" spans="1:60" ht="12.75" outlineLevel="1">
      <c r="A410" s="232"/>
      <c r="B410" s="233"/>
      <c r="C410" s="234" t="s">
        <v>1717</v>
      </c>
      <c r="D410" s="235"/>
      <c r="E410" s="236">
        <v>5.01</v>
      </c>
      <c r="F410" s="283"/>
      <c r="G410" s="231"/>
      <c r="H410" s="283"/>
      <c r="I410" s="283"/>
      <c r="J410" s="283"/>
      <c r="K410" s="283"/>
      <c r="L410" s="283"/>
      <c r="M410" s="283"/>
      <c r="N410" s="283"/>
      <c r="O410" s="283"/>
      <c r="P410" s="283"/>
      <c r="Q410" s="283"/>
      <c r="R410" s="283"/>
      <c r="S410" s="283"/>
      <c r="T410" s="283"/>
      <c r="U410" s="283"/>
      <c r="V410" s="283"/>
      <c r="W410" s="283"/>
      <c r="X410" s="283"/>
      <c r="Y410" s="284"/>
      <c r="Z410" s="284"/>
      <c r="AA410" s="284"/>
      <c r="AB410" s="284"/>
      <c r="AC410" s="284"/>
      <c r="AD410" s="284"/>
      <c r="AE410" s="284"/>
      <c r="AF410" s="284"/>
      <c r="AG410" s="284" t="s">
        <v>527</v>
      </c>
      <c r="AH410" s="284">
        <v>0</v>
      </c>
      <c r="AI410" s="284"/>
      <c r="AJ410" s="284"/>
      <c r="AK410" s="284"/>
      <c r="AL410" s="284"/>
      <c r="AM410" s="284"/>
      <c r="AN410" s="284"/>
      <c r="AO410" s="284"/>
      <c r="AP410" s="284"/>
      <c r="AQ410" s="284"/>
      <c r="AR410" s="284"/>
      <c r="AS410" s="284"/>
      <c r="AT410" s="284"/>
      <c r="AU410" s="284"/>
      <c r="AV410" s="284"/>
      <c r="AW410" s="284"/>
      <c r="AX410" s="284"/>
      <c r="AY410" s="284"/>
      <c r="AZ410" s="284"/>
      <c r="BA410" s="284"/>
      <c r="BB410" s="284"/>
      <c r="BC410" s="284"/>
      <c r="BD410" s="284"/>
      <c r="BE410" s="284"/>
      <c r="BF410" s="284"/>
      <c r="BG410" s="284"/>
      <c r="BH410" s="284"/>
    </row>
    <row r="411" spans="1:60" ht="12.75" outlineLevel="1">
      <c r="A411" s="232"/>
      <c r="B411" s="233"/>
      <c r="C411" s="234" t="s">
        <v>1718</v>
      </c>
      <c r="D411" s="235"/>
      <c r="E411" s="236">
        <v>4.08</v>
      </c>
      <c r="F411" s="283"/>
      <c r="G411" s="231"/>
      <c r="H411" s="283"/>
      <c r="I411" s="283"/>
      <c r="J411" s="283"/>
      <c r="K411" s="283"/>
      <c r="L411" s="283"/>
      <c r="M411" s="283"/>
      <c r="N411" s="283"/>
      <c r="O411" s="283"/>
      <c r="P411" s="283"/>
      <c r="Q411" s="283"/>
      <c r="R411" s="283"/>
      <c r="S411" s="283"/>
      <c r="T411" s="283"/>
      <c r="U411" s="283"/>
      <c r="V411" s="283"/>
      <c r="W411" s="283"/>
      <c r="X411" s="283"/>
      <c r="Y411" s="284"/>
      <c r="Z411" s="284"/>
      <c r="AA411" s="284"/>
      <c r="AB411" s="284"/>
      <c r="AC411" s="284"/>
      <c r="AD411" s="284"/>
      <c r="AE411" s="284"/>
      <c r="AF411" s="284"/>
      <c r="AG411" s="284" t="s">
        <v>527</v>
      </c>
      <c r="AH411" s="284">
        <v>0</v>
      </c>
      <c r="AI411" s="284"/>
      <c r="AJ411" s="284"/>
      <c r="AK411" s="284"/>
      <c r="AL411" s="284"/>
      <c r="AM411" s="284"/>
      <c r="AN411" s="284"/>
      <c r="AO411" s="284"/>
      <c r="AP411" s="284"/>
      <c r="AQ411" s="284"/>
      <c r="AR411" s="284"/>
      <c r="AS411" s="284"/>
      <c r="AT411" s="284"/>
      <c r="AU411" s="284"/>
      <c r="AV411" s="284"/>
      <c r="AW411" s="284"/>
      <c r="AX411" s="284"/>
      <c r="AY411" s="284"/>
      <c r="AZ411" s="284"/>
      <c r="BA411" s="284"/>
      <c r="BB411" s="284"/>
      <c r="BC411" s="284"/>
      <c r="BD411" s="284"/>
      <c r="BE411" s="284"/>
      <c r="BF411" s="284"/>
      <c r="BG411" s="284"/>
      <c r="BH411" s="284"/>
    </row>
    <row r="412" spans="1:60" ht="12.75" outlineLevel="1">
      <c r="A412" s="232"/>
      <c r="B412" s="233"/>
      <c r="C412" s="234" t="s">
        <v>1719</v>
      </c>
      <c r="D412" s="235"/>
      <c r="E412" s="236">
        <v>3.2</v>
      </c>
      <c r="F412" s="283"/>
      <c r="G412" s="231"/>
      <c r="H412" s="283"/>
      <c r="I412" s="283"/>
      <c r="J412" s="283"/>
      <c r="K412" s="283"/>
      <c r="L412" s="283"/>
      <c r="M412" s="283"/>
      <c r="N412" s="283"/>
      <c r="O412" s="283"/>
      <c r="P412" s="283"/>
      <c r="Q412" s="283"/>
      <c r="R412" s="283"/>
      <c r="S412" s="283"/>
      <c r="T412" s="283"/>
      <c r="U412" s="283"/>
      <c r="V412" s="283"/>
      <c r="W412" s="283"/>
      <c r="X412" s="283"/>
      <c r="Y412" s="284"/>
      <c r="Z412" s="284"/>
      <c r="AA412" s="284"/>
      <c r="AB412" s="284"/>
      <c r="AC412" s="284"/>
      <c r="AD412" s="284"/>
      <c r="AE412" s="284"/>
      <c r="AF412" s="284"/>
      <c r="AG412" s="284" t="s">
        <v>527</v>
      </c>
      <c r="AH412" s="284">
        <v>0</v>
      </c>
      <c r="AI412" s="284"/>
      <c r="AJ412" s="284"/>
      <c r="AK412" s="284"/>
      <c r="AL412" s="284"/>
      <c r="AM412" s="284"/>
      <c r="AN412" s="284"/>
      <c r="AO412" s="284"/>
      <c r="AP412" s="284"/>
      <c r="AQ412" s="284"/>
      <c r="AR412" s="284"/>
      <c r="AS412" s="284"/>
      <c r="AT412" s="284"/>
      <c r="AU412" s="284"/>
      <c r="AV412" s="284"/>
      <c r="AW412" s="284"/>
      <c r="AX412" s="284"/>
      <c r="AY412" s="284"/>
      <c r="AZ412" s="284"/>
      <c r="BA412" s="284"/>
      <c r="BB412" s="284"/>
      <c r="BC412" s="284"/>
      <c r="BD412" s="284"/>
      <c r="BE412" s="284"/>
      <c r="BF412" s="284"/>
      <c r="BG412" s="284"/>
      <c r="BH412" s="284"/>
    </row>
    <row r="413" spans="1:60" ht="12.75" outlineLevel="1">
      <c r="A413" s="232"/>
      <c r="B413" s="233"/>
      <c r="C413" s="234" t="s">
        <v>1797</v>
      </c>
      <c r="D413" s="235"/>
      <c r="E413" s="236">
        <v>9.75</v>
      </c>
      <c r="F413" s="283"/>
      <c r="G413" s="231"/>
      <c r="H413" s="283"/>
      <c r="I413" s="283"/>
      <c r="J413" s="283"/>
      <c r="K413" s="283"/>
      <c r="L413" s="283"/>
      <c r="M413" s="283"/>
      <c r="N413" s="283"/>
      <c r="O413" s="283"/>
      <c r="P413" s="283"/>
      <c r="Q413" s="283"/>
      <c r="R413" s="283"/>
      <c r="S413" s="283"/>
      <c r="T413" s="283"/>
      <c r="U413" s="283"/>
      <c r="V413" s="283"/>
      <c r="W413" s="283"/>
      <c r="X413" s="283"/>
      <c r="Y413" s="284"/>
      <c r="Z413" s="284"/>
      <c r="AA413" s="284"/>
      <c r="AB413" s="284"/>
      <c r="AC413" s="284"/>
      <c r="AD413" s="284"/>
      <c r="AE413" s="284"/>
      <c r="AF413" s="284"/>
      <c r="AG413" s="284" t="s">
        <v>527</v>
      </c>
      <c r="AH413" s="284">
        <v>0</v>
      </c>
      <c r="AI413" s="284"/>
      <c r="AJ413" s="284"/>
      <c r="AK413" s="284"/>
      <c r="AL413" s="284"/>
      <c r="AM413" s="284"/>
      <c r="AN413" s="284"/>
      <c r="AO413" s="284"/>
      <c r="AP413" s="284"/>
      <c r="AQ413" s="284"/>
      <c r="AR413" s="284"/>
      <c r="AS413" s="284"/>
      <c r="AT413" s="284"/>
      <c r="AU413" s="284"/>
      <c r="AV413" s="284"/>
      <c r="AW413" s="284"/>
      <c r="AX413" s="284"/>
      <c r="AY413" s="284"/>
      <c r="AZ413" s="284"/>
      <c r="BA413" s="284"/>
      <c r="BB413" s="284"/>
      <c r="BC413" s="284"/>
      <c r="BD413" s="284"/>
      <c r="BE413" s="284"/>
      <c r="BF413" s="284"/>
      <c r="BG413" s="284"/>
      <c r="BH413" s="284"/>
    </row>
    <row r="414" spans="1:60" ht="12.75" outlineLevel="1">
      <c r="A414" s="225">
        <v>101</v>
      </c>
      <c r="B414" s="226" t="s">
        <v>1817</v>
      </c>
      <c r="C414" s="227" t="s">
        <v>1818</v>
      </c>
      <c r="D414" s="228" t="s">
        <v>238</v>
      </c>
      <c r="E414" s="229">
        <v>56.7313</v>
      </c>
      <c r="F414" s="147"/>
      <c r="G414" s="230">
        <f>ROUND(E414*F414,2)</f>
        <v>0</v>
      </c>
      <c r="H414" s="148"/>
      <c r="I414" s="283">
        <f>ROUND(E414*H414,2)</f>
        <v>0</v>
      </c>
      <c r="J414" s="148"/>
      <c r="K414" s="283">
        <f>ROUND(E414*J414,2)</f>
        <v>0</v>
      </c>
      <c r="L414" s="283">
        <v>21</v>
      </c>
      <c r="M414" s="283">
        <f>G414*(1+L414/100)</f>
        <v>0</v>
      </c>
      <c r="N414" s="283">
        <v>0</v>
      </c>
      <c r="O414" s="283">
        <f>ROUND(E414*N414,2)</f>
        <v>0</v>
      </c>
      <c r="P414" s="283">
        <v>0</v>
      </c>
      <c r="Q414" s="283">
        <f>ROUND(E414*P414,2)</f>
        <v>0</v>
      </c>
      <c r="R414" s="283"/>
      <c r="S414" s="283" t="s">
        <v>1412</v>
      </c>
      <c r="T414" s="283" t="s">
        <v>1412</v>
      </c>
      <c r="U414" s="283">
        <v>0.08</v>
      </c>
      <c r="V414" s="283">
        <f>ROUND(E414*U414,2)</f>
        <v>4.54</v>
      </c>
      <c r="W414" s="283"/>
      <c r="X414" s="283" t="s">
        <v>1392</v>
      </c>
      <c r="Y414" s="284"/>
      <c r="Z414" s="284"/>
      <c r="AA414" s="284"/>
      <c r="AB414" s="284"/>
      <c r="AC414" s="284"/>
      <c r="AD414" s="284"/>
      <c r="AE414" s="284"/>
      <c r="AF414" s="284"/>
      <c r="AG414" s="284" t="s">
        <v>1393</v>
      </c>
      <c r="AH414" s="284"/>
      <c r="AI414" s="284"/>
      <c r="AJ414" s="284"/>
      <c r="AK414" s="284"/>
      <c r="AL414" s="284"/>
      <c r="AM414" s="284"/>
      <c r="AN414" s="284"/>
      <c r="AO414" s="284"/>
      <c r="AP414" s="284"/>
      <c r="AQ414" s="284"/>
      <c r="AR414" s="284"/>
      <c r="AS414" s="284"/>
      <c r="AT414" s="284"/>
      <c r="AU414" s="284"/>
      <c r="AV414" s="284"/>
      <c r="AW414" s="284"/>
      <c r="AX414" s="284"/>
      <c r="AY414" s="284"/>
      <c r="AZ414" s="284"/>
      <c r="BA414" s="284"/>
      <c r="BB414" s="284"/>
      <c r="BC414" s="284"/>
      <c r="BD414" s="284"/>
      <c r="BE414" s="284"/>
      <c r="BF414" s="284"/>
      <c r="BG414" s="284"/>
      <c r="BH414" s="284"/>
    </row>
    <row r="415" spans="1:60" ht="12.75" outlineLevel="1">
      <c r="A415" s="232"/>
      <c r="B415" s="233"/>
      <c r="C415" s="234" t="s">
        <v>1593</v>
      </c>
      <c r="D415" s="235"/>
      <c r="E415" s="236">
        <v>51.63</v>
      </c>
      <c r="F415" s="283"/>
      <c r="G415" s="231"/>
      <c r="H415" s="283"/>
      <c r="I415" s="283"/>
      <c r="J415" s="283"/>
      <c r="K415" s="283"/>
      <c r="L415" s="283"/>
      <c r="M415" s="283"/>
      <c r="N415" s="283"/>
      <c r="O415" s="283"/>
      <c r="P415" s="283"/>
      <c r="Q415" s="283"/>
      <c r="R415" s="283"/>
      <c r="S415" s="283"/>
      <c r="T415" s="283"/>
      <c r="U415" s="283"/>
      <c r="V415" s="283"/>
      <c r="W415" s="283"/>
      <c r="X415" s="283"/>
      <c r="Y415" s="284"/>
      <c r="Z415" s="284"/>
      <c r="AA415" s="284"/>
      <c r="AB415" s="284"/>
      <c r="AC415" s="284"/>
      <c r="AD415" s="284"/>
      <c r="AE415" s="284"/>
      <c r="AF415" s="284"/>
      <c r="AG415" s="284" t="s">
        <v>527</v>
      </c>
      <c r="AH415" s="284">
        <v>0</v>
      </c>
      <c r="AI415" s="284"/>
      <c r="AJ415" s="284"/>
      <c r="AK415" s="284"/>
      <c r="AL415" s="284"/>
      <c r="AM415" s="284"/>
      <c r="AN415" s="284"/>
      <c r="AO415" s="284"/>
      <c r="AP415" s="284"/>
      <c r="AQ415" s="284"/>
      <c r="AR415" s="284"/>
      <c r="AS415" s="284"/>
      <c r="AT415" s="284"/>
      <c r="AU415" s="284"/>
      <c r="AV415" s="284"/>
      <c r="AW415" s="284"/>
      <c r="AX415" s="284"/>
      <c r="AY415" s="284"/>
      <c r="AZ415" s="284"/>
      <c r="BA415" s="284"/>
      <c r="BB415" s="284"/>
      <c r="BC415" s="284"/>
      <c r="BD415" s="284"/>
      <c r="BE415" s="284"/>
      <c r="BF415" s="284"/>
      <c r="BG415" s="284"/>
      <c r="BH415" s="284"/>
    </row>
    <row r="416" spans="1:60" ht="12.75" outlineLevel="1">
      <c r="A416" s="232"/>
      <c r="B416" s="233"/>
      <c r="C416" s="234" t="s">
        <v>2434</v>
      </c>
      <c r="D416" s="235"/>
      <c r="E416" s="236">
        <v>5.1013</v>
      </c>
      <c r="F416" s="283"/>
      <c r="G416" s="231"/>
      <c r="H416" s="283"/>
      <c r="I416" s="283"/>
      <c r="J416" s="283"/>
      <c r="K416" s="283"/>
      <c r="L416" s="283"/>
      <c r="M416" s="283"/>
      <c r="N416" s="283"/>
      <c r="O416" s="283"/>
      <c r="P416" s="283"/>
      <c r="Q416" s="283"/>
      <c r="R416" s="283"/>
      <c r="S416" s="283"/>
      <c r="T416" s="283"/>
      <c r="U416" s="283"/>
      <c r="V416" s="283"/>
      <c r="W416" s="283"/>
      <c r="X416" s="283"/>
      <c r="Y416" s="284"/>
      <c r="Z416" s="284"/>
      <c r="AA416" s="284"/>
      <c r="AB416" s="284"/>
      <c r="AC416" s="284"/>
      <c r="AD416" s="284"/>
      <c r="AE416" s="284"/>
      <c r="AF416" s="284"/>
      <c r="AG416" s="284" t="s">
        <v>527</v>
      </c>
      <c r="AH416" s="284">
        <v>0</v>
      </c>
      <c r="AI416" s="284"/>
      <c r="AJ416" s="284"/>
      <c r="AK416" s="284"/>
      <c r="AL416" s="284"/>
      <c r="AM416" s="284"/>
      <c r="AN416" s="284"/>
      <c r="AO416" s="284"/>
      <c r="AP416" s="284"/>
      <c r="AQ416" s="284"/>
      <c r="AR416" s="284"/>
      <c r="AS416" s="284"/>
      <c r="AT416" s="284"/>
      <c r="AU416" s="284"/>
      <c r="AV416" s="284"/>
      <c r="AW416" s="284"/>
      <c r="AX416" s="284"/>
      <c r="AY416" s="284"/>
      <c r="AZ416" s="284"/>
      <c r="BA416" s="284"/>
      <c r="BB416" s="284"/>
      <c r="BC416" s="284"/>
      <c r="BD416" s="284"/>
      <c r="BE416" s="284"/>
      <c r="BF416" s="284"/>
      <c r="BG416" s="284"/>
      <c r="BH416" s="284"/>
    </row>
    <row r="417" spans="1:60" ht="12.75" outlineLevel="1">
      <c r="A417" s="225">
        <v>102</v>
      </c>
      <c r="B417" s="226" t="s">
        <v>1819</v>
      </c>
      <c r="C417" s="227" t="s">
        <v>1820</v>
      </c>
      <c r="D417" s="228" t="s">
        <v>238</v>
      </c>
      <c r="E417" s="229">
        <v>13.584</v>
      </c>
      <c r="F417" s="147"/>
      <c r="G417" s="230">
        <f>ROUND(E417*F417,2)</f>
        <v>0</v>
      </c>
      <c r="H417" s="148"/>
      <c r="I417" s="283">
        <f>ROUND(E417*H417,2)</f>
        <v>0</v>
      </c>
      <c r="J417" s="148"/>
      <c r="K417" s="283">
        <f>ROUND(E417*J417,2)</f>
        <v>0</v>
      </c>
      <c r="L417" s="283">
        <v>21</v>
      </c>
      <c r="M417" s="283">
        <f>G417*(1+L417/100)</f>
        <v>0</v>
      </c>
      <c r="N417" s="283">
        <v>0.003</v>
      </c>
      <c r="O417" s="283">
        <f>ROUND(E417*N417,2)</f>
        <v>0.04</v>
      </c>
      <c r="P417" s="283">
        <v>0</v>
      </c>
      <c r="Q417" s="283">
        <f>ROUND(E417*P417,2)</f>
        <v>0</v>
      </c>
      <c r="R417" s="283"/>
      <c r="S417" s="283" t="s">
        <v>1412</v>
      </c>
      <c r="T417" s="283" t="s">
        <v>1412</v>
      </c>
      <c r="U417" s="283">
        <v>0.28</v>
      </c>
      <c r="V417" s="283">
        <f>ROUND(E417*U417,2)</f>
        <v>3.8</v>
      </c>
      <c r="W417" s="283"/>
      <c r="X417" s="283" t="s">
        <v>1392</v>
      </c>
      <c r="Y417" s="284"/>
      <c r="Z417" s="284"/>
      <c r="AA417" s="284"/>
      <c r="AB417" s="284"/>
      <c r="AC417" s="284"/>
      <c r="AD417" s="284"/>
      <c r="AE417" s="284"/>
      <c r="AF417" s="284"/>
      <c r="AG417" s="284" t="s">
        <v>1393</v>
      </c>
      <c r="AH417" s="284"/>
      <c r="AI417" s="284"/>
      <c r="AJ417" s="284"/>
      <c r="AK417" s="284"/>
      <c r="AL417" s="284"/>
      <c r="AM417" s="284"/>
      <c r="AN417" s="284"/>
      <c r="AO417" s="284"/>
      <c r="AP417" s="284"/>
      <c r="AQ417" s="284"/>
      <c r="AR417" s="284"/>
      <c r="AS417" s="284"/>
      <c r="AT417" s="284"/>
      <c r="AU417" s="284"/>
      <c r="AV417" s="284"/>
      <c r="AW417" s="284"/>
      <c r="AX417" s="284"/>
      <c r="AY417" s="284"/>
      <c r="AZ417" s="284"/>
      <c r="BA417" s="284"/>
      <c r="BB417" s="284"/>
      <c r="BC417" s="284"/>
      <c r="BD417" s="284"/>
      <c r="BE417" s="284"/>
      <c r="BF417" s="284"/>
      <c r="BG417" s="284"/>
      <c r="BH417" s="284"/>
    </row>
    <row r="418" spans="1:60" ht="12.75" outlineLevel="1">
      <c r="A418" s="232"/>
      <c r="B418" s="233"/>
      <c r="C418" s="234" t="s">
        <v>1567</v>
      </c>
      <c r="D418" s="235"/>
      <c r="E418" s="236">
        <v>13.584</v>
      </c>
      <c r="F418" s="283"/>
      <c r="G418" s="231"/>
      <c r="H418" s="283"/>
      <c r="I418" s="283"/>
      <c r="J418" s="283"/>
      <c r="K418" s="283"/>
      <c r="L418" s="283"/>
      <c r="M418" s="283"/>
      <c r="N418" s="283"/>
      <c r="O418" s="283"/>
      <c r="P418" s="283"/>
      <c r="Q418" s="283"/>
      <c r="R418" s="283"/>
      <c r="S418" s="283"/>
      <c r="T418" s="283"/>
      <c r="U418" s="283"/>
      <c r="V418" s="283"/>
      <c r="W418" s="283"/>
      <c r="X418" s="283"/>
      <c r="Y418" s="284"/>
      <c r="Z418" s="284"/>
      <c r="AA418" s="284"/>
      <c r="AB418" s="284"/>
      <c r="AC418" s="284"/>
      <c r="AD418" s="284"/>
      <c r="AE418" s="284"/>
      <c r="AF418" s="284"/>
      <c r="AG418" s="284" t="s">
        <v>527</v>
      </c>
      <c r="AH418" s="284">
        <v>0</v>
      </c>
      <c r="AI418" s="284"/>
      <c r="AJ418" s="284"/>
      <c r="AK418" s="284"/>
      <c r="AL418" s="284"/>
      <c r="AM418" s="284"/>
      <c r="AN418" s="284"/>
      <c r="AO418" s="284"/>
      <c r="AP418" s="284"/>
      <c r="AQ418" s="284"/>
      <c r="AR418" s="284"/>
      <c r="AS418" s="284"/>
      <c r="AT418" s="284"/>
      <c r="AU418" s="284"/>
      <c r="AV418" s="284"/>
      <c r="AW418" s="284"/>
      <c r="AX418" s="284"/>
      <c r="AY418" s="284"/>
      <c r="AZ418" s="284"/>
      <c r="BA418" s="284"/>
      <c r="BB418" s="284"/>
      <c r="BC418" s="284"/>
      <c r="BD418" s="284"/>
      <c r="BE418" s="284"/>
      <c r="BF418" s="284"/>
      <c r="BG418" s="284"/>
      <c r="BH418" s="284"/>
    </row>
    <row r="419" spans="1:60" ht="22.5" outlineLevel="1">
      <c r="A419" s="225">
        <v>103</v>
      </c>
      <c r="B419" s="226" t="s">
        <v>1821</v>
      </c>
      <c r="C419" s="227" t="s">
        <v>1822</v>
      </c>
      <c r="D419" s="228" t="s">
        <v>248</v>
      </c>
      <c r="E419" s="229">
        <v>65</v>
      </c>
      <c r="F419" s="147"/>
      <c r="G419" s="230">
        <f>ROUND(E419*F419,2)</f>
        <v>0</v>
      </c>
      <c r="H419" s="148"/>
      <c r="I419" s="283">
        <f>ROUND(E419*H419,2)</f>
        <v>0</v>
      </c>
      <c r="J419" s="148"/>
      <c r="K419" s="283">
        <f>ROUND(E419*J419,2)</f>
        <v>0</v>
      </c>
      <c r="L419" s="283">
        <v>21</v>
      </c>
      <c r="M419" s="283">
        <f>G419*(1+L419/100)</f>
        <v>0</v>
      </c>
      <c r="N419" s="283">
        <v>0</v>
      </c>
      <c r="O419" s="283">
        <f>ROUND(E419*N419,2)</f>
        <v>0</v>
      </c>
      <c r="P419" s="283">
        <v>0</v>
      </c>
      <c r="Q419" s="283">
        <f>ROUND(E419*P419,2)</f>
        <v>0</v>
      </c>
      <c r="R419" s="283"/>
      <c r="S419" s="283" t="s">
        <v>1412</v>
      </c>
      <c r="T419" s="283" t="s">
        <v>1412</v>
      </c>
      <c r="U419" s="283">
        <v>0.05</v>
      </c>
      <c r="V419" s="283">
        <f>ROUND(E419*U419,2)</f>
        <v>3.25</v>
      </c>
      <c r="W419" s="283"/>
      <c r="X419" s="283" t="s">
        <v>1392</v>
      </c>
      <c r="Y419" s="284"/>
      <c r="Z419" s="284"/>
      <c r="AA419" s="284"/>
      <c r="AB419" s="284"/>
      <c r="AC419" s="284"/>
      <c r="AD419" s="284"/>
      <c r="AE419" s="284"/>
      <c r="AF419" s="284"/>
      <c r="AG419" s="284" t="s">
        <v>1393</v>
      </c>
      <c r="AH419" s="284"/>
      <c r="AI419" s="284"/>
      <c r="AJ419" s="284"/>
      <c r="AK419" s="284"/>
      <c r="AL419" s="284"/>
      <c r="AM419" s="284"/>
      <c r="AN419" s="284"/>
      <c r="AO419" s="284"/>
      <c r="AP419" s="284"/>
      <c r="AQ419" s="284"/>
      <c r="AR419" s="284"/>
      <c r="AS419" s="284"/>
      <c r="AT419" s="284"/>
      <c r="AU419" s="284"/>
      <c r="AV419" s="284"/>
      <c r="AW419" s="284"/>
      <c r="AX419" s="284"/>
      <c r="AY419" s="284"/>
      <c r="AZ419" s="284"/>
      <c r="BA419" s="284"/>
      <c r="BB419" s="284"/>
      <c r="BC419" s="284"/>
      <c r="BD419" s="284"/>
      <c r="BE419" s="284"/>
      <c r="BF419" s="284"/>
      <c r="BG419" s="284"/>
      <c r="BH419" s="284"/>
    </row>
    <row r="420" spans="1:60" ht="12.75" outlineLevel="1">
      <c r="A420" s="232"/>
      <c r="B420" s="233"/>
      <c r="C420" s="234" t="s">
        <v>1823</v>
      </c>
      <c r="D420" s="235"/>
      <c r="E420" s="236">
        <v>40</v>
      </c>
      <c r="F420" s="283"/>
      <c r="G420" s="231"/>
      <c r="H420" s="283"/>
      <c r="I420" s="283"/>
      <c r="J420" s="283"/>
      <c r="K420" s="283"/>
      <c r="L420" s="283"/>
      <c r="M420" s="283"/>
      <c r="N420" s="283"/>
      <c r="O420" s="283"/>
      <c r="P420" s="283"/>
      <c r="Q420" s="283"/>
      <c r="R420" s="283"/>
      <c r="S420" s="283"/>
      <c r="T420" s="283"/>
      <c r="U420" s="283"/>
      <c r="V420" s="283"/>
      <c r="W420" s="283"/>
      <c r="X420" s="283"/>
      <c r="Y420" s="284"/>
      <c r="Z420" s="284"/>
      <c r="AA420" s="284"/>
      <c r="AB420" s="284"/>
      <c r="AC420" s="284"/>
      <c r="AD420" s="284"/>
      <c r="AE420" s="284"/>
      <c r="AF420" s="284"/>
      <c r="AG420" s="284" t="s">
        <v>527</v>
      </c>
      <c r="AH420" s="284">
        <v>0</v>
      </c>
      <c r="AI420" s="284"/>
      <c r="AJ420" s="284"/>
      <c r="AK420" s="284"/>
      <c r="AL420" s="284"/>
      <c r="AM420" s="284"/>
      <c r="AN420" s="284"/>
      <c r="AO420" s="284"/>
      <c r="AP420" s="284"/>
      <c r="AQ420" s="284"/>
      <c r="AR420" s="284"/>
      <c r="AS420" s="284"/>
      <c r="AT420" s="284"/>
      <c r="AU420" s="284"/>
      <c r="AV420" s="284"/>
      <c r="AW420" s="284"/>
      <c r="AX420" s="284"/>
      <c r="AY420" s="284"/>
      <c r="AZ420" s="284"/>
      <c r="BA420" s="284"/>
      <c r="BB420" s="284"/>
      <c r="BC420" s="284"/>
      <c r="BD420" s="284"/>
      <c r="BE420" s="284"/>
      <c r="BF420" s="284"/>
      <c r="BG420" s="284"/>
      <c r="BH420" s="284"/>
    </row>
    <row r="421" spans="1:60" ht="12.75" outlineLevel="1">
      <c r="A421" s="232"/>
      <c r="B421" s="233"/>
      <c r="C421" s="234" t="s">
        <v>1824</v>
      </c>
      <c r="D421" s="235"/>
      <c r="E421" s="236">
        <v>10</v>
      </c>
      <c r="F421" s="283"/>
      <c r="G421" s="231"/>
      <c r="H421" s="283"/>
      <c r="I421" s="283"/>
      <c r="J421" s="283"/>
      <c r="K421" s="283"/>
      <c r="L421" s="283"/>
      <c r="M421" s="283"/>
      <c r="N421" s="283"/>
      <c r="O421" s="283"/>
      <c r="P421" s="283"/>
      <c r="Q421" s="283"/>
      <c r="R421" s="283"/>
      <c r="S421" s="283"/>
      <c r="T421" s="283"/>
      <c r="U421" s="283"/>
      <c r="V421" s="283"/>
      <c r="W421" s="283"/>
      <c r="X421" s="283"/>
      <c r="Y421" s="284"/>
      <c r="Z421" s="284"/>
      <c r="AA421" s="284"/>
      <c r="AB421" s="284"/>
      <c r="AC421" s="284"/>
      <c r="AD421" s="284"/>
      <c r="AE421" s="284"/>
      <c r="AF421" s="284"/>
      <c r="AG421" s="284" t="s">
        <v>527</v>
      </c>
      <c r="AH421" s="284">
        <v>0</v>
      </c>
      <c r="AI421" s="284"/>
      <c r="AJ421" s="284"/>
      <c r="AK421" s="284"/>
      <c r="AL421" s="284"/>
      <c r="AM421" s="284"/>
      <c r="AN421" s="284"/>
      <c r="AO421" s="284"/>
      <c r="AP421" s="284"/>
      <c r="AQ421" s="284"/>
      <c r="AR421" s="284"/>
      <c r="AS421" s="284"/>
      <c r="AT421" s="284"/>
      <c r="AU421" s="284"/>
      <c r="AV421" s="284"/>
      <c r="AW421" s="284"/>
      <c r="AX421" s="284"/>
      <c r="AY421" s="284"/>
      <c r="AZ421" s="284"/>
      <c r="BA421" s="284"/>
      <c r="BB421" s="284"/>
      <c r="BC421" s="284"/>
      <c r="BD421" s="284"/>
      <c r="BE421" s="284"/>
      <c r="BF421" s="284"/>
      <c r="BG421" s="284"/>
      <c r="BH421" s="284"/>
    </row>
    <row r="422" spans="1:60" ht="12.75" outlineLevel="1">
      <c r="A422" s="232"/>
      <c r="B422" s="233"/>
      <c r="C422" s="234" t="s">
        <v>1825</v>
      </c>
      <c r="D422" s="235"/>
      <c r="E422" s="236">
        <v>15</v>
      </c>
      <c r="F422" s="283"/>
      <c r="G422" s="231"/>
      <c r="H422" s="283"/>
      <c r="I422" s="283"/>
      <c r="J422" s="283"/>
      <c r="K422" s="283"/>
      <c r="L422" s="283"/>
      <c r="M422" s="283"/>
      <c r="N422" s="283"/>
      <c r="O422" s="283"/>
      <c r="P422" s="283"/>
      <c r="Q422" s="283"/>
      <c r="R422" s="283"/>
      <c r="S422" s="283"/>
      <c r="T422" s="283"/>
      <c r="U422" s="283"/>
      <c r="V422" s="283"/>
      <c r="W422" s="283"/>
      <c r="X422" s="283"/>
      <c r="Y422" s="284"/>
      <c r="Z422" s="284"/>
      <c r="AA422" s="284"/>
      <c r="AB422" s="284"/>
      <c r="AC422" s="284"/>
      <c r="AD422" s="284"/>
      <c r="AE422" s="284"/>
      <c r="AF422" s="284"/>
      <c r="AG422" s="284" t="s">
        <v>527</v>
      </c>
      <c r="AH422" s="284">
        <v>0</v>
      </c>
      <c r="AI422" s="284"/>
      <c r="AJ422" s="284"/>
      <c r="AK422" s="284"/>
      <c r="AL422" s="284"/>
      <c r="AM422" s="284"/>
      <c r="AN422" s="284"/>
      <c r="AO422" s="284"/>
      <c r="AP422" s="284"/>
      <c r="AQ422" s="284"/>
      <c r="AR422" s="284"/>
      <c r="AS422" s="284"/>
      <c r="AT422" s="284"/>
      <c r="AU422" s="284"/>
      <c r="AV422" s="284"/>
      <c r="AW422" s="284"/>
      <c r="AX422" s="284"/>
      <c r="AY422" s="284"/>
      <c r="AZ422" s="284"/>
      <c r="BA422" s="284"/>
      <c r="BB422" s="284"/>
      <c r="BC422" s="284"/>
      <c r="BD422" s="284"/>
      <c r="BE422" s="284"/>
      <c r="BF422" s="284"/>
      <c r="BG422" s="284"/>
      <c r="BH422" s="284"/>
    </row>
    <row r="423" spans="1:60" ht="12.75" outlineLevel="1">
      <c r="A423" s="225">
        <v>104</v>
      </c>
      <c r="B423" s="226" t="s">
        <v>2462</v>
      </c>
      <c r="C423" s="227" t="s">
        <v>2463</v>
      </c>
      <c r="D423" s="228" t="s">
        <v>238</v>
      </c>
      <c r="E423" s="229">
        <v>57.86593</v>
      </c>
      <c r="F423" s="147"/>
      <c r="G423" s="230">
        <f>ROUND(E423*F423,2)</f>
        <v>0</v>
      </c>
      <c r="H423" s="148"/>
      <c r="I423" s="283">
        <f>ROUND(E423*H423,2)</f>
        <v>0</v>
      </c>
      <c r="J423" s="148"/>
      <c r="K423" s="283">
        <f>ROUND(E423*J423,2)</f>
        <v>0</v>
      </c>
      <c r="L423" s="283">
        <v>21</v>
      </c>
      <c r="M423" s="283">
        <f>G423*(1+L423/100)</f>
        <v>0</v>
      </c>
      <c r="N423" s="283">
        <v>0.0009</v>
      </c>
      <c r="O423" s="283">
        <f>ROUND(E423*N423,2)</f>
        <v>0.05</v>
      </c>
      <c r="P423" s="283">
        <v>0</v>
      </c>
      <c r="Q423" s="283">
        <f>ROUND(E423*P423,2)</f>
        <v>0</v>
      </c>
      <c r="R423" s="283" t="s">
        <v>1485</v>
      </c>
      <c r="S423" s="283" t="s">
        <v>1412</v>
      </c>
      <c r="T423" s="283" t="s">
        <v>1412</v>
      </c>
      <c r="U423" s="283">
        <v>0</v>
      </c>
      <c r="V423" s="283">
        <f>ROUND(E423*U423,2)</f>
        <v>0</v>
      </c>
      <c r="W423" s="283"/>
      <c r="X423" s="283" t="s">
        <v>1487</v>
      </c>
      <c r="Y423" s="284"/>
      <c r="Z423" s="284"/>
      <c r="AA423" s="284"/>
      <c r="AB423" s="284"/>
      <c r="AC423" s="284"/>
      <c r="AD423" s="284"/>
      <c r="AE423" s="284"/>
      <c r="AF423" s="284"/>
      <c r="AG423" s="284" t="s">
        <v>1488</v>
      </c>
      <c r="AH423" s="284"/>
      <c r="AI423" s="284"/>
      <c r="AJ423" s="284"/>
      <c r="AK423" s="284"/>
      <c r="AL423" s="284"/>
      <c r="AM423" s="284"/>
      <c r="AN423" s="284"/>
      <c r="AO423" s="284"/>
      <c r="AP423" s="284"/>
      <c r="AQ423" s="284"/>
      <c r="AR423" s="284"/>
      <c r="AS423" s="284"/>
      <c r="AT423" s="284"/>
      <c r="AU423" s="284"/>
      <c r="AV423" s="284"/>
      <c r="AW423" s="284"/>
      <c r="AX423" s="284"/>
      <c r="AY423" s="284"/>
      <c r="AZ423" s="284"/>
      <c r="BA423" s="284"/>
      <c r="BB423" s="284"/>
      <c r="BC423" s="284"/>
      <c r="BD423" s="284"/>
      <c r="BE423" s="284"/>
      <c r="BF423" s="284"/>
      <c r="BG423" s="284"/>
      <c r="BH423" s="284"/>
    </row>
    <row r="424" spans="1:60" ht="22.5" outlineLevel="1">
      <c r="A424" s="232"/>
      <c r="B424" s="233"/>
      <c r="C424" s="234" t="s">
        <v>2464</v>
      </c>
      <c r="D424" s="235"/>
      <c r="E424" s="236">
        <v>52.6626</v>
      </c>
      <c r="F424" s="283"/>
      <c r="G424" s="231"/>
      <c r="H424" s="283"/>
      <c r="I424" s="283"/>
      <c r="J424" s="283"/>
      <c r="K424" s="283"/>
      <c r="L424" s="283"/>
      <c r="M424" s="283"/>
      <c r="N424" s="283"/>
      <c r="O424" s="283"/>
      <c r="P424" s="283"/>
      <c r="Q424" s="283"/>
      <c r="R424" s="283"/>
      <c r="S424" s="283"/>
      <c r="T424" s="283"/>
      <c r="U424" s="283"/>
      <c r="V424" s="283"/>
      <c r="W424" s="283"/>
      <c r="X424" s="283"/>
      <c r="Y424" s="284"/>
      <c r="Z424" s="284"/>
      <c r="AA424" s="284"/>
      <c r="AB424" s="284"/>
      <c r="AC424" s="284"/>
      <c r="AD424" s="284"/>
      <c r="AE424" s="284"/>
      <c r="AF424" s="284"/>
      <c r="AG424" s="284" t="s">
        <v>527</v>
      </c>
      <c r="AH424" s="284">
        <v>0</v>
      </c>
      <c r="AI424" s="284"/>
      <c r="AJ424" s="284"/>
      <c r="AK424" s="284"/>
      <c r="AL424" s="284"/>
      <c r="AM424" s="284"/>
      <c r="AN424" s="284"/>
      <c r="AO424" s="284"/>
      <c r="AP424" s="284"/>
      <c r="AQ424" s="284"/>
      <c r="AR424" s="284"/>
      <c r="AS424" s="284"/>
      <c r="AT424" s="284"/>
      <c r="AU424" s="284"/>
      <c r="AV424" s="284"/>
      <c r="AW424" s="284"/>
      <c r="AX424" s="284"/>
      <c r="AY424" s="284"/>
      <c r="AZ424" s="284"/>
      <c r="BA424" s="284"/>
      <c r="BB424" s="284"/>
      <c r="BC424" s="284"/>
      <c r="BD424" s="284"/>
      <c r="BE424" s="284"/>
      <c r="BF424" s="284"/>
      <c r="BG424" s="284"/>
      <c r="BH424" s="284"/>
    </row>
    <row r="425" spans="1:60" ht="12.75" outlineLevel="1">
      <c r="A425" s="232"/>
      <c r="B425" s="233"/>
      <c r="C425" s="234" t="s">
        <v>2465</v>
      </c>
      <c r="D425" s="235"/>
      <c r="E425" s="236">
        <v>5.20333</v>
      </c>
      <c r="F425" s="283"/>
      <c r="G425" s="231"/>
      <c r="H425" s="283"/>
      <c r="I425" s="283"/>
      <c r="J425" s="283"/>
      <c r="K425" s="283"/>
      <c r="L425" s="283"/>
      <c r="M425" s="283"/>
      <c r="N425" s="283"/>
      <c r="O425" s="283"/>
      <c r="P425" s="283"/>
      <c r="Q425" s="283"/>
      <c r="R425" s="283"/>
      <c r="S425" s="283"/>
      <c r="T425" s="283"/>
      <c r="U425" s="283"/>
      <c r="V425" s="283"/>
      <c r="W425" s="283"/>
      <c r="X425" s="283"/>
      <c r="Y425" s="284"/>
      <c r="Z425" s="284"/>
      <c r="AA425" s="284"/>
      <c r="AB425" s="284"/>
      <c r="AC425" s="284"/>
      <c r="AD425" s="284"/>
      <c r="AE425" s="284"/>
      <c r="AF425" s="284"/>
      <c r="AG425" s="284" t="s">
        <v>527</v>
      </c>
      <c r="AH425" s="284">
        <v>0</v>
      </c>
      <c r="AI425" s="284"/>
      <c r="AJ425" s="284"/>
      <c r="AK425" s="284"/>
      <c r="AL425" s="284"/>
      <c r="AM425" s="284"/>
      <c r="AN425" s="284"/>
      <c r="AO425" s="284"/>
      <c r="AP425" s="284"/>
      <c r="AQ425" s="284"/>
      <c r="AR425" s="284"/>
      <c r="AS425" s="284"/>
      <c r="AT425" s="284"/>
      <c r="AU425" s="284"/>
      <c r="AV425" s="284"/>
      <c r="AW425" s="284"/>
      <c r="AX425" s="284"/>
      <c r="AY425" s="284"/>
      <c r="AZ425" s="284"/>
      <c r="BA425" s="284"/>
      <c r="BB425" s="284"/>
      <c r="BC425" s="284"/>
      <c r="BD425" s="284"/>
      <c r="BE425" s="284"/>
      <c r="BF425" s="284"/>
      <c r="BG425" s="284"/>
      <c r="BH425" s="284"/>
    </row>
    <row r="426" spans="1:60" ht="12.75" outlineLevel="1">
      <c r="A426" s="225">
        <v>105</v>
      </c>
      <c r="B426" s="226" t="s">
        <v>1826</v>
      </c>
      <c r="C426" s="227" t="s">
        <v>1827</v>
      </c>
      <c r="D426" s="228" t="s">
        <v>210</v>
      </c>
      <c r="E426" s="229">
        <v>1.38557</v>
      </c>
      <c r="F426" s="147"/>
      <c r="G426" s="230">
        <f>ROUND(E426*F426,2)</f>
        <v>0</v>
      </c>
      <c r="H426" s="148"/>
      <c r="I426" s="283">
        <f>ROUND(E426*H426,2)</f>
        <v>0</v>
      </c>
      <c r="J426" s="148"/>
      <c r="K426" s="283">
        <f>ROUND(E426*J426,2)</f>
        <v>0</v>
      </c>
      <c r="L426" s="283">
        <v>21</v>
      </c>
      <c r="M426" s="283">
        <f>G426*(1+L426/100)</f>
        <v>0</v>
      </c>
      <c r="N426" s="283">
        <v>0.015</v>
      </c>
      <c r="O426" s="283">
        <f>ROUND(E426*N426,2)</f>
        <v>0.02</v>
      </c>
      <c r="P426" s="283">
        <v>0</v>
      </c>
      <c r="Q426" s="283">
        <f>ROUND(E426*P426,2)</f>
        <v>0</v>
      </c>
      <c r="R426" s="283" t="s">
        <v>1485</v>
      </c>
      <c r="S426" s="283" t="s">
        <v>1412</v>
      </c>
      <c r="T426" s="283" t="s">
        <v>1412</v>
      </c>
      <c r="U426" s="283">
        <v>0</v>
      </c>
      <c r="V426" s="283">
        <f>ROUND(E426*U426,2)</f>
        <v>0</v>
      </c>
      <c r="W426" s="283"/>
      <c r="X426" s="283" t="s">
        <v>1487</v>
      </c>
      <c r="Y426" s="284"/>
      <c r="Z426" s="284"/>
      <c r="AA426" s="284"/>
      <c r="AB426" s="284"/>
      <c r="AC426" s="284"/>
      <c r="AD426" s="284"/>
      <c r="AE426" s="284"/>
      <c r="AF426" s="284"/>
      <c r="AG426" s="284" t="s">
        <v>1488</v>
      </c>
      <c r="AH426" s="284"/>
      <c r="AI426" s="284"/>
      <c r="AJ426" s="284"/>
      <c r="AK426" s="284"/>
      <c r="AL426" s="284"/>
      <c r="AM426" s="284"/>
      <c r="AN426" s="284"/>
      <c r="AO426" s="284"/>
      <c r="AP426" s="284"/>
      <c r="AQ426" s="284"/>
      <c r="AR426" s="284"/>
      <c r="AS426" s="284"/>
      <c r="AT426" s="284"/>
      <c r="AU426" s="284"/>
      <c r="AV426" s="284"/>
      <c r="AW426" s="284"/>
      <c r="AX426" s="284"/>
      <c r="AY426" s="284"/>
      <c r="AZ426" s="284"/>
      <c r="BA426" s="284"/>
      <c r="BB426" s="284"/>
      <c r="BC426" s="284"/>
      <c r="BD426" s="284"/>
      <c r="BE426" s="284"/>
      <c r="BF426" s="284"/>
      <c r="BG426" s="284"/>
      <c r="BH426" s="284"/>
    </row>
    <row r="427" spans="1:60" ht="12.75" outlineLevel="1">
      <c r="A427" s="232"/>
      <c r="B427" s="233"/>
      <c r="C427" s="234" t="s">
        <v>1828</v>
      </c>
      <c r="D427" s="235"/>
      <c r="E427" s="236">
        <v>1.38557</v>
      </c>
      <c r="F427" s="283"/>
      <c r="G427" s="231"/>
      <c r="H427" s="283"/>
      <c r="I427" s="283"/>
      <c r="J427" s="283"/>
      <c r="K427" s="283"/>
      <c r="L427" s="283"/>
      <c r="M427" s="283"/>
      <c r="N427" s="283"/>
      <c r="O427" s="283"/>
      <c r="P427" s="283"/>
      <c r="Q427" s="283"/>
      <c r="R427" s="283"/>
      <c r="S427" s="283"/>
      <c r="T427" s="283"/>
      <c r="U427" s="283"/>
      <c r="V427" s="283"/>
      <c r="W427" s="283"/>
      <c r="X427" s="283"/>
      <c r="Y427" s="284"/>
      <c r="Z427" s="284"/>
      <c r="AA427" s="284"/>
      <c r="AB427" s="284"/>
      <c r="AC427" s="284"/>
      <c r="AD427" s="284"/>
      <c r="AE427" s="284"/>
      <c r="AF427" s="284"/>
      <c r="AG427" s="284" t="s">
        <v>527</v>
      </c>
      <c r="AH427" s="284">
        <v>0</v>
      </c>
      <c r="AI427" s="284"/>
      <c r="AJ427" s="284"/>
      <c r="AK427" s="284"/>
      <c r="AL427" s="284"/>
      <c r="AM427" s="284"/>
      <c r="AN427" s="284"/>
      <c r="AO427" s="284"/>
      <c r="AP427" s="284"/>
      <c r="AQ427" s="284"/>
      <c r="AR427" s="284"/>
      <c r="AS427" s="284"/>
      <c r="AT427" s="284"/>
      <c r="AU427" s="284"/>
      <c r="AV427" s="284"/>
      <c r="AW427" s="284"/>
      <c r="AX427" s="284"/>
      <c r="AY427" s="284"/>
      <c r="AZ427" s="284"/>
      <c r="BA427" s="284"/>
      <c r="BB427" s="284"/>
      <c r="BC427" s="284"/>
      <c r="BD427" s="284"/>
      <c r="BE427" s="284"/>
      <c r="BF427" s="284"/>
      <c r="BG427" s="284"/>
      <c r="BH427" s="284"/>
    </row>
    <row r="428" spans="1:60" ht="12.75" outlineLevel="1">
      <c r="A428" s="225">
        <v>106</v>
      </c>
      <c r="B428" s="226" t="s">
        <v>1829</v>
      </c>
      <c r="C428" s="227" t="s">
        <v>2466</v>
      </c>
      <c r="D428" s="228" t="s">
        <v>238</v>
      </c>
      <c r="E428" s="229">
        <v>1.02051</v>
      </c>
      <c r="F428" s="147"/>
      <c r="G428" s="230">
        <f>ROUND(E428*F428,2)</f>
        <v>0</v>
      </c>
      <c r="H428" s="148"/>
      <c r="I428" s="283">
        <f>ROUND(E428*H428,2)</f>
        <v>0</v>
      </c>
      <c r="J428" s="148"/>
      <c r="K428" s="283">
        <f>ROUND(E428*J428,2)</f>
        <v>0</v>
      </c>
      <c r="L428" s="283">
        <v>21</v>
      </c>
      <c r="M428" s="283">
        <f>G428*(1+L428/100)</f>
        <v>0</v>
      </c>
      <c r="N428" s="283">
        <v>0.003</v>
      </c>
      <c r="O428" s="283">
        <f>ROUND(E428*N428,2)</f>
        <v>0</v>
      </c>
      <c r="P428" s="283">
        <v>0</v>
      </c>
      <c r="Q428" s="283">
        <f>ROUND(E428*P428,2)</f>
        <v>0</v>
      </c>
      <c r="R428" s="283" t="s">
        <v>1485</v>
      </c>
      <c r="S428" s="283" t="s">
        <v>1412</v>
      </c>
      <c r="T428" s="283" t="s">
        <v>1412</v>
      </c>
      <c r="U428" s="283">
        <v>0</v>
      </c>
      <c r="V428" s="283">
        <f>ROUND(E428*U428,2)</f>
        <v>0</v>
      </c>
      <c r="W428" s="283"/>
      <c r="X428" s="283" t="s">
        <v>1487</v>
      </c>
      <c r="Y428" s="284"/>
      <c r="Z428" s="284"/>
      <c r="AA428" s="284"/>
      <c r="AB428" s="284"/>
      <c r="AC428" s="284"/>
      <c r="AD428" s="284"/>
      <c r="AE428" s="284"/>
      <c r="AF428" s="284"/>
      <c r="AG428" s="284" t="s">
        <v>1488</v>
      </c>
      <c r="AH428" s="284"/>
      <c r="AI428" s="284"/>
      <c r="AJ428" s="284"/>
      <c r="AK428" s="284"/>
      <c r="AL428" s="284"/>
      <c r="AM428" s="284"/>
      <c r="AN428" s="284"/>
      <c r="AO428" s="284"/>
      <c r="AP428" s="284"/>
      <c r="AQ428" s="284"/>
      <c r="AR428" s="284"/>
      <c r="AS428" s="284"/>
      <c r="AT428" s="284"/>
      <c r="AU428" s="284"/>
      <c r="AV428" s="284"/>
      <c r="AW428" s="284"/>
      <c r="AX428" s="284"/>
      <c r="AY428" s="284"/>
      <c r="AZ428" s="284"/>
      <c r="BA428" s="284"/>
      <c r="BB428" s="284"/>
      <c r="BC428" s="284"/>
      <c r="BD428" s="284"/>
      <c r="BE428" s="284"/>
      <c r="BF428" s="284"/>
      <c r="BG428" s="284"/>
      <c r="BH428" s="284"/>
    </row>
    <row r="429" spans="1:60" ht="12.75" outlineLevel="1">
      <c r="A429" s="232"/>
      <c r="B429" s="233"/>
      <c r="C429" s="234" t="s">
        <v>1830</v>
      </c>
      <c r="D429" s="235"/>
      <c r="E429" s="236">
        <v>1.02051</v>
      </c>
      <c r="F429" s="283"/>
      <c r="G429" s="231"/>
      <c r="H429" s="283"/>
      <c r="I429" s="283"/>
      <c r="J429" s="283"/>
      <c r="K429" s="283"/>
      <c r="L429" s="283"/>
      <c r="M429" s="283"/>
      <c r="N429" s="283"/>
      <c r="O429" s="283"/>
      <c r="P429" s="283"/>
      <c r="Q429" s="283"/>
      <c r="R429" s="283"/>
      <c r="S429" s="283"/>
      <c r="T429" s="283"/>
      <c r="U429" s="283"/>
      <c r="V429" s="283"/>
      <c r="W429" s="283"/>
      <c r="X429" s="283"/>
      <c r="Y429" s="284"/>
      <c r="Z429" s="284"/>
      <c r="AA429" s="284"/>
      <c r="AB429" s="284"/>
      <c r="AC429" s="284"/>
      <c r="AD429" s="284"/>
      <c r="AE429" s="284"/>
      <c r="AF429" s="284"/>
      <c r="AG429" s="284" t="s">
        <v>527</v>
      </c>
      <c r="AH429" s="284">
        <v>0</v>
      </c>
      <c r="AI429" s="284"/>
      <c r="AJ429" s="284"/>
      <c r="AK429" s="284"/>
      <c r="AL429" s="284"/>
      <c r="AM429" s="284"/>
      <c r="AN429" s="284"/>
      <c r="AO429" s="284"/>
      <c r="AP429" s="284"/>
      <c r="AQ429" s="284"/>
      <c r="AR429" s="284"/>
      <c r="AS429" s="284"/>
      <c r="AT429" s="284"/>
      <c r="AU429" s="284"/>
      <c r="AV429" s="284"/>
      <c r="AW429" s="284"/>
      <c r="AX429" s="284"/>
      <c r="AY429" s="284"/>
      <c r="AZ429" s="284"/>
      <c r="BA429" s="284"/>
      <c r="BB429" s="284"/>
      <c r="BC429" s="284"/>
      <c r="BD429" s="284"/>
      <c r="BE429" s="284"/>
      <c r="BF429" s="284"/>
      <c r="BG429" s="284"/>
      <c r="BH429" s="284"/>
    </row>
    <row r="430" spans="1:60" ht="12.75" outlineLevel="1">
      <c r="A430" s="237">
        <v>107</v>
      </c>
      <c r="B430" s="238" t="s">
        <v>1831</v>
      </c>
      <c r="C430" s="239" t="s">
        <v>1832</v>
      </c>
      <c r="D430" s="240" t="s">
        <v>223</v>
      </c>
      <c r="E430" s="241">
        <v>0.1174</v>
      </c>
      <c r="F430" s="149"/>
      <c r="G430" s="242">
        <f>ROUND(E430*F430,2)</f>
        <v>0</v>
      </c>
      <c r="H430" s="148"/>
      <c r="I430" s="283">
        <f>ROUND(E430*H430,2)</f>
        <v>0</v>
      </c>
      <c r="J430" s="148"/>
      <c r="K430" s="283">
        <f>ROUND(E430*J430,2)</f>
        <v>0</v>
      </c>
      <c r="L430" s="283">
        <v>21</v>
      </c>
      <c r="M430" s="283">
        <f>G430*(1+L430/100)</f>
        <v>0</v>
      </c>
      <c r="N430" s="283">
        <v>0</v>
      </c>
      <c r="O430" s="283">
        <f>ROUND(E430*N430,2)</f>
        <v>0</v>
      </c>
      <c r="P430" s="283">
        <v>0</v>
      </c>
      <c r="Q430" s="283">
        <f>ROUND(E430*P430,2)</f>
        <v>0</v>
      </c>
      <c r="R430" s="283"/>
      <c r="S430" s="283" t="s">
        <v>1412</v>
      </c>
      <c r="T430" s="283" t="s">
        <v>1412</v>
      </c>
      <c r="U430" s="283">
        <v>1.74</v>
      </c>
      <c r="V430" s="283">
        <f>ROUND(E430*U430,2)</f>
        <v>0.2</v>
      </c>
      <c r="W430" s="283"/>
      <c r="X430" s="283" t="s">
        <v>266</v>
      </c>
      <c r="Y430" s="284"/>
      <c r="Z430" s="284"/>
      <c r="AA430" s="284"/>
      <c r="AB430" s="284"/>
      <c r="AC430" s="284"/>
      <c r="AD430" s="284"/>
      <c r="AE430" s="284"/>
      <c r="AF430" s="284"/>
      <c r="AG430" s="284" t="s">
        <v>1791</v>
      </c>
      <c r="AH430" s="284"/>
      <c r="AI430" s="284"/>
      <c r="AJ430" s="284"/>
      <c r="AK430" s="284"/>
      <c r="AL430" s="284"/>
      <c r="AM430" s="284"/>
      <c r="AN430" s="284"/>
      <c r="AO430" s="284"/>
      <c r="AP430" s="284"/>
      <c r="AQ430" s="284"/>
      <c r="AR430" s="284"/>
      <c r="AS430" s="284"/>
      <c r="AT430" s="284"/>
      <c r="AU430" s="284"/>
      <c r="AV430" s="284"/>
      <c r="AW430" s="284"/>
      <c r="AX430" s="284"/>
      <c r="AY430" s="284"/>
      <c r="AZ430" s="284"/>
      <c r="BA430" s="284"/>
      <c r="BB430" s="284"/>
      <c r="BC430" s="284"/>
      <c r="BD430" s="284"/>
      <c r="BE430" s="284"/>
      <c r="BF430" s="284"/>
      <c r="BG430" s="284"/>
      <c r="BH430" s="284"/>
    </row>
    <row r="431" spans="1:33" ht="12.75">
      <c r="A431" s="218" t="s">
        <v>1384</v>
      </c>
      <c r="B431" s="219" t="s">
        <v>1833</v>
      </c>
      <c r="C431" s="220" t="s">
        <v>1834</v>
      </c>
      <c r="D431" s="221"/>
      <c r="E431" s="222"/>
      <c r="F431" s="281"/>
      <c r="G431" s="224">
        <f>SUMIF(AG432:AG434,"&lt;&gt;NOR",G432:G434)</f>
        <v>0</v>
      </c>
      <c r="H431" s="282"/>
      <c r="I431" s="282">
        <f>SUM(I432:I434)</f>
        <v>0</v>
      </c>
      <c r="J431" s="282"/>
      <c r="K431" s="282">
        <f>SUM(K432:K434)</f>
        <v>0</v>
      </c>
      <c r="L431" s="282"/>
      <c r="M431" s="282">
        <f>SUM(M432:M434)</f>
        <v>0</v>
      </c>
      <c r="N431" s="282"/>
      <c r="O431" s="282">
        <f>SUM(O432:O434)</f>
        <v>0.02</v>
      </c>
      <c r="P431" s="282"/>
      <c r="Q431" s="282">
        <f>SUM(Q432:Q434)</f>
        <v>0.13</v>
      </c>
      <c r="R431" s="282"/>
      <c r="S431" s="282"/>
      <c r="T431" s="282"/>
      <c r="U431" s="282"/>
      <c r="V431" s="282">
        <f>SUM(V432:V434)</f>
        <v>8.42</v>
      </c>
      <c r="W431" s="282"/>
      <c r="X431" s="282"/>
      <c r="AG431" s="259" t="s">
        <v>1387</v>
      </c>
    </row>
    <row r="432" spans="1:60" ht="22.5" outlineLevel="1">
      <c r="A432" s="225">
        <v>108</v>
      </c>
      <c r="B432" s="226" t="s">
        <v>1835</v>
      </c>
      <c r="C432" s="227" t="s">
        <v>1836</v>
      </c>
      <c r="D432" s="228" t="s">
        <v>238</v>
      </c>
      <c r="E432" s="229">
        <v>26.18</v>
      </c>
      <c r="F432" s="147"/>
      <c r="G432" s="230">
        <f>ROUND(E432*F432,2)</f>
        <v>0</v>
      </c>
      <c r="H432" s="148"/>
      <c r="I432" s="283">
        <f>ROUND(E432*H432,2)</f>
        <v>0</v>
      </c>
      <c r="J432" s="148"/>
      <c r="K432" s="283">
        <f>ROUND(E432*J432,2)</f>
        <v>0</v>
      </c>
      <c r="L432" s="283">
        <v>21</v>
      </c>
      <c r="M432" s="283">
        <f>G432*(1+L432/100)</f>
        <v>0</v>
      </c>
      <c r="N432" s="283">
        <v>0.00075</v>
      </c>
      <c r="O432" s="283">
        <f>ROUND(E432*N432,2)</f>
        <v>0.02</v>
      </c>
      <c r="P432" s="283">
        <v>0.00502</v>
      </c>
      <c r="Q432" s="283">
        <f>ROUND(E432*P432,2)</f>
        <v>0.13</v>
      </c>
      <c r="R432" s="283"/>
      <c r="S432" s="283" t="s">
        <v>1412</v>
      </c>
      <c r="T432" s="283" t="s">
        <v>1412</v>
      </c>
      <c r="U432" s="283">
        <v>0.32</v>
      </c>
      <c r="V432" s="283">
        <f>ROUND(E432*U432,2)</f>
        <v>8.38</v>
      </c>
      <c r="W432" s="283"/>
      <c r="X432" s="283" t="s">
        <v>1392</v>
      </c>
      <c r="Y432" s="284"/>
      <c r="Z432" s="284"/>
      <c r="AA432" s="284"/>
      <c r="AB432" s="284"/>
      <c r="AC432" s="284"/>
      <c r="AD432" s="284"/>
      <c r="AE432" s="284"/>
      <c r="AF432" s="284"/>
      <c r="AG432" s="284" t="s">
        <v>1393</v>
      </c>
      <c r="AH432" s="284"/>
      <c r="AI432" s="284"/>
      <c r="AJ432" s="284"/>
      <c r="AK432" s="284"/>
      <c r="AL432" s="284"/>
      <c r="AM432" s="284"/>
      <c r="AN432" s="284"/>
      <c r="AO432" s="284"/>
      <c r="AP432" s="284"/>
      <c r="AQ432" s="284"/>
      <c r="AR432" s="284"/>
      <c r="AS432" s="284"/>
      <c r="AT432" s="284"/>
      <c r="AU432" s="284"/>
      <c r="AV432" s="284"/>
      <c r="AW432" s="284"/>
      <c r="AX432" s="284"/>
      <c r="AY432" s="284"/>
      <c r="AZ432" s="284"/>
      <c r="BA432" s="284"/>
      <c r="BB432" s="284"/>
      <c r="BC432" s="284"/>
      <c r="BD432" s="284"/>
      <c r="BE432" s="284"/>
      <c r="BF432" s="284"/>
      <c r="BG432" s="284"/>
      <c r="BH432" s="284"/>
    </row>
    <row r="433" spans="1:60" ht="12.75" outlineLevel="1">
      <c r="A433" s="232"/>
      <c r="B433" s="233"/>
      <c r="C433" s="234" t="s">
        <v>1837</v>
      </c>
      <c r="D433" s="235"/>
      <c r="E433" s="236">
        <v>26.18</v>
      </c>
      <c r="F433" s="283"/>
      <c r="G433" s="231"/>
      <c r="H433" s="283"/>
      <c r="I433" s="283"/>
      <c r="J433" s="283"/>
      <c r="K433" s="283"/>
      <c r="L433" s="283"/>
      <c r="M433" s="283"/>
      <c r="N433" s="283"/>
      <c r="O433" s="283"/>
      <c r="P433" s="283"/>
      <c r="Q433" s="283"/>
      <c r="R433" s="283"/>
      <c r="S433" s="283"/>
      <c r="T433" s="283"/>
      <c r="U433" s="283"/>
      <c r="V433" s="283"/>
      <c r="W433" s="283"/>
      <c r="X433" s="283"/>
      <c r="Y433" s="284"/>
      <c r="Z433" s="284"/>
      <c r="AA433" s="284"/>
      <c r="AB433" s="284"/>
      <c r="AC433" s="284"/>
      <c r="AD433" s="284"/>
      <c r="AE433" s="284"/>
      <c r="AF433" s="284"/>
      <c r="AG433" s="284" t="s">
        <v>527</v>
      </c>
      <c r="AH433" s="284">
        <v>0</v>
      </c>
      <c r="AI433" s="284"/>
      <c r="AJ433" s="284"/>
      <c r="AK433" s="284"/>
      <c r="AL433" s="284"/>
      <c r="AM433" s="284"/>
      <c r="AN433" s="284"/>
      <c r="AO433" s="284"/>
      <c r="AP433" s="284"/>
      <c r="AQ433" s="284"/>
      <c r="AR433" s="284"/>
      <c r="AS433" s="284"/>
      <c r="AT433" s="284"/>
      <c r="AU433" s="284"/>
      <c r="AV433" s="284"/>
      <c r="AW433" s="284"/>
      <c r="AX433" s="284"/>
      <c r="AY433" s="284"/>
      <c r="AZ433" s="284"/>
      <c r="BA433" s="284"/>
      <c r="BB433" s="284"/>
      <c r="BC433" s="284"/>
      <c r="BD433" s="284"/>
      <c r="BE433" s="284"/>
      <c r="BF433" s="284"/>
      <c r="BG433" s="284"/>
      <c r="BH433" s="284"/>
    </row>
    <row r="434" spans="1:60" ht="12.75" outlineLevel="1">
      <c r="A434" s="237">
        <v>109</v>
      </c>
      <c r="B434" s="238" t="s">
        <v>1838</v>
      </c>
      <c r="C434" s="239" t="s">
        <v>1839</v>
      </c>
      <c r="D434" s="240" t="s">
        <v>223</v>
      </c>
      <c r="E434" s="241">
        <v>0.01964</v>
      </c>
      <c r="F434" s="149"/>
      <c r="G434" s="242">
        <f>ROUND(E434*F434,2)</f>
        <v>0</v>
      </c>
      <c r="H434" s="148"/>
      <c r="I434" s="283">
        <f>ROUND(E434*H434,2)</f>
        <v>0</v>
      </c>
      <c r="J434" s="148"/>
      <c r="K434" s="283">
        <f>ROUND(E434*J434,2)</f>
        <v>0</v>
      </c>
      <c r="L434" s="283">
        <v>21</v>
      </c>
      <c r="M434" s="283">
        <f>G434*(1+L434/100)</f>
        <v>0</v>
      </c>
      <c r="N434" s="283">
        <v>0</v>
      </c>
      <c r="O434" s="283">
        <f>ROUND(E434*N434,2)</f>
        <v>0</v>
      </c>
      <c r="P434" s="283">
        <v>0</v>
      </c>
      <c r="Q434" s="283">
        <f>ROUND(E434*P434,2)</f>
        <v>0</v>
      </c>
      <c r="R434" s="283"/>
      <c r="S434" s="283" t="s">
        <v>1412</v>
      </c>
      <c r="T434" s="283" t="s">
        <v>1412</v>
      </c>
      <c r="U434" s="283">
        <v>2.28</v>
      </c>
      <c r="V434" s="283">
        <f>ROUND(E434*U434,2)</f>
        <v>0.04</v>
      </c>
      <c r="W434" s="283"/>
      <c r="X434" s="283" t="s">
        <v>266</v>
      </c>
      <c r="Y434" s="284"/>
      <c r="Z434" s="284"/>
      <c r="AA434" s="284"/>
      <c r="AB434" s="284"/>
      <c r="AC434" s="284"/>
      <c r="AD434" s="284"/>
      <c r="AE434" s="284"/>
      <c r="AF434" s="284"/>
      <c r="AG434" s="284" t="s">
        <v>1791</v>
      </c>
      <c r="AH434" s="284"/>
      <c r="AI434" s="284"/>
      <c r="AJ434" s="284"/>
      <c r="AK434" s="284"/>
      <c r="AL434" s="284"/>
      <c r="AM434" s="284"/>
      <c r="AN434" s="284"/>
      <c r="AO434" s="284"/>
      <c r="AP434" s="284"/>
      <c r="AQ434" s="284"/>
      <c r="AR434" s="284"/>
      <c r="AS434" s="284"/>
      <c r="AT434" s="284"/>
      <c r="AU434" s="284"/>
      <c r="AV434" s="284"/>
      <c r="AW434" s="284"/>
      <c r="AX434" s="284"/>
      <c r="AY434" s="284"/>
      <c r="AZ434" s="284"/>
      <c r="BA434" s="284"/>
      <c r="BB434" s="284"/>
      <c r="BC434" s="284"/>
      <c r="BD434" s="284"/>
      <c r="BE434" s="284"/>
      <c r="BF434" s="284"/>
      <c r="BG434" s="284"/>
      <c r="BH434" s="284"/>
    </row>
    <row r="435" spans="1:33" ht="12.75">
      <c r="A435" s="218" t="s">
        <v>1384</v>
      </c>
      <c r="B435" s="219" t="s">
        <v>2467</v>
      </c>
      <c r="C435" s="220" t="s">
        <v>2468</v>
      </c>
      <c r="D435" s="221"/>
      <c r="E435" s="222"/>
      <c r="F435" s="281"/>
      <c r="G435" s="224">
        <f>SUMIF(AG436:AG436,"&lt;&gt;NOR",G436:G436)</f>
        <v>0</v>
      </c>
      <c r="H435" s="282"/>
      <c r="I435" s="282">
        <f>SUM(I436:I436)</f>
        <v>0</v>
      </c>
      <c r="J435" s="282"/>
      <c r="K435" s="282">
        <f>SUM(K436:K436)</f>
        <v>0</v>
      </c>
      <c r="L435" s="282"/>
      <c r="M435" s="282">
        <f>SUM(M436:M436)</f>
        <v>0</v>
      </c>
      <c r="N435" s="282"/>
      <c r="O435" s="282">
        <f>SUM(O436:O436)</f>
        <v>0</v>
      </c>
      <c r="P435" s="282"/>
      <c r="Q435" s="282">
        <f>SUM(Q436:Q436)</f>
        <v>0</v>
      </c>
      <c r="R435" s="282"/>
      <c r="S435" s="282"/>
      <c r="T435" s="282"/>
      <c r="U435" s="282"/>
      <c r="V435" s="282">
        <f>SUM(V436:V436)</f>
        <v>0</v>
      </c>
      <c r="W435" s="282"/>
      <c r="X435" s="282"/>
      <c r="AG435" s="259" t="s">
        <v>1387</v>
      </c>
    </row>
    <row r="436" spans="1:60" ht="33.75" outlineLevel="1">
      <c r="A436" s="237">
        <v>110</v>
      </c>
      <c r="B436" s="238" t="s">
        <v>2469</v>
      </c>
      <c r="C436" s="239" t="s">
        <v>2470</v>
      </c>
      <c r="D436" s="240" t="s">
        <v>248</v>
      </c>
      <c r="E436" s="241">
        <v>3.5</v>
      </c>
      <c r="F436" s="149"/>
      <c r="G436" s="242">
        <f>ROUND(E436*F436,2)</f>
        <v>0</v>
      </c>
      <c r="H436" s="148"/>
      <c r="I436" s="283">
        <f>ROUND(E436*H436,2)</f>
        <v>0</v>
      </c>
      <c r="J436" s="148"/>
      <c r="K436" s="283">
        <f>ROUND(E436*J436,2)</f>
        <v>0</v>
      </c>
      <c r="L436" s="283">
        <v>21</v>
      </c>
      <c r="M436" s="283">
        <f>G436*(1+L436/100)</f>
        <v>0</v>
      </c>
      <c r="N436" s="283">
        <v>0</v>
      </c>
      <c r="O436" s="283">
        <f>ROUND(E436*N436,2)</f>
        <v>0</v>
      </c>
      <c r="P436" s="283">
        <v>0</v>
      </c>
      <c r="Q436" s="283">
        <f>ROUND(E436*P436,2)</f>
        <v>0</v>
      </c>
      <c r="R436" s="283"/>
      <c r="S436" s="283" t="s">
        <v>1390</v>
      </c>
      <c r="T436" s="283" t="s">
        <v>1391</v>
      </c>
      <c r="U436" s="283">
        <v>0</v>
      </c>
      <c r="V436" s="283">
        <f>ROUND(E436*U436,2)</f>
        <v>0</v>
      </c>
      <c r="W436" s="283"/>
      <c r="X436" s="283" t="s">
        <v>1392</v>
      </c>
      <c r="Y436" s="284"/>
      <c r="Z436" s="284"/>
      <c r="AA436" s="284"/>
      <c r="AB436" s="284"/>
      <c r="AC436" s="284"/>
      <c r="AD436" s="284"/>
      <c r="AE436" s="284"/>
      <c r="AF436" s="284"/>
      <c r="AG436" s="284" t="s">
        <v>1393</v>
      </c>
      <c r="AH436" s="284"/>
      <c r="AI436" s="284"/>
      <c r="AJ436" s="284"/>
      <c r="AK436" s="284"/>
      <c r="AL436" s="284"/>
      <c r="AM436" s="284"/>
      <c r="AN436" s="284"/>
      <c r="AO436" s="284"/>
      <c r="AP436" s="284"/>
      <c r="AQ436" s="284"/>
      <c r="AR436" s="284"/>
      <c r="AS436" s="284"/>
      <c r="AT436" s="284"/>
      <c r="AU436" s="284"/>
      <c r="AV436" s="284"/>
      <c r="AW436" s="284"/>
      <c r="AX436" s="284"/>
      <c r="AY436" s="284"/>
      <c r="AZ436" s="284"/>
      <c r="BA436" s="284"/>
      <c r="BB436" s="284"/>
      <c r="BC436" s="284"/>
      <c r="BD436" s="284"/>
      <c r="BE436" s="284"/>
      <c r="BF436" s="284"/>
      <c r="BG436" s="284"/>
      <c r="BH436" s="284"/>
    </row>
    <row r="437" spans="1:33" ht="12.75">
      <c r="A437" s="218" t="s">
        <v>1384</v>
      </c>
      <c r="B437" s="219" t="s">
        <v>318</v>
      </c>
      <c r="C437" s="220" t="s">
        <v>1840</v>
      </c>
      <c r="D437" s="221"/>
      <c r="E437" s="222"/>
      <c r="F437" s="281"/>
      <c r="G437" s="224">
        <f>SUMIF(AG438:AG439,"&lt;&gt;NOR",G438:G439)</f>
        <v>0</v>
      </c>
      <c r="H437" s="282"/>
      <c r="I437" s="282">
        <f>SUM(I438:I439)</f>
        <v>0</v>
      </c>
      <c r="J437" s="282"/>
      <c r="K437" s="282">
        <f>SUM(K438:K439)</f>
        <v>0</v>
      </c>
      <c r="L437" s="282"/>
      <c r="M437" s="282">
        <f>SUM(M438:M439)</f>
        <v>0</v>
      </c>
      <c r="N437" s="282"/>
      <c r="O437" s="282">
        <f>SUM(O438:O439)</f>
        <v>0</v>
      </c>
      <c r="P437" s="282"/>
      <c r="Q437" s="282">
        <f>SUM(Q438:Q439)</f>
        <v>0</v>
      </c>
      <c r="R437" s="282"/>
      <c r="S437" s="282"/>
      <c r="T437" s="282"/>
      <c r="U437" s="282"/>
      <c r="V437" s="282">
        <f>SUM(V438:V439)</f>
        <v>0.5</v>
      </c>
      <c r="W437" s="282"/>
      <c r="X437" s="282"/>
      <c r="AG437" s="259" t="s">
        <v>1387</v>
      </c>
    </row>
    <row r="438" spans="1:60" ht="12.75" outlineLevel="1">
      <c r="A438" s="225">
        <v>111</v>
      </c>
      <c r="B438" s="226" t="s">
        <v>1841</v>
      </c>
      <c r="C438" s="227" t="s">
        <v>1842</v>
      </c>
      <c r="D438" s="228" t="s">
        <v>328</v>
      </c>
      <c r="E438" s="229">
        <v>1</v>
      </c>
      <c r="F438" s="147"/>
      <c r="G438" s="230">
        <f>ROUND(E438*F438,2)</f>
        <v>0</v>
      </c>
      <c r="H438" s="148"/>
      <c r="I438" s="283">
        <f>ROUND(E438*H438,2)</f>
        <v>0</v>
      </c>
      <c r="J438" s="148"/>
      <c r="K438" s="283">
        <f>ROUND(E438*J438,2)</f>
        <v>0</v>
      </c>
      <c r="L438" s="283">
        <v>21</v>
      </c>
      <c r="M438" s="283">
        <f>G438*(1+L438/100)</f>
        <v>0</v>
      </c>
      <c r="N438" s="283">
        <v>0</v>
      </c>
      <c r="O438" s="283">
        <f>ROUND(E438*N438,2)</f>
        <v>0</v>
      </c>
      <c r="P438" s="283">
        <v>0</v>
      </c>
      <c r="Q438" s="283">
        <f>ROUND(E438*P438,2)</f>
        <v>0</v>
      </c>
      <c r="R438" s="283"/>
      <c r="S438" s="283" t="s">
        <v>1412</v>
      </c>
      <c r="T438" s="283" t="s">
        <v>1412</v>
      </c>
      <c r="U438" s="283">
        <v>0.5</v>
      </c>
      <c r="V438" s="283">
        <f>ROUND(E438*U438,2)</f>
        <v>0.5</v>
      </c>
      <c r="W438" s="283"/>
      <c r="X438" s="283" t="s">
        <v>1392</v>
      </c>
      <c r="Y438" s="284"/>
      <c r="Z438" s="284"/>
      <c r="AA438" s="284"/>
      <c r="AB438" s="284"/>
      <c r="AC438" s="284"/>
      <c r="AD438" s="284"/>
      <c r="AE438" s="284"/>
      <c r="AF438" s="284"/>
      <c r="AG438" s="284" t="s">
        <v>1393</v>
      </c>
      <c r="AH438" s="284"/>
      <c r="AI438" s="284"/>
      <c r="AJ438" s="284"/>
      <c r="AK438" s="284"/>
      <c r="AL438" s="284"/>
      <c r="AM438" s="284"/>
      <c r="AN438" s="284"/>
      <c r="AO438" s="284"/>
      <c r="AP438" s="284"/>
      <c r="AQ438" s="284"/>
      <c r="AR438" s="284"/>
      <c r="AS438" s="284"/>
      <c r="AT438" s="284"/>
      <c r="AU438" s="284"/>
      <c r="AV438" s="284"/>
      <c r="AW438" s="284"/>
      <c r="AX438" s="284"/>
      <c r="AY438" s="284"/>
      <c r="AZ438" s="284"/>
      <c r="BA438" s="284"/>
      <c r="BB438" s="284"/>
      <c r="BC438" s="284"/>
      <c r="BD438" s="284"/>
      <c r="BE438" s="284"/>
      <c r="BF438" s="284"/>
      <c r="BG438" s="284"/>
      <c r="BH438" s="284"/>
    </row>
    <row r="439" spans="1:60" ht="12.75" outlineLevel="1">
      <c r="A439" s="232"/>
      <c r="B439" s="233"/>
      <c r="C439" s="234" t="s">
        <v>1843</v>
      </c>
      <c r="D439" s="235"/>
      <c r="E439" s="236">
        <v>1</v>
      </c>
      <c r="F439" s="283"/>
      <c r="G439" s="231"/>
      <c r="H439" s="283"/>
      <c r="I439" s="283"/>
      <c r="J439" s="283"/>
      <c r="K439" s="283"/>
      <c r="L439" s="283"/>
      <c r="M439" s="283"/>
      <c r="N439" s="283"/>
      <c r="O439" s="283"/>
      <c r="P439" s="283"/>
      <c r="Q439" s="283"/>
      <c r="R439" s="283"/>
      <c r="S439" s="283"/>
      <c r="T439" s="283"/>
      <c r="U439" s="283"/>
      <c r="V439" s="283"/>
      <c r="W439" s="283"/>
      <c r="X439" s="283"/>
      <c r="Y439" s="284"/>
      <c r="Z439" s="284"/>
      <c r="AA439" s="284"/>
      <c r="AB439" s="284"/>
      <c r="AC439" s="284"/>
      <c r="AD439" s="284"/>
      <c r="AE439" s="284"/>
      <c r="AF439" s="284"/>
      <c r="AG439" s="284" t="s">
        <v>527</v>
      </c>
      <c r="AH439" s="284">
        <v>0</v>
      </c>
      <c r="AI439" s="284"/>
      <c r="AJ439" s="284"/>
      <c r="AK439" s="284"/>
      <c r="AL439" s="284"/>
      <c r="AM439" s="284"/>
      <c r="AN439" s="284"/>
      <c r="AO439" s="284"/>
      <c r="AP439" s="284"/>
      <c r="AQ439" s="284"/>
      <c r="AR439" s="284"/>
      <c r="AS439" s="284"/>
      <c r="AT439" s="284"/>
      <c r="AU439" s="284"/>
      <c r="AV439" s="284"/>
      <c r="AW439" s="284"/>
      <c r="AX439" s="284"/>
      <c r="AY439" s="284"/>
      <c r="AZ439" s="284"/>
      <c r="BA439" s="284"/>
      <c r="BB439" s="284"/>
      <c r="BC439" s="284"/>
      <c r="BD439" s="284"/>
      <c r="BE439" s="284"/>
      <c r="BF439" s="284"/>
      <c r="BG439" s="284"/>
      <c r="BH439" s="284"/>
    </row>
    <row r="440" spans="1:33" ht="12.75">
      <c r="A440" s="218" t="s">
        <v>1384</v>
      </c>
      <c r="B440" s="219" t="s">
        <v>432</v>
      </c>
      <c r="C440" s="220" t="s">
        <v>1844</v>
      </c>
      <c r="D440" s="221"/>
      <c r="E440" s="222"/>
      <c r="F440" s="281"/>
      <c r="G440" s="224">
        <f>SUMIF(AG441:AG449,"&lt;&gt;NOR",G441:G449)</f>
        <v>0</v>
      </c>
      <c r="H440" s="282"/>
      <c r="I440" s="282">
        <f>SUM(I441:I449)</f>
        <v>0</v>
      </c>
      <c r="J440" s="282"/>
      <c r="K440" s="282">
        <f>SUM(K441:K449)</f>
        <v>0</v>
      </c>
      <c r="L440" s="282"/>
      <c r="M440" s="282">
        <f>SUM(M441:M449)</f>
        <v>0</v>
      </c>
      <c r="N440" s="282"/>
      <c r="O440" s="282">
        <f>SUM(O441:O449)</f>
        <v>0</v>
      </c>
      <c r="P440" s="282"/>
      <c r="Q440" s="282">
        <f>SUM(Q441:Q449)</f>
        <v>0</v>
      </c>
      <c r="R440" s="282"/>
      <c r="S440" s="282"/>
      <c r="T440" s="282"/>
      <c r="U440" s="282"/>
      <c r="V440" s="282">
        <f>SUM(V441:V449)</f>
        <v>0</v>
      </c>
      <c r="W440" s="282"/>
      <c r="X440" s="282"/>
      <c r="AG440" s="259" t="s">
        <v>1387</v>
      </c>
    </row>
    <row r="441" spans="1:60" ht="12.75" outlineLevel="1">
      <c r="A441" s="225">
        <v>112</v>
      </c>
      <c r="B441" s="226" t="s">
        <v>1845</v>
      </c>
      <c r="C441" s="227" t="s">
        <v>1846</v>
      </c>
      <c r="D441" s="228" t="s">
        <v>1389</v>
      </c>
      <c r="E441" s="229">
        <v>3</v>
      </c>
      <c r="F441" s="147"/>
      <c r="G441" s="230">
        <f>ROUND(E441*F441,2)</f>
        <v>0</v>
      </c>
      <c r="H441" s="148"/>
      <c r="I441" s="283">
        <f>ROUND(E441*H441,2)</f>
        <v>0</v>
      </c>
      <c r="J441" s="148"/>
      <c r="K441" s="283">
        <f>ROUND(E441*J441,2)</f>
        <v>0</v>
      </c>
      <c r="L441" s="283">
        <v>21</v>
      </c>
      <c r="M441" s="283">
        <f>G441*(1+L441/100)</f>
        <v>0</v>
      </c>
      <c r="N441" s="283">
        <v>0</v>
      </c>
      <c r="O441" s="283">
        <f>ROUND(E441*N441,2)</f>
        <v>0</v>
      </c>
      <c r="P441" s="283">
        <v>0</v>
      </c>
      <c r="Q441" s="283">
        <f>ROUND(E441*P441,2)</f>
        <v>0</v>
      </c>
      <c r="R441" s="283"/>
      <c r="S441" s="283" t="s">
        <v>1390</v>
      </c>
      <c r="T441" s="283" t="s">
        <v>1391</v>
      </c>
      <c r="U441" s="283">
        <v>0</v>
      </c>
      <c r="V441" s="283">
        <f>ROUND(E441*U441,2)</f>
        <v>0</v>
      </c>
      <c r="W441" s="283"/>
      <c r="X441" s="283" t="s">
        <v>1392</v>
      </c>
      <c r="Y441" s="284"/>
      <c r="Z441" s="284"/>
      <c r="AA441" s="284"/>
      <c r="AB441" s="284"/>
      <c r="AC441" s="284"/>
      <c r="AD441" s="284"/>
      <c r="AE441" s="284"/>
      <c r="AF441" s="284"/>
      <c r="AG441" s="284" t="s">
        <v>1393</v>
      </c>
      <c r="AH441" s="284"/>
      <c r="AI441" s="284"/>
      <c r="AJ441" s="284"/>
      <c r="AK441" s="284"/>
      <c r="AL441" s="284"/>
      <c r="AM441" s="284"/>
      <c r="AN441" s="284"/>
      <c r="AO441" s="284"/>
      <c r="AP441" s="284"/>
      <c r="AQ441" s="284"/>
      <c r="AR441" s="284"/>
      <c r="AS441" s="284"/>
      <c r="AT441" s="284"/>
      <c r="AU441" s="284"/>
      <c r="AV441" s="284"/>
      <c r="AW441" s="284"/>
      <c r="AX441" s="284"/>
      <c r="AY441" s="284"/>
      <c r="AZ441" s="284"/>
      <c r="BA441" s="284"/>
      <c r="BB441" s="284"/>
      <c r="BC441" s="284"/>
      <c r="BD441" s="284"/>
      <c r="BE441" s="284"/>
      <c r="BF441" s="284"/>
      <c r="BG441" s="284"/>
      <c r="BH441" s="284"/>
    </row>
    <row r="442" spans="1:60" ht="12.75" outlineLevel="1">
      <c r="A442" s="232"/>
      <c r="B442" s="233"/>
      <c r="C442" s="293" t="s">
        <v>1847</v>
      </c>
      <c r="D442" s="293"/>
      <c r="E442" s="293"/>
      <c r="F442" s="291"/>
      <c r="G442" s="293"/>
      <c r="H442" s="283"/>
      <c r="I442" s="283"/>
      <c r="J442" s="283"/>
      <c r="K442" s="283"/>
      <c r="L442" s="283"/>
      <c r="M442" s="283"/>
      <c r="N442" s="283"/>
      <c r="O442" s="283"/>
      <c r="P442" s="283"/>
      <c r="Q442" s="283"/>
      <c r="R442" s="283"/>
      <c r="S442" s="283"/>
      <c r="T442" s="283"/>
      <c r="U442" s="283"/>
      <c r="V442" s="283"/>
      <c r="W442" s="283"/>
      <c r="X442" s="283"/>
      <c r="Y442" s="284"/>
      <c r="Z442" s="284"/>
      <c r="AA442" s="284"/>
      <c r="AB442" s="284"/>
      <c r="AC442" s="284"/>
      <c r="AD442" s="284"/>
      <c r="AE442" s="284"/>
      <c r="AF442" s="284"/>
      <c r="AG442" s="284" t="s">
        <v>1395</v>
      </c>
      <c r="AH442" s="284"/>
      <c r="AI442" s="284"/>
      <c r="AJ442" s="284"/>
      <c r="AK442" s="284"/>
      <c r="AL442" s="284"/>
      <c r="AM442" s="284"/>
      <c r="AN442" s="284"/>
      <c r="AO442" s="284"/>
      <c r="AP442" s="284"/>
      <c r="AQ442" s="284"/>
      <c r="AR442" s="284"/>
      <c r="AS442" s="284"/>
      <c r="AT442" s="284"/>
      <c r="AU442" s="284"/>
      <c r="AV442" s="284"/>
      <c r="AW442" s="284"/>
      <c r="AX442" s="284"/>
      <c r="AY442" s="284"/>
      <c r="AZ442" s="284"/>
      <c r="BA442" s="284"/>
      <c r="BB442" s="284"/>
      <c r="BC442" s="284"/>
      <c r="BD442" s="284"/>
      <c r="BE442" s="284"/>
      <c r="BF442" s="284"/>
      <c r="BG442" s="284"/>
      <c r="BH442" s="284"/>
    </row>
    <row r="443" spans="1:60" ht="12.75" outlineLevel="1">
      <c r="A443" s="232"/>
      <c r="B443" s="233"/>
      <c r="C443" s="1117" t="s">
        <v>1848</v>
      </c>
      <c r="D443" s="1117"/>
      <c r="E443" s="1117"/>
      <c r="F443" s="1116"/>
      <c r="G443" s="1117"/>
      <c r="H443" s="283"/>
      <c r="I443" s="283"/>
      <c r="J443" s="283"/>
      <c r="K443" s="283"/>
      <c r="L443" s="283"/>
      <c r="M443" s="283"/>
      <c r="N443" s="283"/>
      <c r="O443" s="283"/>
      <c r="P443" s="283"/>
      <c r="Q443" s="283"/>
      <c r="R443" s="283"/>
      <c r="S443" s="283"/>
      <c r="T443" s="283"/>
      <c r="U443" s="283"/>
      <c r="V443" s="283"/>
      <c r="W443" s="283"/>
      <c r="X443" s="283"/>
      <c r="Y443" s="284"/>
      <c r="Z443" s="284"/>
      <c r="AA443" s="284"/>
      <c r="AB443" s="284"/>
      <c r="AC443" s="284"/>
      <c r="AD443" s="284"/>
      <c r="AE443" s="284"/>
      <c r="AF443" s="284"/>
      <c r="AG443" s="284" t="s">
        <v>1395</v>
      </c>
      <c r="AH443" s="284"/>
      <c r="AI443" s="284"/>
      <c r="AJ443" s="284"/>
      <c r="AK443" s="284"/>
      <c r="AL443" s="284"/>
      <c r="AM443" s="284"/>
      <c r="AN443" s="284"/>
      <c r="AO443" s="284"/>
      <c r="AP443" s="284"/>
      <c r="AQ443" s="284"/>
      <c r="AR443" s="284"/>
      <c r="AS443" s="284"/>
      <c r="AT443" s="284"/>
      <c r="AU443" s="284"/>
      <c r="AV443" s="284"/>
      <c r="AW443" s="284"/>
      <c r="AX443" s="284"/>
      <c r="AY443" s="284"/>
      <c r="AZ443" s="284"/>
      <c r="BA443" s="284"/>
      <c r="BB443" s="284"/>
      <c r="BC443" s="284"/>
      <c r="BD443" s="284"/>
      <c r="BE443" s="284"/>
      <c r="BF443" s="284"/>
      <c r="BG443" s="284"/>
      <c r="BH443" s="284"/>
    </row>
    <row r="444" spans="1:60" ht="12.75" outlineLevel="1">
      <c r="A444" s="232"/>
      <c r="B444" s="233"/>
      <c r="C444" s="1117" t="s">
        <v>1849</v>
      </c>
      <c r="D444" s="1117"/>
      <c r="E444" s="1117"/>
      <c r="F444" s="1116"/>
      <c r="G444" s="1117"/>
      <c r="H444" s="283"/>
      <c r="I444" s="283"/>
      <c r="J444" s="283"/>
      <c r="K444" s="283"/>
      <c r="L444" s="283"/>
      <c r="M444" s="283"/>
      <c r="N444" s="283"/>
      <c r="O444" s="283"/>
      <c r="P444" s="283"/>
      <c r="Q444" s="283"/>
      <c r="R444" s="283"/>
      <c r="S444" s="283"/>
      <c r="T444" s="283"/>
      <c r="U444" s="283"/>
      <c r="V444" s="283"/>
      <c r="W444" s="283"/>
      <c r="X444" s="283"/>
      <c r="Y444" s="284"/>
      <c r="Z444" s="284"/>
      <c r="AA444" s="284"/>
      <c r="AB444" s="284"/>
      <c r="AC444" s="284"/>
      <c r="AD444" s="284"/>
      <c r="AE444" s="284"/>
      <c r="AF444" s="284"/>
      <c r="AG444" s="284" t="s">
        <v>1395</v>
      </c>
      <c r="AH444" s="284"/>
      <c r="AI444" s="284"/>
      <c r="AJ444" s="284"/>
      <c r="AK444" s="284"/>
      <c r="AL444" s="284"/>
      <c r="AM444" s="284"/>
      <c r="AN444" s="284"/>
      <c r="AO444" s="284"/>
      <c r="AP444" s="284"/>
      <c r="AQ444" s="284"/>
      <c r="AR444" s="284"/>
      <c r="AS444" s="284"/>
      <c r="AT444" s="284"/>
      <c r="AU444" s="284"/>
      <c r="AV444" s="284"/>
      <c r="AW444" s="284"/>
      <c r="AX444" s="284"/>
      <c r="AY444" s="284"/>
      <c r="AZ444" s="284"/>
      <c r="BA444" s="284"/>
      <c r="BB444" s="284"/>
      <c r="BC444" s="284"/>
      <c r="BD444" s="284"/>
      <c r="BE444" s="284"/>
      <c r="BF444" s="284"/>
      <c r="BG444" s="284"/>
      <c r="BH444" s="284"/>
    </row>
    <row r="445" spans="1:60" ht="12.75" outlineLevel="1">
      <c r="A445" s="232"/>
      <c r="B445" s="233"/>
      <c r="C445" s="234" t="s">
        <v>1850</v>
      </c>
      <c r="D445" s="235"/>
      <c r="E445" s="236">
        <v>3</v>
      </c>
      <c r="F445" s="283"/>
      <c r="G445" s="231"/>
      <c r="H445" s="283"/>
      <c r="I445" s="283"/>
      <c r="J445" s="283"/>
      <c r="K445" s="283"/>
      <c r="L445" s="283"/>
      <c r="M445" s="283"/>
      <c r="N445" s="283"/>
      <c r="O445" s="283"/>
      <c r="P445" s="283"/>
      <c r="Q445" s="283"/>
      <c r="R445" s="283"/>
      <c r="S445" s="283"/>
      <c r="T445" s="283"/>
      <c r="U445" s="283"/>
      <c r="V445" s="283"/>
      <c r="W445" s="283"/>
      <c r="X445" s="283"/>
      <c r="Y445" s="284"/>
      <c r="Z445" s="284"/>
      <c r="AA445" s="284"/>
      <c r="AB445" s="284"/>
      <c r="AC445" s="284"/>
      <c r="AD445" s="284"/>
      <c r="AE445" s="284"/>
      <c r="AF445" s="284"/>
      <c r="AG445" s="284" t="s">
        <v>527</v>
      </c>
      <c r="AH445" s="284">
        <v>0</v>
      </c>
      <c r="AI445" s="284"/>
      <c r="AJ445" s="284"/>
      <c r="AK445" s="284"/>
      <c r="AL445" s="284"/>
      <c r="AM445" s="284"/>
      <c r="AN445" s="284"/>
      <c r="AO445" s="284"/>
      <c r="AP445" s="284"/>
      <c r="AQ445" s="284"/>
      <c r="AR445" s="284"/>
      <c r="AS445" s="284"/>
      <c r="AT445" s="284"/>
      <c r="AU445" s="284"/>
      <c r="AV445" s="284"/>
      <c r="AW445" s="284"/>
      <c r="AX445" s="284"/>
      <c r="AY445" s="284"/>
      <c r="AZ445" s="284"/>
      <c r="BA445" s="284"/>
      <c r="BB445" s="284"/>
      <c r="BC445" s="284"/>
      <c r="BD445" s="284"/>
      <c r="BE445" s="284"/>
      <c r="BF445" s="284"/>
      <c r="BG445" s="284"/>
      <c r="BH445" s="284"/>
    </row>
    <row r="446" spans="1:60" ht="12.75" outlineLevel="1">
      <c r="A446" s="225">
        <v>113</v>
      </c>
      <c r="B446" s="226" t="s">
        <v>1851</v>
      </c>
      <c r="C446" s="227" t="s">
        <v>1852</v>
      </c>
      <c r="D446" s="228" t="s">
        <v>1389</v>
      </c>
      <c r="E446" s="229">
        <v>1</v>
      </c>
      <c r="F446" s="147"/>
      <c r="G446" s="230">
        <f>ROUND(E446*F446,2)</f>
        <v>0</v>
      </c>
      <c r="H446" s="148"/>
      <c r="I446" s="283">
        <f>ROUND(E446*H446,2)</f>
        <v>0</v>
      </c>
      <c r="J446" s="148"/>
      <c r="K446" s="283">
        <f>ROUND(E446*J446,2)</f>
        <v>0</v>
      </c>
      <c r="L446" s="283">
        <v>21</v>
      </c>
      <c r="M446" s="283">
        <f>G446*(1+L446/100)</f>
        <v>0</v>
      </c>
      <c r="N446" s="283">
        <v>0</v>
      </c>
      <c r="O446" s="283">
        <f>ROUND(E446*N446,2)</f>
        <v>0</v>
      </c>
      <c r="P446" s="283">
        <v>0</v>
      </c>
      <c r="Q446" s="283">
        <f>ROUND(E446*P446,2)</f>
        <v>0</v>
      </c>
      <c r="R446" s="283"/>
      <c r="S446" s="283" t="s">
        <v>1390</v>
      </c>
      <c r="T446" s="283" t="s">
        <v>1391</v>
      </c>
      <c r="U446" s="283">
        <v>0</v>
      </c>
      <c r="V446" s="283">
        <f>ROUND(E446*U446,2)</f>
        <v>0</v>
      </c>
      <c r="W446" s="283"/>
      <c r="X446" s="283" t="s">
        <v>1392</v>
      </c>
      <c r="Y446" s="284"/>
      <c r="Z446" s="284"/>
      <c r="AA446" s="284"/>
      <c r="AB446" s="284"/>
      <c r="AC446" s="284"/>
      <c r="AD446" s="284"/>
      <c r="AE446" s="284"/>
      <c r="AF446" s="284"/>
      <c r="AG446" s="284" t="s">
        <v>1393</v>
      </c>
      <c r="AH446" s="284"/>
      <c r="AI446" s="284"/>
      <c r="AJ446" s="284"/>
      <c r="AK446" s="284"/>
      <c r="AL446" s="284"/>
      <c r="AM446" s="284"/>
      <c r="AN446" s="284"/>
      <c r="AO446" s="284"/>
      <c r="AP446" s="284"/>
      <c r="AQ446" s="284"/>
      <c r="AR446" s="284"/>
      <c r="AS446" s="284"/>
      <c r="AT446" s="284"/>
      <c r="AU446" s="284"/>
      <c r="AV446" s="284"/>
      <c r="AW446" s="284"/>
      <c r="AX446" s="284"/>
      <c r="AY446" s="284"/>
      <c r="AZ446" s="284"/>
      <c r="BA446" s="284"/>
      <c r="BB446" s="284"/>
      <c r="BC446" s="284"/>
      <c r="BD446" s="284"/>
      <c r="BE446" s="284"/>
      <c r="BF446" s="284"/>
      <c r="BG446" s="284"/>
      <c r="BH446" s="284"/>
    </row>
    <row r="447" spans="1:60" ht="12.75" outlineLevel="1">
      <c r="A447" s="232"/>
      <c r="B447" s="233"/>
      <c r="C447" s="293" t="s">
        <v>1847</v>
      </c>
      <c r="D447" s="293"/>
      <c r="E447" s="293"/>
      <c r="F447" s="291"/>
      <c r="G447" s="293"/>
      <c r="H447" s="283"/>
      <c r="I447" s="283"/>
      <c r="J447" s="283"/>
      <c r="K447" s="283"/>
      <c r="L447" s="283"/>
      <c r="M447" s="283"/>
      <c r="N447" s="283"/>
      <c r="O447" s="283"/>
      <c r="P447" s="283"/>
      <c r="Q447" s="283"/>
      <c r="R447" s="283"/>
      <c r="S447" s="283"/>
      <c r="T447" s="283"/>
      <c r="U447" s="283"/>
      <c r="V447" s="283"/>
      <c r="W447" s="283"/>
      <c r="X447" s="283"/>
      <c r="Y447" s="284"/>
      <c r="Z447" s="284"/>
      <c r="AA447" s="284"/>
      <c r="AB447" s="284"/>
      <c r="AC447" s="284"/>
      <c r="AD447" s="284"/>
      <c r="AE447" s="284"/>
      <c r="AF447" s="284"/>
      <c r="AG447" s="284" t="s">
        <v>1395</v>
      </c>
      <c r="AH447" s="284"/>
      <c r="AI447" s="284"/>
      <c r="AJ447" s="284"/>
      <c r="AK447" s="284"/>
      <c r="AL447" s="284"/>
      <c r="AM447" s="284"/>
      <c r="AN447" s="284"/>
      <c r="AO447" s="284"/>
      <c r="AP447" s="284"/>
      <c r="AQ447" s="284"/>
      <c r="AR447" s="284"/>
      <c r="AS447" s="284"/>
      <c r="AT447" s="284"/>
      <c r="AU447" s="284"/>
      <c r="AV447" s="284"/>
      <c r="AW447" s="284"/>
      <c r="AX447" s="284"/>
      <c r="AY447" s="284"/>
      <c r="AZ447" s="284"/>
      <c r="BA447" s="284"/>
      <c r="BB447" s="284"/>
      <c r="BC447" s="284"/>
      <c r="BD447" s="284"/>
      <c r="BE447" s="284"/>
      <c r="BF447" s="284"/>
      <c r="BG447" s="284"/>
      <c r="BH447" s="284"/>
    </row>
    <row r="448" spans="1:60" ht="12.75" outlineLevel="1">
      <c r="A448" s="232"/>
      <c r="B448" s="233"/>
      <c r="C448" s="1117" t="s">
        <v>1853</v>
      </c>
      <c r="D448" s="1117"/>
      <c r="E448" s="1117"/>
      <c r="F448" s="1116"/>
      <c r="G448" s="1117"/>
      <c r="H448" s="283"/>
      <c r="I448" s="283"/>
      <c r="J448" s="283"/>
      <c r="K448" s="283"/>
      <c r="L448" s="283"/>
      <c r="M448" s="283"/>
      <c r="N448" s="283"/>
      <c r="O448" s="283"/>
      <c r="P448" s="283"/>
      <c r="Q448" s="283"/>
      <c r="R448" s="283"/>
      <c r="S448" s="283"/>
      <c r="T448" s="283"/>
      <c r="U448" s="283"/>
      <c r="V448" s="283"/>
      <c r="W448" s="283"/>
      <c r="X448" s="283"/>
      <c r="Y448" s="284"/>
      <c r="Z448" s="284"/>
      <c r="AA448" s="284"/>
      <c r="AB448" s="284"/>
      <c r="AC448" s="284"/>
      <c r="AD448" s="284"/>
      <c r="AE448" s="284"/>
      <c r="AF448" s="284"/>
      <c r="AG448" s="284" t="s">
        <v>1395</v>
      </c>
      <c r="AH448" s="284"/>
      <c r="AI448" s="284"/>
      <c r="AJ448" s="284"/>
      <c r="AK448" s="284"/>
      <c r="AL448" s="284"/>
      <c r="AM448" s="284"/>
      <c r="AN448" s="284"/>
      <c r="AO448" s="284"/>
      <c r="AP448" s="284"/>
      <c r="AQ448" s="284"/>
      <c r="AR448" s="284"/>
      <c r="AS448" s="284"/>
      <c r="AT448" s="284"/>
      <c r="AU448" s="284"/>
      <c r="AV448" s="284"/>
      <c r="AW448" s="284"/>
      <c r="AX448" s="284"/>
      <c r="AY448" s="284"/>
      <c r="AZ448" s="284"/>
      <c r="BA448" s="284"/>
      <c r="BB448" s="284"/>
      <c r="BC448" s="284"/>
      <c r="BD448" s="284"/>
      <c r="BE448" s="284"/>
      <c r="BF448" s="284"/>
      <c r="BG448" s="284"/>
      <c r="BH448" s="284"/>
    </row>
    <row r="449" spans="1:60" ht="12.75" outlineLevel="1">
      <c r="A449" s="232"/>
      <c r="B449" s="233"/>
      <c r="C449" s="234" t="s">
        <v>1854</v>
      </c>
      <c r="D449" s="235"/>
      <c r="E449" s="236">
        <v>1</v>
      </c>
      <c r="F449" s="283"/>
      <c r="G449" s="231"/>
      <c r="H449" s="283"/>
      <c r="I449" s="283"/>
      <c r="J449" s="283"/>
      <c r="K449" s="283"/>
      <c r="L449" s="283"/>
      <c r="M449" s="283"/>
      <c r="N449" s="283"/>
      <c r="O449" s="283"/>
      <c r="P449" s="283"/>
      <c r="Q449" s="283"/>
      <c r="R449" s="283"/>
      <c r="S449" s="283"/>
      <c r="T449" s="283"/>
      <c r="U449" s="283"/>
      <c r="V449" s="283"/>
      <c r="W449" s="283"/>
      <c r="X449" s="283"/>
      <c r="Y449" s="284"/>
      <c r="Z449" s="284"/>
      <c r="AA449" s="284"/>
      <c r="AB449" s="284"/>
      <c r="AC449" s="284"/>
      <c r="AD449" s="284"/>
      <c r="AE449" s="284"/>
      <c r="AF449" s="284"/>
      <c r="AG449" s="284" t="s">
        <v>527</v>
      </c>
      <c r="AH449" s="284">
        <v>0</v>
      </c>
      <c r="AI449" s="284"/>
      <c r="AJ449" s="284"/>
      <c r="AK449" s="284"/>
      <c r="AL449" s="284"/>
      <c r="AM449" s="284"/>
      <c r="AN449" s="284"/>
      <c r="AO449" s="284"/>
      <c r="AP449" s="284"/>
      <c r="AQ449" s="284"/>
      <c r="AR449" s="284"/>
      <c r="AS449" s="284"/>
      <c r="AT449" s="284"/>
      <c r="AU449" s="284"/>
      <c r="AV449" s="284"/>
      <c r="AW449" s="284"/>
      <c r="AX449" s="284"/>
      <c r="AY449" s="284"/>
      <c r="AZ449" s="284"/>
      <c r="BA449" s="284"/>
      <c r="BB449" s="284"/>
      <c r="BC449" s="284"/>
      <c r="BD449" s="284"/>
      <c r="BE449" s="284"/>
      <c r="BF449" s="284"/>
      <c r="BG449" s="284"/>
      <c r="BH449" s="284"/>
    </row>
    <row r="450" spans="1:33" ht="12.75">
      <c r="A450" s="218" t="s">
        <v>1384</v>
      </c>
      <c r="B450" s="219" t="s">
        <v>1855</v>
      </c>
      <c r="C450" s="220" t="s">
        <v>1856</v>
      </c>
      <c r="D450" s="221"/>
      <c r="E450" s="222"/>
      <c r="F450" s="281"/>
      <c r="G450" s="224">
        <f>SUMIF(AG451:AG455,"&lt;&gt;NOR",G451:G455)</f>
        <v>0</v>
      </c>
      <c r="H450" s="282"/>
      <c r="I450" s="282">
        <f>SUM(I451:I455)</f>
        <v>0</v>
      </c>
      <c r="J450" s="282"/>
      <c r="K450" s="282">
        <f>SUM(K451:K455)</f>
        <v>0</v>
      </c>
      <c r="L450" s="282"/>
      <c r="M450" s="282">
        <f>SUM(M451:M455)</f>
        <v>0</v>
      </c>
      <c r="N450" s="282"/>
      <c r="O450" s="282">
        <f>SUM(O451:O455)</f>
        <v>0</v>
      </c>
      <c r="P450" s="282"/>
      <c r="Q450" s="282">
        <f>SUM(Q451:Q455)</f>
        <v>0</v>
      </c>
      <c r="R450" s="282"/>
      <c r="S450" s="282"/>
      <c r="T450" s="282"/>
      <c r="U450" s="282"/>
      <c r="V450" s="282">
        <f>SUM(V451:V455)</f>
        <v>4.4</v>
      </c>
      <c r="W450" s="282"/>
      <c r="X450" s="282"/>
      <c r="AG450" s="259" t="s">
        <v>1387</v>
      </c>
    </row>
    <row r="451" spans="1:60" ht="12.75" outlineLevel="1">
      <c r="A451" s="225">
        <v>114</v>
      </c>
      <c r="B451" s="226" t="s">
        <v>1857</v>
      </c>
      <c r="C451" s="227" t="s">
        <v>1858</v>
      </c>
      <c r="D451" s="228" t="s">
        <v>243</v>
      </c>
      <c r="E451" s="229">
        <v>8</v>
      </c>
      <c r="F451" s="147"/>
      <c r="G451" s="230">
        <f>ROUND(E451*F451,2)</f>
        <v>0</v>
      </c>
      <c r="H451" s="148"/>
      <c r="I451" s="283">
        <f>ROUND(E451*H451,2)</f>
        <v>0</v>
      </c>
      <c r="J451" s="148"/>
      <c r="K451" s="283">
        <f>ROUND(E451*J451,2)</f>
        <v>0</v>
      </c>
      <c r="L451" s="283">
        <v>21</v>
      </c>
      <c r="M451" s="283">
        <f>G451*(1+L451/100)</f>
        <v>0</v>
      </c>
      <c r="N451" s="283">
        <v>0</v>
      </c>
      <c r="O451" s="283">
        <f>ROUND(E451*N451,2)</f>
        <v>0</v>
      </c>
      <c r="P451" s="283">
        <v>0</v>
      </c>
      <c r="Q451" s="283">
        <f>ROUND(E451*P451,2)</f>
        <v>0</v>
      </c>
      <c r="R451" s="283"/>
      <c r="S451" s="283" t="s">
        <v>1412</v>
      </c>
      <c r="T451" s="283" t="s">
        <v>1412</v>
      </c>
      <c r="U451" s="283">
        <v>0.55</v>
      </c>
      <c r="V451" s="283">
        <f>ROUND(E451*U451,2)</f>
        <v>4.4</v>
      </c>
      <c r="W451" s="283"/>
      <c r="X451" s="283" t="s">
        <v>1392</v>
      </c>
      <c r="Y451" s="284"/>
      <c r="Z451" s="284"/>
      <c r="AA451" s="284"/>
      <c r="AB451" s="284"/>
      <c r="AC451" s="284"/>
      <c r="AD451" s="284"/>
      <c r="AE451" s="284"/>
      <c r="AF451" s="284"/>
      <c r="AG451" s="284" t="s">
        <v>1393</v>
      </c>
      <c r="AH451" s="284"/>
      <c r="AI451" s="284"/>
      <c r="AJ451" s="284"/>
      <c r="AK451" s="284"/>
      <c r="AL451" s="284"/>
      <c r="AM451" s="284"/>
      <c r="AN451" s="284"/>
      <c r="AO451" s="284"/>
      <c r="AP451" s="284"/>
      <c r="AQ451" s="284"/>
      <c r="AR451" s="284"/>
      <c r="AS451" s="284"/>
      <c r="AT451" s="284"/>
      <c r="AU451" s="284"/>
      <c r="AV451" s="284"/>
      <c r="AW451" s="284"/>
      <c r="AX451" s="284"/>
      <c r="AY451" s="284"/>
      <c r="AZ451" s="284"/>
      <c r="BA451" s="284"/>
      <c r="BB451" s="284"/>
      <c r="BC451" s="284"/>
      <c r="BD451" s="284"/>
      <c r="BE451" s="284"/>
      <c r="BF451" s="284"/>
      <c r="BG451" s="284"/>
      <c r="BH451" s="284"/>
    </row>
    <row r="452" spans="1:60" ht="12.75" outlineLevel="1">
      <c r="A452" s="232"/>
      <c r="B452" s="233"/>
      <c r="C452" s="234" t="s">
        <v>1859</v>
      </c>
      <c r="D452" s="235"/>
      <c r="E452" s="236">
        <v>8</v>
      </c>
      <c r="F452" s="283"/>
      <c r="G452" s="231"/>
      <c r="H452" s="283"/>
      <c r="I452" s="283"/>
      <c r="J452" s="283"/>
      <c r="K452" s="283"/>
      <c r="L452" s="283"/>
      <c r="M452" s="283"/>
      <c r="N452" s="283"/>
      <c r="O452" s="283"/>
      <c r="P452" s="283"/>
      <c r="Q452" s="283"/>
      <c r="R452" s="283"/>
      <c r="S452" s="283"/>
      <c r="T452" s="283"/>
      <c r="U452" s="283"/>
      <c r="V452" s="283"/>
      <c r="W452" s="283"/>
      <c r="X452" s="283"/>
      <c r="Y452" s="284"/>
      <c r="Z452" s="284"/>
      <c r="AA452" s="284"/>
      <c r="AB452" s="284"/>
      <c r="AC452" s="284"/>
      <c r="AD452" s="284"/>
      <c r="AE452" s="284"/>
      <c r="AF452" s="284"/>
      <c r="AG452" s="284" t="s">
        <v>527</v>
      </c>
      <c r="AH452" s="284">
        <v>0</v>
      </c>
      <c r="AI452" s="284"/>
      <c r="AJ452" s="284"/>
      <c r="AK452" s="284"/>
      <c r="AL452" s="284"/>
      <c r="AM452" s="284"/>
      <c r="AN452" s="284"/>
      <c r="AO452" s="284"/>
      <c r="AP452" s="284"/>
      <c r="AQ452" s="284"/>
      <c r="AR452" s="284"/>
      <c r="AS452" s="284"/>
      <c r="AT452" s="284"/>
      <c r="AU452" s="284"/>
      <c r="AV452" s="284"/>
      <c r="AW452" s="284"/>
      <c r="AX452" s="284"/>
      <c r="AY452" s="284"/>
      <c r="AZ452" s="284"/>
      <c r="BA452" s="284"/>
      <c r="BB452" s="284"/>
      <c r="BC452" s="284"/>
      <c r="BD452" s="284"/>
      <c r="BE452" s="284"/>
      <c r="BF452" s="284"/>
      <c r="BG452" s="284"/>
      <c r="BH452" s="284"/>
    </row>
    <row r="453" spans="1:60" ht="12.75" outlineLevel="1">
      <c r="A453" s="225">
        <v>115</v>
      </c>
      <c r="B453" s="226" t="s">
        <v>1860</v>
      </c>
      <c r="C453" s="227" t="s">
        <v>1861</v>
      </c>
      <c r="D453" s="228" t="s">
        <v>243</v>
      </c>
      <c r="E453" s="229">
        <v>8</v>
      </c>
      <c r="F453" s="147"/>
      <c r="G453" s="230">
        <f>ROUND(E453*F453,2)</f>
        <v>0</v>
      </c>
      <c r="H453" s="148"/>
      <c r="I453" s="283">
        <f>ROUND(E453*H453,2)</f>
        <v>0</v>
      </c>
      <c r="J453" s="148"/>
      <c r="K453" s="283">
        <f>ROUND(E453*J453,2)</f>
        <v>0</v>
      </c>
      <c r="L453" s="283">
        <v>21</v>
      </c>
      <c r="M453" s="283">
        <f>G453*(1+L453/100)</f>
        <v>0</v>
      </c>
      <c r="N453" s="283">
        <v>4E-05</v>
      </c>
      <c r="O453" s="283">
        <f>ROUND(E453*N453,2)</f>
        <v>0</v>
      </c>
      <c r="P453" s="283">
        <v>0</v>
      </c>
      <c r="Q453" s="283">
        <f>ROUND(E453*P453,2)</f>
        <v>0</v>
      </c>
      <c r="R453" s="283" t="s">
        <v>1485</v>
      </c>
      <c r="S453" s="283" t="s">
        <v>1412</v>
      </c>
      <c r="T453" s="283" t="s">
        <v>1412</v>
      </c>
      <c r="U453" s="283">
        <v>0</v>
      </c>
      <c r="V453" s="283">
        <f>ROUND(E453*U453,2)</f>
        <v>0</v>
      </c>
      <c r="W453" s="283"/>
      <c r="X453" s="283" t="s">
        <v>1487</v>
      </c>
      <c r="Y453" s="284"/>
      <c r="Z453" s="284"/>
      <c r="AA453" s="284"/>
      <c r="AB453" s="284"/>
      <c r="AC453" s="284"/>
      <c r="AD453" s="284"/>
      <c r="AE453" s="284"/>
      <c r="AF453" s="284"/>
      <c r="AG453" s="284" t="s">
        <v>1488</v>
      </c>
      <c r="AH453" s="284"/>
      <c r="AI453" s="284"/>
      <c r="AJ453" s="284"/>
      <c r="AK453" s="284"/>
      <c r="AL453" s="284"/>
      <c r="AM453" s="284"/>
      <c r="AN453" s="284"/>
      <c r="AO453" s="284"/>
      <c r="AP453" s="284"/>
      <c r="AQ453" s="284"/>
      <c r="AR453" s="284"/>
      <c r="AS453" s="284"/>
      <c r="AT453" s="284"/>
      <c r="AU453" s="284"/>
      <c r="AV453" s="284"/>
      <c r="AW453" s="284"/>
      <c r="AX453" s="284"/>
      <c r="AY453" s="284"/>
      <c r="AZ453" s="284"/>
      <c r="BA453" s="284"/>
      <c r="BB453" s="284"/>
      <c r="BC453" s="284"/>
      <c r="BD453" s="284"/>
      <c r="BE453" s="284"/>
      <c r="BF453" s="284"/>
      <c r="BG453" s="284"/>
      <c r="BH453" s="284"/>
    </row>
    <row r="454" spans="1:60" ht="12.75" outlineLevel="1">
      <c r="A454" s="232"/>
      <c r="B454" s="233"/>
      <c r="C454" s="234" t="s">
        <v>1862</v>
      </c>
      <c r="D454" s="235"/>
      <c r="E454" s="236">
        <v>8</v>
      </c>
      <c r="F454" s="283"/>
      <c r="G454" s="231"/>
      <c r="H454" s="283"/>
      <c r="I454" s="283"/>
      <c r="J454" s="283"/>
      <c r="K454" s="283"/>
      <c r="L454" s="283"/>
      <c r="M454" s="283"/>
      <c r="N454" s="283"/>
      <c r="O454" s="283"/>
      <c r="P454" s="283"/>
      <c r="Q454" s="283"/>
      <c r="R454" s="283"/>
      <c r="S454" s="283"/>
      <c r="T454" s="283"/>
      <c r="U454" s="283"/>
      <c r="V454" s="283"/>
      <c r="W454" s="283"/>
      <c r="X454" s="283"/>
      <c r="Y454" s="284"/>
      <c r="Z454" s="284"/>
      <c r="AA454" s="284"/>
      <c r="AB454" s="284"/>
      <c r="AC454" s="284"/>
      <c r="AD454" s="284"/>
      <c r="AE454" s="284"/>
      <c r="AF454" s="284"/>
      <c r="AG454" s="284" t="s">
        <v>527</v>
      </c>
      <c r="AH454" s="284">
        <v>0</v>
      </c>
      <c r="AI454" s="284"/>
      <c r="AJ454" s="284"/>
      <c r="AK454" s="284"/>
      <c r="AL454" s="284"/>
      <c r="AM454" s="284"/>
      <c r="AN454" s="284"/>
      <c r="AO454" s="284"/>
      <c r="AP454" s="284"/>
      <c r="AQ454" s="284"/>
      <c r="AR454" s="284"/>
      <c r="AS454" s="284"/>
      <c r="AT454" s="284"/>
      <c r="AU454" s="284"/>
      <c r="AV454" s="284"/>
      <c r="AW454" s="284"/>
      <c r="AX454" s="284"/>
      <c r="AY454" s="284"/>
      <c r="AZ454" s="284"/>
      <c r="BA454" s="284"/>
      <c r="BB454" s="284"/>
      <c r="BC454" s="284"/>
      <c r="BD454" s="284"/>
      <c r="BE454" s="284"/>
      <c r="BF454" s="284"/>
      <c r="BG454" s="284"/>
      <c r="BH454" s="284"/>
    </row>
    <row r="455" spans="1:60" ht="12.75" outlineLevel="1">
      <c r="A455" s="237">
        <v>116</v>
      </c>
      <c r="B455" s="238" t="s">
        <v>1863</v>
      </c>
      <c r="C455" s="239" t="s">
        <v>1864</v>
      </c>
      <c r="D455" s="240" t="s">
        <v>223</v>
      </c>
      <c r="E455" s="241">
        <v>0.00032</v>
      </c>
      <c r="F455" s="149"/>
      <c r="G455" s="242">
        <f>ROUND(E455*F455,2)</f>
        <v>0</v>
      </c>
      <c r="H455" s="148"/>
      <c r="I455" s="283">
        <f>ROUND(E455*H455,2)</f>
        <v>0</v>
      </c>
      <c r="J455" s="148"/>
      <c r="K455" s="283">
        <f>ROUND(E455*J455,2)</f>
        <v>0</v>
      </c>
      <c r="L455" s="283">
        <v>21</v>
      </c>
      <c r="M455" s="283">
        <f>G455*(1+L455/100)</f>
        <v>0</v>
      </c>
      <c r="N455" s="283">
        <v>0</v>
      </c>
      <c r="O455" s="283">
        <f>ROUND(E455*N455,2)</f>
        <v>0</v>
      </c>
      <c r="P455" s="283">
        <v>0</v>
      </c>
      <c r="Q455" s="283">
        <f>ROUND(E455*P455,2)</f>
        <v>0</v>
      </c>
      <c r="R455" s="283"/>
      <c r="S455" s="283" t="s">
        <v>1412</v>
      </c>
      <c r="T455" s="283" t="s">
        <v>1412</v>
      </c>
      <c r="U455" s="283">
        <v>5.064</v>
      </c>
      <c r="V455" s="283">
        <f>ROUND(E455*U455,2)</f>
        <v>0</v>
      </c>
      <c r="W455" s="283"/>
      <c r="X455" s="283" t="s">
        <v>266</v>
      </c>
      <c r="Y455" s="284"/>
      <c r="Z455" s="284"/>
      <c r="AA455" s="284"/>
      <c r="AB455" s="284"/>
      <c r="AC455" s="284"/>
      <c r="AD455" s="284"/>
      <c r="AE455" s="284"/>
      <c r="AF455" s="284"/>
      <c r="AG455" s="284" t="s">
        <v>1791</v>
      </c>
      <c r="AH455" s="284"/>
      <c r="AI455" s="284"/>
      <c r="AJ455" s="284"/>
      <c r="AK455" s="284"/>
      <c r="AL455" s="284"/>
      <c r="AM455" s="284"/>
      <c r="AN455" s="284"/>
      <c r="AO455" s="284"/>
      <c r="AP455" s="284"/>
      <c r="AQ455" s="284"/>
      <c r="AR455" s="284"/>
      <c r="AS455" s="284"/>
      <c r="AT455" s="284"/>
      <c r="AU455" s="284"/>
      <c r="AV455" s="284"/>
      <c r="AW455" s="284"/>
      <c r="AX455" s="284"/>
      <c r="AY455" s="284"/>
      <c r="AZ455" s="284"/>
      <c r="BA455" s="284"/>
      <c r="BB455" s="284"/>
      <c r="BC455" s="284"/>
      <c r="BD455" s="284"/>
      <c r="BE455" s="284"/>
      <c r="BF455" s="284"/>
      <c r="BG455" s="284"/>
      <c r="BH455" s="284"/>
    </row>
    <row r="456" spans="1:33" ht="12.75">
      <c r="A456" s="218" t="s">
        <v>1384</v>
      </c>
      <c r="B456" s="219" t="s">
        <v>1865</v>
      </c>
      <c r="C456" s="220" t="s">
        <v>1866</v>
      </c>
      <c r="D456" s="221"/>
      <c r="E456" s="222"/>
      <c r="F456" s="281"/>
      <c r="G456" s="224">
        <f>SUMIF(AG457:AG631,"&lt;&gt;NOR",G457:G631)</f>
        <v>0</v>
      </c>
      <c r="H456" s="282"/>
      <c r="I456" s="282">
        <f>SUM(I457:I631)</f>
        <v>0</v>
      </c>
      <c r="J456" s="282"/>
      <c r="K456" s="282">
        <f>SUM(K457:K631)</f>
        <v>0</v>
      </c>
      <c r="L456" s="282"/>
      <c r="M456" s="282">
        <f>SUM(M457:M631)</f>
        <v>0</v>
      </c>
      <c r="N456" s="282"/>
      <c r="O456" s="282">
        <f>SUM(O457:O631)</f>
        <v>0</v>
      </c>
      <c r="P456" s="282"/>
      <c r="Q456" s="282">
        <f>SUM(Q457:Q631)</f>
        <v>1.07</v>
      </c>
      <c r="R456" s="282"/>
      <c r="S456" s="282"/>
      <c r="T456" s="282"/>
      <c r="U456" s="282"/>
      <c r="V456" s="282">
        <f>SUM(V457:V631)</f>
        <v>12.01</v>
      </c>
      <c r="W456" s="282"/>
      <c r="X456" s="282"/>
      <c r="AG456" s="259" t="s">
        <v>1387</v>
      </c>
    </row>
    <row r="457" spans="1:60" ht="12.75" outlineLevel="1">
      <c r="A457" s="225">
        <v>117</v>
      </c>
      <c r="B457" s="226" t="s">
        <v>1867</v>
      </c>
      <c r="C457" s="227" t="s">
        <v>1868</v>
      </c>
      <c r="D457" s="228" t="s">
        <v>238</v>
      </c>
      <c r="E457" s="229">
        <v>32.81</v>
      </c>
      <c r="F457" s="147"/>
      <c r="G457" s="230">
        <f>ROUND(E457*F457,2)</f>
        <v>0</v>
      </c>
      <c r="H457" s="148"/>
      <c r="I457" s="283">
        <f>ROUND(E457*H457,2)</f>
        <v>0</v>
      </c>
      <c r="J457" s="148"/>
      <c r="K457" s="283">
        <f>ROUND(E457*J457,2)</f>
        <v>0</v>
      </c>
      <c r="L457" s="283">
        <v>21</v>
      </c>
      <c r="M457" s="283">
        <f>G457*(1+L457/100)</f>
        <v>0</v>
      </c>
      <c r="N457" s="283">
        <v>0</v>
      </c>
      <c r="O457" s="283">
        <f>ROUND(E457*N457,2)</f>
        <v>0</v>
      </c>
      <c r="P457" s="283">
        <v>0.02465</v>
      </c>
      <c r="Q457" s="283">
        <f>ROUND(E457*P457,2)</f>
        <v>0.81</v>
      </c>
      <c r="R457" s="283"/>
      <c r="S457" s="283" t="s">
        <v>1412</v>
      </c>
      <c r="T457" s="283" t="s">
        <v>1412</v>
      </c>
      <c r="U457" s="283">
        <v>0.3</v>
      </c>
      <c r="V457" s="283">
        <f>ROUND(E457*U457,2)</f>
        <v>9.84</v>
      </c>
      <c r="W457" s="283"/>
      <c r="X457" s="283" t="s">
        <v>1392</v>
      </c>
      <c r="Y457" s="284"/>
      <c r="Z457" s="284"/>
      <c r="AA457" s="284"/>
      <c r="AB457" s="284"/>
      <c r="AC457" s="284"/>
      <c r="AD457" s="284"/>
      <c r="AE457" s="284"/>
      <c r="AF457" s="284"/>
      <c r="AG457" s="284" t="s">
        <v>1393</v>
      </c>
      <c r="AH457" s="284"/>
      <c r="AI457" s="284"/>
      <c r="AJ457" s="284"/>
      <c r="AK457" s="284"/>
      <c r="AL457" s="284"/>
      <c r="AM457" s="284"/>
      <c r="AN457" s="284"/>
      <c r="AO457" s="284"/>
      <c r="AP457" s="284"/>
      <c r="AQ457" s="284"/>
      <c r="AR457" s="284"/>
      <c r="AS457" s="284"/>
      <c r="AT457" s="284"/>
      <c r="AU457" s="284"/>
      <c r="AV457" s="284"/>
      <c r="AW457" s="284"/>
      <c r="AX457" s="284"/>
      <c r="AY457" s="284"/>
      <c r="AZ457" s="284"/>
      <c r="BA457" s="284"/>
      <c r="BB457" s="284"/>
      <c r="BC457" s="284"/>
      <c r="BD457" s="284"/>
      <c r="BE457" s="284"/>
      <c r="BF457" s="284"/>
      <c r="BG457" s="284"/>
      <c r="BH457" s="284"/>
    </row>
    <row r="458" spans="1:60" ht="12.75" outlineLevel="1">
      <c r="A458" s="232"/>
      <c r="B458" s="233"/>
      <c r="C458" s="234" t="s">
        <v>1869</v>
      </c>
      <c r="D458" s="235"/>
      <c r="E458" s="236">
        <v>32.81</v>
      </c>
      <c r="F458" s="283"/>
      <c r="G458" s="231"/>
      <c r="H458" s="283"/>
      <c r="I458" s="283"/>
      <c r="J458" s="283"/>
      <c r="K458" s="283"/>
      <c r="L458" s="283"/>
      <c r="M458" s="283"/>
      <c r="N458" s="283"/>
      <c r="O458" s="283"/>
      <c r="P458" s="283"/>
      <c r="Q458" s="283"/>
      <c r="R458" s="283"/>
      <c r="S458" s="283"/>
      <c r="T458" s="283"/>
      <c r="U458" s="283"/>
      <c r="V458" s="283"/>
      <c r="W458" s="283"/>
      <c r="X458" s="283"/>
      <c r="Y458" s="284"/>
      <c r="Z458" s="284"/>
      <c r="AA458" s="284"/>
      <c r="AB458" s="284"/>
      <c r="AC458" s="284"/>
      <c r="AD458" s="284"/>
      <c r="AE458" s="284"/>
      <c r="AF458" s="284"/>
      <c r="AG458" s="284" t="s">
        <v>527</v>
      </c>
      <c r="AH458" s="284">
        <v>0</v>
      </c>
      <c r="AI458" s="284"/>
      <c r="AJ458" s="284"/>
      <c r="AK458" s="284"/>
      <c r="AL458" s="284"/>
      <c r="AM458" s="284"/>
      <c r="AN458" s="284"/>
      <c r="AO458" s="284"/>
      <c r="AP458" s="284"/>
      <c r="AQ458" s="284"/>
      <c r="AR458" s="284"/>
      <c r="AS458" s="284"/>
      <c r="AT458" s="284"/>
      <c r="AU458" s="284"/>
      <c r="AV458" s="284"/>
      <c r="AW458" s="284"/>
      <c r="AX458" s="284"/>
      <c r="AY458" s="284"/>
      <c r="AZ458" s="284"/>
      <c r="BA458" s="284"/>
      <c r="BB458" s="284"/>
      <c r="BC458" s="284"/>
      <c r="BD458" s="284"/>
      <c r="BE458" s="284"/>
      <c r="BF458" s="284"/>
      <c r="BG458" s="284"/>
      <c r="BH458" s="284"/>
    </row>
    <row r="459" spans="1:60" ht="12.75" outlineLevel="1">
      <c r="A459" s="225">
        <v>118</v>
      </c>
      <c r="B459" s="226" t="s">
        <v>1870</v>
      </c>
      <c r="C459" s="227" t="s">
        <v>1871</v>
      </c>
      <c r="D459" s="228" t="s">
        <v>238</v>
      </c>
      <c r="E459" s="229">
        <v>32.81</v>
      </c>
      <c r="F459" s="147"/>
      <c r="G459" s="230">
        <f>ROUND(E459*F459,2)</f>
        <v>0</v>
      </c>
      <c r="H459" s="148"/>
      <c r="I459" s="283">
        <f>ROUND(E459*H459,2)</f>
        <v>0</v>
      </c>
      <c r="J459" s="148"/>
      <c r="K459" s="283">
        <f>ROUND(E459*J459,2)</f>
        <v>0</v>
      </c>
      <c r="L459" s="283">
        <v>21</v>
      </c>
      <c r="M459" s="283">
        <f>G459*(1+L459/100)</f>
        <v>0</v>
      </c>
      <c r="N459" s="283">
        <v>0</v>
      </c>
      <c r="O459" s="283">
        <f>ROUND(E459*N459,2)</f>
        <v>0</v>
      </c>
      <c r="P459" s="283">
        <v>0.008</v>
      </c>
      <c r="Q459" s="283">
        <f>ROUND(E459*P459,2)</f>
        <v>0.26</v>
      </c>
      <c r="R459" s="283"/>
      <c r="S459" s="283" t="s">
        <v>1412</v>
      </c>
      <c r="T459" s="283" t="s">
        <v>1412</v>
      </c>
      <c r="U459" s="283">
        <v>0.066</v>
      </c>
      <c r="V459" s="283">
        <f>ROUND(E459*U459,2)</f>
        <v>2.17</v>
      </c>
      <c r="W459" s="283"/>
      <c r="X459" s="283" t="s">
        <v>1392</v>
      </c>
      <c r="Y459" s="284"/>
      <c r="Z459" s="284"/>
      <c r="AA459" s="284"/>
      <c r="AB459" s="284"/>
      <c r="AC459" s="284"/>
      <c r="AD459" s="284"/>
      <c r="AE459" s="284"/>
      <c r="AF459" s="284"/>
      <c r="AG459" s="284" t="s">
        <v>1393</v>
      </c>
      <c r="AH459" s="284"/>
      <c r="AI459" s="284"/>
      <c r="AJ459" s="284"/>
      <c r="AK459" s="284"/>
      <c r="AL459" s="284"/>
      <c r="AM459" s="284"/>
      <c r="AN459" s="284"/>
      <c r="AO459" s="284"/>
      <c r="AP459" s="284"/>
      <c r="AQ459" s="284"/>
      <c r="AR459" s="284"/>
      <c r="AS459" s="284"/>
      <c r="AT459" s="284"/>
      <c r="AU459" s="284"/>
      <c r="AV459" s="284"/>
      <c r="AW459" s="284"/>
      <c r="AX459" s="284"/>
      <c r="AY459" s="284"/>
      <c r="AZ459" s="284"/>
      <c r="BA459" s="284"/>
      <c r="BB459" s="284"/>
      <c r="BC459" s="284"/>
      <c r="BD459" s="284"/>
      <c r="BE459" s="284"/>
      <c r="BF459" s="284"/>
      <c r="BG459" s="284"/>
      <c r="BH459" s="284"/>
    </row>
    <row r="460" spans="1:60" ht="12.75" outlineLevel="1">
      <c r="A460" s="232"/>
      <c r="B460" s="233"/>
      <c r="C460" s="234" t="s">
        <v>1869</v>
      </c>
      <c r="D460" s="235"/>
      <c r="E460" s="236">
        <v>32.81</v>
      </c>
      <c r="F460" s="283"/>
      <c r="G460" s="231"/>
      <c r="H460" s="283"/>
      <c r="I460" s="283"/>
      <c r="J460" s="283"/>
      <c r="K460" s="283"/>
      <c r="L460" s="283"/>
      <c r="M460" s="283"/>
      <c r="N460" s="283"/>
      <c r="O460" s="283"/>
      <c r="P460" s="283"/>
      <c r="Q460" s="283"/>
      <c r="R460" s="283"/>
      <c r="S460" s="283"/>
      <c r="T460" s="283"/>
      <c r="U460" s="283"/>
      <c r="V460" s="283"/>
      <c r="W460" s="283"/>
      <c r="X460" s="283"/>
      <c r="Y460" s="284"/>
      <c r="Z460" s="284"/>
      <c r="AA460" s="284"/>
      <c r="AB460" s="284"/>
      <c r="AC460" s="284"/>
      <c r="AD460" s="284"/>
      <c r="AE460" s="284"/>
      <c r="AF460" s="284"/>
      <c r="AG460" s="284" t="s">
        <v>527</v>
      </c>
      <c r="AH460" s="284">
        <v>0</v>
      </c>
      <c r="AI460" s="284"/>
      <c r="AJ460" s="284"/>
      <c r="AK460" s="284"/>
      <c r="AL460" s="284"/>
      <c r="AM460" s="284"/>
      <c r="AN460" s="284"/>
      <c r="AO460" s="284"/>
      <c r="AP460" s="284"/>
      <c r="AQ460" s="284"/>
      <c r="AR460" s="284"/>
      <c r="AS460" s="284"/>
      <c r="AT460" s="284"/>
      <c r="AU460" s="284"/>
      <c r="AV460" s="284"/>
      <c r="AW460" s="284"/>
      <c r="AX460" s="284"/>
      <c r="AY460" s="284"/>
      <c r="AZ460" s="284"/>
      <c r="BA460" s="284"/>
      <c r="BB460" s="284"/>
      <c r="BC460" s="284"/>
      <c r="BD460" s="284"/>
      <c r="BE460" s="284"/>
      <c r="BF460" s="284"/>
      <c r="BG460" s="284"/>
      <c r="BH460" s="284"/>
    </row>
    <row r="461" spans="1:60" ht="12.75" outlineLevel="1">
      <c r="A461" s="225">
        <v>119</v>
      </c>
      <c r="B461" s="226" t="s">
        <v>1872</v>
      </c>
      <c r="C461" s="227" t="s">
        <v>1873</v>
      </c>
      <c r="D461" s="228" t="s">
        <v>243</v>
      </c>
      <c r="E461" s="229">
        <v>1</v>
      </c>
      <c r="F461" s="147"/>
      <c r="G461" s="230">
        <f>ROUND(E461*F461,2)</f>
        <v>0</v>
      </c>
      <c r="H461" s="148"/>
      <c r="I461" s="283">
        <f>ROUND(E461*H461,2)</f>
        <v>0</v>
      </c>
      <c r="J461" s="148"/>
      <c r="K461" s="283">
        <f>ROUND(E461*J461,2)</f>
        <v>0</v>
      </c>
      <c r="L461" s="283">
        <v>21</v>
      </c>
      <c r="M461" s="283">
        <f>G461*(1+L461/100)</f>
        <v>0</v>
      </c>
      <c r="N461" s="283">
        <v>0</v>
      </c>
      <c r="O461" s="283">
        <f>ROUND(E461*N461,2)</f>
        <v>0</v>
      </c>
      <c r="P461" s="283">
        <v>0</v>
      </c>
      <c r="Q461" s="283">
        <f>ROUND(E461*P461,2)</f>
        <v>0</v>
      </c>
      <c r="R461" s="283"/>
      <c r="S461" s="283" t="s">
        <v>1390</v>
      </c>
      <c r="T461" s="283" t="s">
        <v>1391</v>
      </c>
      <c r="U461" s="283">
        <v>0</v>
      </c>
      <c r="V461" s="283">
        <f>ROUND(E461*U461,2)</f>
        <v>0</v>
      </c>
      <c r="W461" s="283"/>
      <c r="X461" s="283" t="s">
        <v>1392</v>
      </c>
      <c r="Y461" s="284"/>
      <c r="Z461" s="284"/>
      <c r="AA461" s="284"/>
      <c r="AB461" s="284"/>
      <c r="AC461" s="284"/>
      <c r="AD461" s="284"/>
      <c r="AE461" s="284"/>
      <c r="AF461" s="284"/>
      <c r="AG461" s="284" t="s">
        <v>1393</v>
      </c>
      <c r="AH461" s="284"/>
      <c r="AI461" s="284"/>
      <c r="AJ461" s="284"/>
      <c r="AK461" s="284"/>
      <c r="AL461" s="284"/>
      <c r="AM461" s="284"/>
      <c r="AN461" s="284"/>
      <c r="AO461" s="284"/>
      <c r="AP461" s="284"/>
      <c r="AQ461" s="284"/>
      <c r="AR461" s="284"/>
      <c r="AS461" s="284"/>
      <c r="AT461" s="284"/>
      <c r="AU461" s="284"/>
      <c r="AV461" s="284"/>
      <c r="AW461" s="284"/>
      <c r="AX461" s="284"/>
      <c r="AY461" s="284"/>
      <c r="AZ461" s="284"/>
      <c r="BA461" s="284"/>
      <c r="BB461" s="284"/>
      <c r="BC461" s="284"/>
      <c r="BD461" s="284"/>
      <c r="BE461" s="284"/>
      <c r="BF461" s="284"/>
      <c r="BG461" s="284"/>
      <c r="BH461" s="284"/>
    </row>
    <row r="462" spans="1:60" ht="12.75" outlineLevel="1">
      <c r="A462" s="232"/>
      <c r="B462" s="233"/>
      <c r="C462" s="293" t="s">
        <v>1874</v>
      </c>
      <c r="D462" s="293"/>
      <c r="E462" s="293"/>
      <c r="F462" s="291"/>
      <c r="G462" s="293"/>
      <c r="H462" s="283"/>
      <c r="I462" s="283"/>
      <c r="J462" s="283"/>
      <c r="K462" s="283"/>
      <c r="L462" s="283"/>
      <c r="M462" s="283"/>
      <c r="N462" s="283"/>
      <c r="O462" s="283"/>
      <c r="P462" s="283"/>
      <c r="Q462" s="283"/>
      <c r="R462" s="283"/>
      <c r="S462" s="283"/>
      <c r="T462" s="283"/>
      <c r="U462" s="283"/>
      <c r="V462" s="283"/>
      <c r="W462" s="283"/>
      <c r="X462" s="283"/>
      <c r="Y462" s="284"/>
      <c r="Z462" s="284"/>
      <c r="AA462" s="284"/>
      <c r="AB462" s="284"/>
      <c r="AC462" s="284"/>
      <c r="AD462" s="284"/>
      <c r="AE462" s="284"/>
      <c r="AF462" s="284"/>
      <c r="AG462" s="284" t="s">
        <v>1395</v>
      </c>
      <c r="AH462" s="284"/>
      <c r="AI462" s="284"/>
      <c r="AJ462" s="284"/>
      <c r="AK462" s="284"/>
      <c r="AL462" s="284"/>
      <c r="AM462" s="284"/>
      <c r="AN462" s="284"/>
      <c r="AO462" s="284"/>
      <c r="AP462" s="284"/>
      <c r="AQ462" s="284"/>
      <c r="AR462" s="284"/>
      <c r="AS462" s="284"/>
      <c r="AT462" s="284"/>
      <c r="AU462" s="284"/>
      <c r="AV462" s="284"/>
      <c r="AW462" s="284"/>
      <c r="AX462" s="284"/>
      <c r="AY462" s="284"/>
      <c r="AZ462" s="284"/>
      <c r="BA462" s="284"/>
      <c r="BB462" s="284"/>
      <c r="BC462" s="284"/>
      <c r="BD462" s="284"/>
      <c r="BE462" s="284"/>
      <c r="BF462" s="284"/>
      <c r="BG462" s="284"/>
      <c r="BH462" s="284"/>
    </row>
    <row r="463" spans="1:60" ht="12.75" outlineLevel="1">
      <c r="A463" s="232"/>
      <c r="B463" s="233"/>
      <c r="C463" s="243" t="s">
        <v>144</v>
      </c>
      <c r="D463" s="244"/>
      <c r="E463" s="245"/>
      <c r="F463" s="285"/>
      <c r="G463" s="246"/>
      <c r="H463" s="283"/>
      <c r="I463" s="283"/>
      <c r="J463" s="283"/>
      <c r="K463" s="283"/>
      <c r="L463" s="283"/>
      <c r="M463" s="283"/>
      <c r="N463" s="283"/>
      <c r="O463" s="283"/>
      <c r="P463" s="283"/>
      <c r="Q463" s="283"/>
      <c r="R463" s="283"/>
      <c r="S463" s="283"/>
      <c r="T463" s="283"/>
      <c r="U463" s="283"/>
      <c r="V463" s="283"/>
      <c r="W463" s="283"/>
      <c r="X463" s="283"/>
      <c r="Y463" s="284"/>
      <c r="Z463" s="284"/>
      <c r="AA463" s="284"/>
      <c r="AB463" s="284"/>
      <c r="AC463" s="284"/>
      <c r="AD463" s="284"/>
      <c r="AE463" s="284"/>
      <c r="AF463" s="284"/>
      <c r="AG463" s="284" t="s">
        <v>1395</v>
      </c>
      <c r="AH463" s="284"/>
      <c r="AI463" s="284"/>
      <c r="AJ463" s="284"/>
      <c r="AK463" s="284"/>
      <c r="AL463" s="284"/>
      <c r="AM463" s="284"/>
      <c r="AN463" s="284"/>
      <c r="AO463" s="284"/>
      <c r="AP463" s="284"/>
      <c r="AQ463" s="284"/>
      <c r="AR463" s="284"/>
      <c r="AS463" s="284"/>
      <c r="AT463" s="284"/>
      <c r="AU463" s="284"/>
      <c r="AV463" s="284"/>
      <c r="AW463" s="284"/>
      <c r="AX463" s="284"/>
      <c r="AY463" s="284"/>
      <c r="AZ463" s="284"/>
      <c r="BA463" s="284"/>
      <c r="BB463" s="284"/>
      <c r="BC463" s="284"/>
      <c r="BD463" s="284"/>
      <c r="BE463" s="284"/>
      <c r="BF463" s="284"/>
      <c r="BG463" s="284"/>
      <c r="BH463" s="284"/>
    </row>
    <row r="464" spans="1:60" ht="12.75" outlineLevel="1">
      <c r="A464" s="232"/>
      <c r="B464" s="233"/>
      <c r="C464" s="1117" t="s">
        <v>1875</v>
      </c>
      <c r="D464" s="1117"/>
      <c r="E464" s="1117"/>
      <c r="F464" s="1116"/>
      <c r="G464" s="1117"/>
      <c r="H464" s="283"/>
      <c r="I464" s="283"/>
      <c r="J464" s="283"/>
      <c r="K464" s="283"/>
      <c r="L464" s="283"/>
      <c r="M464" s="283"/>
      <c r="N464" s="283"/>
      <c r="O464" s="283"/>
      <c r="P464" s="283"/>
      <c r="Q464" s="283"/>
      <c r="R464" s="283"/>
      <c r="S464" s="283"/>
      <c r="T464" s="283"/>
      <c r="U464" s="283"/>
      <c r="V464" s="283"/>
      <c r="W464" s="283"/>
      <c r="X464" s="283"/>
      <c r="Y464" s="284"/>
      <c r="Z464" s="284"/>
      <c r="AA464" s="284"/>
      <c r="AB464" s="284"/>
      <c r="AC464" s="284"/>
      <c r="AD464" s="284"/>
      <c r="AE464" s="284"/>
      <c r="AF464" s="284"/>
      <c r="AG464" s="284" t="s">
        <v>1395</v>
      </c>
      <c r="AH464" s="284"/>
      <c r="AI464" s="284"/>
      <c r="AJ464" s="284"/>
      <c r="AK464" s="284"/>
      <c r="AL464" s="284"/>
      <c r="AM464" s="284"/>
      <c r="AN464" s="284"/>
      <c r="AO464" s="284"/>
      <c r="AP464" s="284"/>
      <c r="AQ464" s="284"/>
      <c r="AR464" s="284"/>
      <c r="AS464" s="284"/>
      <c r="AT464" s="284"/>
      <c r="AU464" s="284"/>
      <c r="AV464" s="284"/>
      <c r="AW464" s="284"/>
      <c r="AX464" s="284"/>
      <c r="AY464" s="284"/>
      <c r="AZ464" s="284"/>
      <c r="BA464" s="284"/>
      <c r="BB464" s="284"/>
      <c r="BC464" s="284"/>
      <c r="BD464" s="284"/>
      <c r="BE464" s="284"/>
      <c r="BF464" s="284"/>
      <c r="BG464" s="284"/>
      <c r="BH464" s="284"/>
    </row>
    <row r="465" spans="1:60" ht="12.75" outlineLevel="1">
      <c r="A465" s="232"/>
      <c r="B465" s="233"/>
      <c r="C465" s="1117" t="s">
        <v>1877</v>
      </c>
      <c r="D465" s="1117"/>
      <c r="E465" s="1117"/>
      <c r="F465" s="1116"/>
      <c r="G465" s="1117"/>
      <c r="H465" s="283"/>
      <c r="I465" s="283"/>
      <c r="J465" s="283"/>
      <c r="K465" s="283"/>
      <c r="L465" s="283"/>
      <c r="M465" s="283"/>
      <c r="N465" s="283"/>
      <c r="O465" s="283"/>
      <c r="P465" s="283"/>
      <c r="Q465" s="283"/>
      <c r="R465" s="283"/>
      <c r="S465" s="283"/>
      <c r="T465" s="283"/>
      <c r="U465" s="283"/>
      <c r="V465" s="283"/>
      <c r="W465" s="283"/>
      <c r="X465" s="283"/>
      <c r="Y465" s="284"/>
      <c r="Z465" s="284"/>
      <c r="AA465" s="284"/>
      <c r="AB465" s="284"/>
      <c r="AC465" s="284"/>
      <c r="AD465" s="284"/>
      <c r="AE465" s="284"/>
      <c r="AF465" s="284"/>
      <c r="AG465" s="284" t="s">
        <v>1395</v>
      </c>
      <c r="AH465" s="284"/>
      <c r="AI465" s="284"/>
      <c r="AJ465" s="284"/>
      <c r="AK465" s="284"/>
      <c r="AL465" s="284"/>
      <c r="AM465" s="284"/>
      <c r="AN465" s="284"/>
      <c r="AO465" s="284"/>
      <c r="AP465" s="284"/>
      <c r="AQ465" s="284"/>
      <c r="AR465" s="284"/>
      <c r="AS465" s="284"/>
      <c r="AT465" s="284"/>
      <c r="AU465" s="284"/>
      <c r="AV465" s="284"/>
      <c r="AW465" s="284"/>
      <c r="AX465" s="284"/>
      <c r="AY465" s="284"/>
      <c r="AZ465" s="284"/>
      <c r="BA465" s="284"/>
      <c r="BB465" s="284"/>
      <c r="BC465" s="284"/>
      <c r="BD465" s="284"/>
      <c r="BE465" s="284"/>
      <c r="BF465" s="284"/>
      <c r="BG465" s="284"/>
      <c r="BH465" s="284"/>
    </row>
    <row r="466" spans="1:60" ht="12.75" outlineLevel="1">
      <c r="A466" s="232"/>
      <c r="B466" s="233"/>
      <c r="C466" s="1117" t="s">
        <v>1878</v>
      </c>
      <c r="D466" s="1117"/>
      <c r="E466" s="1117"/>
      <c r="F466" s="1116"/>
      <c r="G466" s="1117"/>
      <c r="H466" s="283"/>
      <c r="I466" s="283"/>
      <c r="J466" s="283"/>
      <c r="K466" s="283"/>
      <c r="L466" s="283"/>
      <c r="M466" s="283"/>
      <c r="N466" s="283"/>
      <c r="O466" s="283"/>
      <c r="P466" s="283"/>
      <c r="Q466" s="283"/>
      <c r="R466" s="283"/>
      <c r="S466" s="283"/>
      <c r="T466" s="283"/>
      <c r="U466" s="283"/>
      <c r="V466" s="283"/>
      <c r="W466" s="283"/>
      <c r="X466" s="283"/>
      <c r="Y466" s="284"/>
      <c r="Z466" s="284"/>
      <c r="AA466" s="284"/>
      <c r="AB466" s="284"/>
      <c r="AC466" s="284"/>
      <c r="AD466" s="284"/>
      <c r="AE466" s="284"/>
      <c r="AF466" s="284"/>
      <c r="AG466" s="284" t="s">
        <v>1395</v>
      </c>
      <c r="AH466" s="284"/>
      <c r="AI466" s="284"/>
      <c r="AJ466" s="284"/>
      <c r="AK466" s="284"/>
      <c r="AL466" s="284"/>
      <c r="AM466" s="284"/>
      <c r="AN466" s="284"/>
      <c r="AO466" s="284"/>
      <c r="AP466" s="284"/>
      <c r="AQ466" s="284"/>
      <c r="AR466" s="284"/>
      <c r="AS466" s="284"/>
      <c r="AT466" s="284"/>
      <c r="AU466" s="284"/>
      <c r="AV466" s="284"/>
      <c r="AW466" s="284"/>
      <c r="AX466" s="284"/>
      <c r="AY466" s="284"/>
      <c r="AZ466" s="284"/>
      <c r="BA466" s="284"/>
      <c r="BB466" s="284"/>
      <c r="BC466" s="284"/>
      <c r="BD466" s="284"/>
      <c r="BE466" s="284"/>
      <c r="BF466" s="284"/>
      <c r="BG466" s="284"/>
      <c r="BH466" s="284"/>
    </row>
    <row r="467" spans="1:60" ht="12.75" outlineLevel="1">
      <c r="A467" s="232"/>
      <c r="B467" s="233"/>
      <c r="C467" s="1117" t="s">
        <v>1879</v>
      </c>
      <c r="D467" s="1117"/>
      <c r="E467" s="1117"/>
      <c r="F467" s="1116"/>
      <c r="G467" s="1117"/>
      <c r="H467" s="283"/>
      <c r="I467" s="283"/>
      <c r="J467" s="283"/>
      <c r="K467" s="283"/>
      <c r="L467" s="283"/>
      <c r="M467" s="283"/>
      <c r="N467" s="283"/>
      <c r="O467" s="283"/>
      <c r="P467" s="283"/>
      <c r="Q467" s="283"/>
      <c r="R467" s="283"/>
      <c r="S467" s="283"/>
      <c r="T467" s="283"/>
      <c r="U467" s="283"/>
      <c r="V467" s="283"/>
      <c r="W467" s="283"/>
      <c r="X467" s="283"/>
      <c r="Y467" s="284"/>
      <c r="Z467" s="284"/>
      <c r="AA467" s="284"/>
      <c r="AB467" s="284"/>
      <c r="AC467" s="284"/>
      <c r="AD467" s="284"/>
      <c r="AE467" s="284"/>
      <c r="AF467" s="284"/>
      <c r="AG467" s="284" t="s">
        <v>1395</v>
      </c>
      <c r="AH467" s="284"/>
      <c r="AI467" s="284"/>
      <c r="AJ467" s="284"/>
      <c r="AK467" s="284"/>
      <c r="AL467" s="284"/>
      <c r="AM467" s="284"/>
      <c r="AN467" s="284"/>
      <c r="AO467" s="284"/>
      <c r="AP467" s="284"/>
      <c r="AQ467" s="284"/>
      <c r="AR467" s="284"/>
      <c r="AS467" s="284"/>
      <c r="AT467" s="284"/>
      <c r="AU467" s="284"/>
      <c r="AV467" s="284"/>
      <c r="AW467" s="284"/>
      <c r="AX467" s="284"/>
      <c r="AY467" s="284"/>
      <c r="AZ467" s="284"/>
      <c r="BA467" s="284"/>
      <c r="BB467" s="284"/>
      <c r="BC467" s="284"/>
      <c r="BD467" s="284"/>
      <c r="BE467" s="284"/>
      <c r="BF467" s="284"/>
      <c r="BG467" s="284"/>
      <c r="BH467" s="284"/>
    </row>
    <row r="468" spans="1:60" ht="12.75" outlineLevel="1">
      <c r="A468" s="232"/>
      <c r="B468" s="233"/>
      <c r="C468" s="1117" t="s">
        <v>1880</v>
      </c>
      <c r="D468" s="1117"/>
      <c r="E468" s="1117"/>
      <c r="F468" s="1116"/>
      <c r="G468" s="1117"/>
      <c r="H468" s="283"/>
      <c r="I468" s="283"/>
      <c r="J468" s="283"/>
      <c r="K468" s="283"/>
      <c r="L468" s="283"/>
      <c r="M468" s="283"/>
      <c r="N468" s="283"/>
      <c r="O468" s="283"/>
      <c r="P468" s="283"/>
      <c r="Q468" s="283"/>
      <c r="R468" s="283"/>
      <c r="S468" s="283"/>
      <c r="T468" s="283"/>
      <c r="U468" s="283"/>
      <c r="V468" s="283"/>
      <c r="W468" s="283"/>
      <c r="X468" s="283"/>
      <c r="Y468" s="284"/>
      <c r="Z468" s="284"/>
      <c r="AA468" s="284"/>
      <c r="AB468" s="284"/>
      <c r="AC468" s="284"/>
      <c r="AD468" s="284"/>
      <c r="AE468" s="284"/>
      <c r="AF468" s="284"/>
      <c r="AG468" s="284" t="s">
        <v>1395</v>
      </c>
      <c r="AH468" s="284"/>
      <c r="AI468" s="284"/>
      <c r="AJ468" s="284"/>
      <c r="AK468" s="284"/>
      <c r="AL468" s="284"/>
      <c r="AM468" s="284"/>
      <c r="AN468" s="284"/>
      <c r="AO468" s="284"/>
      <c r="AP468" s="284"/>
      <c r="AQ468" s="284"/>
      <c r="AR468" s="284"/>
      <c r="AS468" s="284"/>
      <c r="AT468" s="284"/>
      <c r="AU468" s="284"/>
      <c r="AV468" s="284"/>
      <c r="AW468" s="284"/>
      <c r="AX468" s="284"/>
      <c r="AY468" s="284"/>
      <c r="AZ468" s="284"/>
      <c r="BA468" s="284"/>
      <c r="BB468" s="284"/>
      <c r="BC468" s="284"/>
      <c r="BD468" s="284"/>
      <c r="BE468" s="284"/>
      <c r="BF468" s="284"/>
      <c r="BG468" s="284"/>
      <c r="BH468" s="284"/>
    </row>
    <row r="469" spans="1:60" ht="12.75" outlineLevel="1">
      <c r="A469" s="232"/>
      <c r="B469" s="233"/>
      <c r="C469" s="1117" t="s">
        <v>1881</v>
      </c>
      <c r="D469" s="1117"/>
      <c r="E469" s="1117"/>
      <c r="F469" s="1116"/>
      <c r="G469" s="1117"/>
      <c r="H469" s="283"/>
      <c r="I469" s="283"/>
      <c r="J469" s="283"/>
      <c r="K469" s="283"/>
      <c r="L469" s="283"/>
      <c r="M469" s="283"/>
      <c r="N469" s="283"/>
      <c r="O469" s="283"/>
      <c r="P469" s="283"/>
      <c r="Q469" s="283"/>
      <c r="R469" s="283"/>
      <c r="S469" s="283"/>
      <c r="T469" s="283"/>
      <c r="U469" s="283"/>
      <c r="V469" s="283"/>
      <c r="W469" s="283"/>
      <c r="X469" s="283"/>
      <c r="Y469" s="284"/>
      <c r="Z469" s="284"/>
      <c r="AA469" s="284"/>
      <c r="AB469" s="284"/>
      <c r="AC469" s="284"/>
      <c r="AD469" s="284"/>
      <c r="AE469" s="284"/>
      <c r="AF469" s="284"/>
      <c r="AG469" s="284" t="s">
        <v>1395</v>
      </c>
      <c r="AH469" s="284"/>
      <c r="AI469" s="284"/>
      <c r="AJ469" s="284"/>
      <c r="AK469" s="284"/>
      <c r="AL469" s="284"/>
      <c r="AM469" s="284"/>
      <c r="AN469" s="284"/>
      <c r="AO469" s="284"/>
      <c r="AP469" s="284"/>
      <c r="AQ469" s="284"/>
      <c r="AR469" s="284"/>
      <c r="AS469" s="284"/>
      <c r="AT469" s="284"/>
      <c r="AU469" s="284"/>
      <c r="AV469" s="284"/>
      <c r="AW469" s="284"/>
      <c r="AX469" s="284"/>
      <c r="AY469" s="284"/>
      <c r="AZ469" s="284"/>
      <c r="BA469" s="284"/>
      <c r="BB469" s="284"/>
      <c r="BC469" s="284"/>
      <c r="BD469" s="284"/>
      <c r="BE469" s="284"/>
      <c r="BF469" s="284"/>
      <c r="BG469" s="284"/>
      <c r="BH469" s="284"/>
    </row>
    <row r="470" spans="1:60" ht="12.75" outlineLevel="1">
      <c r="A470" s="232"/>
      <c r="B470" s="233"/>
      <c r="C470" s="1117" t="s">
        <v>1882</v>
      </c>
      <c r="D470" s="1117"/>
      <c r="E470" s="1117"/>
      <c r="F470" s="1116"/>
      <c r="G470" s="1117"/>
      <c r="H470" s="283"/>
      <c r="I470" s="283"/>
      <c r="J470" s="283"/>
      <c r="K470" s="283"/>
      <c r="L470" s="283"/>
      <c r="M470" s="283"/>
      <c r="N470" s="283"/>
      <c r="O470" s="283"/>
      <c r="P470" s="283"/>
      <c r="Q470" s="283"/>
      <c r="R470" s="283"/>
      <c r="S470" s="283"/>
      <c r="T470" s="283"/>
      <c r="U470" s="283"/>
      <c r="V470" s="283"/>
      <c r="W470" s="283"/>
      <c r="X470" s="283"/>
      <c r="Y470" s="284"/>
      <c r="Z470" s="284"/>
      <c r="AA470" s="284"/>
      <c r="AB470" s="284"/>
      <c r="AC470" s="284"/>
      <c r="AD470" s="284"/>
      <c r="AE470" s="284"/>
      <c r="AF470" s="284"/>
      <c r="AG470" s="284" t="s">
        <v>1395</v>
      </c>
      <c r="AH470" s="284"/>
      <c r="AI470" s="284"/>
      <c r="AJ470" s="284"/>
      <c r="AK470" s="284"/>
      <c r="AL470" s="284"/>
      <c r="AM470" s="284"/>
      <c r="AN470" s="284"/>
      <c r="AO470" s="284"/>
      <c r="AP470" s="284"/>
      <c r="AQ470" s="284"/>
      <c r="AR470" s="284"/>
      <c r="AS470" s="284"/>
      <c r="AT470" s="284"/>
      <c r="AU470" s="284"/>
      <c r="AV470" s="284"/>
      <c r="AW470" s="284"/>
      <c r="AX470" s="284"/>
      <c r="AY470" s="284"/>
      <c r="AZ470" s="284"/>
      <c r="BA470" s="284"/>
      <c r="BB470" s="284"/>
      <c r="BC470" s="284"/>
      <c r="BD470" s="284"/>
      <c r="BE470" s="284"/>
      <c r="BF470" s="284"/>
      <c r="BG470" s="284"/>
      <c r="BH470" s="284"/>
    </row>
    <row r="471" spans="1:60" ht="12.75" outlineLevel="1">
      <c r="A471" s="232"/>
      <c r="B471" s="233"/>
      <c r="C471" s="1117" t="s">
        <v>1883</v>
      </c>
      <c r="D471" s="1117"/>
      <c r="E471" s="1117"/>
      <c r="F471" s="1116"/>
      <c r="G471" s="1117"/>
      <c r="H471" s="283"/>
      <c r="I471" s="283"/>
      <c r="J471" s="283"/>
      <c r="K471" s="283"/>
      <c r="L471" s="283"/>
      <c r="M471" s="283"/>
      <c r="N471" s="283"/>
      <c r="O471" s="283"/>
      <c r="P471" s="283"/>
      <c r="Q471" s="283"/>
      <c r="R471" s="283"/>
      <c r="S471" s="283"/>
      <c r="T471" s="283"/>
      <c r="U471" s="283"/>
      <c r="V471" s="283"/>
      <c r="W471" s="283"/>
      <c r="X471" s="283"/>
      <c r="Y471" s="284"/>
      <c r="Z471" s="284"/>
      <c r="AA471" s="284"/>
      <c r="AB471" s="284"/>
      <c r="AC471" s="284"/>
      <c r="AD471" s="284"/>
      <c r="AE471" s="284"/>
      <c r="AF471" s="284"/>
      <c r="AG471" s="284" t="s">
        <v>1395</v>
      </c>
      <c r="AH471" s="284"/>
      <c r="AI471" s="284"/>
      <c r="AJ471" s="284"/>
      <c r="AK471" s="284"/>
      <c r="AL471" s="284"/>
      <c r="AM471" s="284"/>
      <c r="AN471" s="284"/>
      <c r="AO471" s="284"/>
      <c r="AP471" s="284"/>
      <c r="AQ471" s="284"/>
      <c r="AR471" s="284"/>
      <c r="AS471" s="284"/>
      <c r="AT471" s="284"/>
      <c r="AU471" s="284"/>
      <c r="AV471" s="284"/>
      <c r="AW471" s="284"/>
      <c r="AX471" s="284"/>
      <c r="AY471" s="284"/>
      <c r="AZ471" s="284"/>
      <c r="BA471" s="284"/>
      <c r="BB471" s="284"/>
      <c r="BC471" s="284"/>
      <c r="BD471" s="284"/>
      <c r="BE471" s="284"/>
      <c r="BF471" s="284"/>
      <c r="BG471" s="284"/>
      <c r="BH471" s="284"/>
    </row>
    <row r="472" spans="1:60" ht="12.75" outlineLevel="1">
      <c r="A472" s="232"/>
      <c r="B472" s="233"/>
      <c r="C472" s="1117" t="s">
        <v>1884</v>
      </c>
      <c r="D472" s="1117"/>
      <c r="E472" s="1117"/>
      <c r="F472" s="1116"/>
      <c r="G472" s="1117"/>
      <c r="H472" s="283"/>
      <c r="I472" s="283"/>
      <c r="J472" s="283"/>
      <c r="K472" s="283"/>
      <c r="L472" s="283"/>
      <c r="M472" s="283"/>
      <c r="N472" s="283"/>
      <c r="O472" s="283"/>
      <c r="P472" s="283"/>
      <c r="Q472" s="283"/>
      <c r="R472" s="283"/>
      <c r="S472" s="283"/>
      <c r="T472" s="283"/>
      <c r="U472" s="283"/>
      <c r="V472" s="283"/>
      <c r="W472" s="283"/>
      <c r="X472" s="283"/>
      <c r="Y472" s="284"/>
      <c r="Z472" s="284"/>
      <c r="AA472" s="284"/>
      <c r="AB472" s="284"/>
      <c r="AC472" s="284"/>
      <c r="AD472" s="284"/>
      <c r="AE472" s="284"/>
      <c r="AF472" s="284"/>
      <c r="AG472" s="284" t="s">
        <v>1395</v>
      </c>
      <c r="AH472" s="284"/>
      <c r="AI472" s="284"/>
      <c r="AJ472" s="284"/>
      <c r="AK472" s="284"/>
      <c r="AL472" s="284"/>
      <c r="AM472" s="284"/>
      <c r="AN472" s="284"/>
      <c r="AO472" s="284"/>
      <c r="AP472" s="284"/>
      <c r="AQ472" s="284"/>
      <c r="AR472" s="284"/>
      <c r="AS472" s="284"/>
      <c r="AT472" s="284"/>
      <c r="AU472" s="284"/>
      <c r="AV472" s="284"/>
      <c r="AW472" s="284"/>
      <c r="AX472" s="284"/>
      <c r="AY472" s="284"/>
      <c r="AZ472" s="284"/>
      <c r="BA472" s="284"/>
      <c r="BB472" s="284"/>
      <c r="BC472" s="284"/>
      <c r="BD472" s="284"/>
      <c r="BE472" s="284"/>
      <c r="BF472" s="284"/>
      <c r="BG472" s="284"/>
      <c r="BH472" s="284"/>
    </row>
    <row r="473" spans="1:60" ht="12.75" outlineLevel="1">
      <c r="A473" s="232"/>
      <c r="B473" s="233"/>
      <c r="C473" s="1117" t="s">
        <v>1885</v>
      </c>
      <c r="D473" s="1117"/>
      <c r="E473" s="1117"/>
      <c r="F473" s="1116"/>
      <c r="G473" s="1117"/>
      <c r="H473" s="283"/>
      <c r="I473" s="283"/>
      <c r="J473" s="283"/>
      <c r="K473" s="283"/>
      <c r="L473" s="283"/>
      <c r="M473" s="283"/>
      <c r="N473" s="283"/>
      <c r="O473" s="283"/>
      <c r="P473" s="283"/>
      <c r="Q473" s="283"/>
      <c r="R473" s="283"/>
      <c r="S473" s="283"/>
      <c r="T473" s="283"/>
      <c r="U473" s="283"/>
      <c r="V473" s="283"/>
      <c r="W473" s="283"/>
      <c r="X473" s="283"/>
      <c r="Y473" s="284"/>
      <c r="Z473" s="284"/>
      <c r="AA473" s="284"/>
      <c r="AB473" s="284"/>
      <c r="AC473" s="284"/>
      <c r="AD473" s="284"/>
      <c r="AE473" s="284"/>
      <c r="AF473" s="284"/>
      <c r="AG473" s="284" t="s">
        <v>1395</v>
      </c>
      <c r="AH473" s="284"/>
      <c r="AI473" s="284"/>
      <c r="AJ473" s="284"/>
      <c r="AK473" s="284"/>
      <c r="AL473" s="284"/>
      <c r="AM473" s="284"/>
      <c r="AN473" s="284"/>
      <c r="AO473" s="284"/>
      <c r="AP473" s="284"/>
      <c r="AQ473" s="284"/>
      <c r="AR473" s="284"/>
      <c r="AS473" s="284"/>
      <c r="AT473" s="284"/>
      <c r="AU473" s="284"/>
      <c r="AV473" s="284"/>
      <c r="AW473" s="284"/>
      <c r="AX473" s="284"/>
      <c r="AY473" s="284"/>
      <c r="AZ473" s="284"/>
      <c r="BA473" s="284"/>
      <c r="BB473" s="284"/>
      <c r="BC473" s="284"/>
      <c r="BD473" s="284"/>
      <c r="BE473" s="284"/>
      <c r="BF473" s="284"/>
      <c r="BG473" s="284"/>
      <c r="BH473" s="284"/>
    </row>
    <row r="474" spans="1:60" ht="12.75" outlineLevel="1">
      <c r="A474" s="232"/>
      <c r="B474" s="233"/>
      <c r="C474" s="234" t="s">
        <v>1886</v>
      </c>
      <c r="D474" s="235"/>
      <c r="E474" s="236">
        <v>1</v>
      </c>
      <c r="F474" s="283"/>
      <c r="G474" s="231"/>
      <c r="H474" s="283"/>
      <c r="I474" s="283"/>
      <c r="J474" s="283"/>
      <c r="K474" s="283"/>
      <c r="L474" s="283"/>
      <c r="M474" s="283"/>
      <c r="N474" s="283"/>
      <c r="O474" s="283"/>
      <c r="P474" s="283"/>
      <c r="Q474" s="283"/>
      <c r="R474" s="283"/>
      <c r="S474" s="283"/>
      <c r="T474" s="283"/>
      <c r="U474" s="283"/>
      <c r="V474" s="283"/>
      <c r="W474" s="283"/>
      <c r="X474" s="283"/>
      <c r="Y474" s="284"/>
      <c r="Z474" s="284"/>
      <c r="AA474" s="284"/>
      <c r="AB474" s="284"/>
      <c r="AC474" s="284"/>
      <c r="AD474" s="284"/>
      <c r="AE474" s="284"/>
      <c r="AF474" s="284"/>
      <c r="AG474" s="284" t="s">
        <v>527</v>
      </c>
      <c r="AH474" s="284">
        <v>0</v>
      </c>
      <c r="AI474" s="284"/>
      <c r="AJ474" s="284"/>
      <c r="AK474" s="284"/>
      <c r="AL474" s="284"/>
      <c r="AM474" s="284"/>
      <c r="AN474" s="284"/>
      <c r="AO474" s="284"/>
      <c r="AP474" s="284"/>
      <c r="AQ474" s="284"/>
      <c r="AR474" s="284"/>
      <c r="AS474" s="284"/>
      <c r="AT474" s="284"/>
      <c r="AU474" s="284"/>
      <c r="AV474" s="284"/>
      <c r="AW474" s="284"/>
      <c r="AX474" s="284"/>
      <c r="AY474" s="284"/>
      <c r="AZ474" s="284"/>
      <c r="BA474" s="284"/>
      <c r="BB474" s="284"/>
      <c r="BC474" s="284"/>
      <c r="BD474" s="284"/>
      <c r="BE474" s="284"/>
      <c r="BF474" s="284"/>
      <c r="BG474" s="284"/>
      <c r="BH474" s="284"/>
    </row>
    <row r="475" spans="1:60" ht="12.75" outlineLevel="1">
      <c r="A475" s="225">
        <v>120</v>
      </c>
      <c r="B475" s="226" t="s">
        <v>1887</v>
      </c>
      <c r="C475" s="227" t="s">
        <v>1873</v>
      </c>
      <c r="D475" s="228" t="s">
        <v>243</v>
      </c>
      <c r="E475" s="229">
        <v>1</v>
      </c>
      <c r="F475" s="147"/>
      <c r="G475" s="230">
        <f>ROUND(E475*F475,2)</f>
        <v>0</v>
      </c>
      <c r="H475" s="148"/>
      <c r="I475" s="283">
        <f>ROUND(E475*H475,2)</f>
        <v>0</v>
      </c>
      <c r="J475" s="148"/>
      <c r="K475" s="283">
        <f>ROUND(E475*J475,2)</f>
        <v>0</v>
      </c>
      <c r="L475" s="283">
        <v>21</v>
      </c>
      <c r="M475" s="283">
        <f>G475*(1+L475/100)</f>
        <v>0</v>
      </c>
      <c r="N475" s="283">
        <v>0</v>
      </c>
      <c r="O475" s="283">
        <f>ROUND(E475*N475,2)</f>
        <v>0</v>
      </c>
      <c r="P475" s="283">
        <v>0</v>
      </c>
      <c r="Q475" s="283">
        <f>ROUND(E475*P475,2)</f>
        <v>0</v>
      </c>
      <c r="R475" s="283"/>
      <c r="S475" s="283" t="s">
        <v>1390</v>
      </c>
      <c r="T475" s="283" t="s">
        <v>1391</v>
      </c>
      <c r="U475" s="283">
        <v>0</v>
      </c>
      <c r="V475" s="283">
        <f>ROUND(E475*U475,2)</f>
        <v>0</v>
      </c>
      <c r="W475" s="283"/>
      <c r="X475" s="283" t="s">
        <v>1392</v>
      </c>
      <c r="Y475" s="284"/>
      <c r="Z475" s="284"/>
      <c r="AA475" s="284"/>
      <c r="AB475" s="284"/>
      <c r="AC475" s="284"/>
      <c r="AD475" s="284"/>
      <c r="AE475" s="284"/>
      <c r="AF475" s="284"/>
      <c r="AG475" s="284" t="s">
        <v>1393</v>
      </c>
      <c r="AH475" s="284"/>
      <c r="AI475" s="284"/>
      <c r="AJ475" s="284"/>
      <c r="AK475" s="284"/>
      <c r="AL475" s="284"/>
      <c r="AM475" s="284"/>
      <c r="AN475" s="284"/>
      <c r="AO475" s="284"/>
      <c r="AP475" s="284"/>
      <c r="AQ475" s="284"/>
      <c r="AR475" s="284"/>
      <c r="AS475" s="284"/>
      <c r="AT475" s="284"/>
      <c r="AU475" s="284"/>
      <c r="AV475" s="284"/>
      <c r="AW475" s="284"/>
      <c r="AX475" s="284"/>
      <c r="AY475" s="284"/>
      <c r="AZ475" s="284"/>
      <c r="BA475" s="284"/>
      <c r="BB475" s="284"/>
      <c r="BC475" s="284"/>
      <c r="BD475" s="284"/>
      <c r="BE475" s="284"/>
      <c r="BF475" s="284"/>
      <c r="BG475" s="284"/>
      <c r="BH475" s="284"/>
    </row>
    <row r="476" spans="1:60" ht="12.75" outlineLevel="1">
      <c r="A476" s="232"/>
      <c r="B476" s="233"/>
      <c r="C476" s="293" t="s">
        <v>1874</v>
      </c>
      <c r="D476" s="293"/>
      <c r="E476" s="293"/>
      <c r="F476" s="291"/>
      <c r="G476" s="293"/>
      <c r="H476" s="283"/>
      <c r="I476" s="283"/>
      <c r="J476" s="283"/>
      <c r="K476" s="283"/>
      <c r="L476" s="283"/>
      <c r="M476" s="283"/>
      <c r="N476" s="283"/>
      <c r="O476" s="283"/>
      <c r="P476" s="283"/>
      <c r="Q476" s="283"/>
      <c r="R476" s="283"/>
      <c r="S476" s="283"/>
      <c r="T476" s="283"/>
      <c r="U476" s="283"/>
      <c r="V476" s="283"/>
      <c r="W476" s="283"/>
      <c r="X476" s="283"/>
      <c r="Y476" s="284"/>
      <c r="Z476" s="284"/>
      <c r="AA476" s="284"/>
      <c r="AB476" s="284"/>
      <c r="AC476" s="284"/>
      <c r="AD476" s="284"/>
      <c r="AE476" s="284"/>
      <c r="AF476" s="284"/>
      <c r="AG476" s="284" t="s">
        <v>1395</v>
      </c>
      <c r="AH476" s="284"/>
      <c r="AI476" s="284"/>
      <c r="AJ476" s="284"/>
      <c r="AK476" s="284"/>
      <c r="AL476" s="284"/>
      <c r="AM476" s="284"/>
      <c r="AN476" s="284"/>
      <c r="AO476" s="284"/>
      <c r="AP476" s="284"/>
      <c r="AQ476" s="284"/>
      <c r="AR476" s="284"/>
      <c r="AS476" s="284"/>
      <c r="AT476" s="284"/>
      <c r="AU476" s="284"/>
      <c r="AV476" s="284"/>
      <c r="AW476" s="284"/>
      <c r="AX476" s="284"/>
      <c r="AY476" s="284"/>
      <c r="AZ476" s="284"/>
      <c r="BA476" s="284"/>
      <c r="BB476" s="284"/>
      <c r="BC476" s="284"/>
      <c r="BD476" s="284"/>
      <c r="BE476" s="284"/>
      <c r="BF476" s="284"/>
      <c r="BG476" s="284"/>
      <c r="BH476" s="284"/>
    </row>
    <row r="477" spans="1:60" ht="12.75" outlineLevel="1">
      <c r="A477" s="232"/>
      <c r="B477" s="233"/>
      <c r="C477" s="243" t="s">
        <v>144</v>
      </c>
      <c r="D477" s="244"/>
      <c r="E477" s="245"/>
      <c r="F477" s="285"/>
      <c r="G477" s="246"/>
      <c r="H477" s="283"/>
      <c r="I477" s="283"/>
      <c r="J477" s="283"/>
      <c r="K477" s="283"/>
      <c r="L477" s="283"/>
      <c r="M477" s="283"/>
      <c r="N477" s="283"/>
      <c r="O477" s="283"/>
      <c r="P477" s="283"/>
      <c r="Q477" s="283"/>
      <c r="R477" s="283"/>
      <c r="S477" s="283"/>
      <c r="T477" s="283"/>
      <c r="U477" s="283"/>
      <c r="V477" s="283"/>
      <c r="W477" s="283"/>
      <c r="X477" s="283"/>
      <c r="Y477" s="284"/>
      <c r="Z477" s="284"/>
      <c r="AA477" s="284"/>
      <c r="AB477" s="284"/>
      <c r="AC477" s="284"/>
      <c r="AD477" s="284"/>
      <c r="AE477" s="284"/>
      <c r="AF477" s="284"/>
      <c r="AG477" s="284" t="s">
        <v>1395</v>
      </c>
      <c r="AH477" s="284"/>
      <c r="AI477" s="284"/>
      <c r="AJ477" s="284"/>
      <c r="AK477" s="284"/>
      <c r="AL477" s="284"/>
      <c r="AM477" s="284"/>
      <c r="AN477" s="284"/>
      <c r="AO477" s="284"/>
      <c r="AP477" s="284"/>
      <c r="AQ477" s="284"/>
      <c r="AR477" s="284"/>
      <c r="AS477" s="284"/>
      <c r="AT477" s="284"/>
      <c r="AU477" s="284"/>
      <c r="AV477" s="284"/>
      <c r="AW477" s="284"/>
      <c r="AX477" s="284"/>
      <c r="AY477" s="284"/>
      <c r="AZ477" s="284"/>
      <c r="BA477" s="284"/>
      <c r="BB477" s="284"/>
      <c r="BC477" s="284"/>
      <c r="BD477" s="284"/>
      <c r="BE477" s="284"/>
      <c r="BF477" s="284"/>
      <c r="BG477" s="284"/>
      <c r="BH477" s="284"/>
    </row>
    <row r="478" spans="1:60" ht="12.75" outlineLevel="1">
      <c r="A478" s="232"/>
      <c r="B478" s="233"/>
      <c r="C478" s="1117" t="s">
        <v>1875</v>
      </c>
      <c r="D478" s="1117"/>
      <c r="E478" s="1117"/>
      <c r="F478" s="1116"/>
      <c r="G478" s="1117"/>
      <c r="H478" s="283"/>
      <c r="I478" s="283"/>
      <c r="J478" s="283"/>
      <c r="K478" s="283"/>
      <c r="L478" s="283"/>
      <c r="M478" s="283"/>
      <c r="N478" s="283"/>
      <c r="O478" s="283"/>
      <c r="P478" s="283"/>
      <c r="Q478" s="283"/>
      <c r="R478" s="283"/>
      <c r="S478" s="283"/>
      <c r="T478" s="283"/>
      <c r="U478" s="283"/>
      <c r="V478" s="283"/>
      <c r="W478" s="283"/>
      <c r="X478" s="283"/>
      <c r="Y478" s="284"/>
      <c r="Z478" s="284"/>
      <c r="AA478" s="284"/>
      <c r="AB478" s="284"/>
      <c r="AC478" s="284"/>
      <c r="AD478" s="284"/>
      <c r="AE478" s="284"/>
      <c r="AF478" s="284"/>
      <c r="AG478" s="284" t="s">
        <v>1395</v>
      </c>
      <c r="AH478" s="284"/>
      <c r="AI478" s="284"/>
      <c r="AJ478" s="284"/>
      <c r="AK478" s="284"/>
      <c r="AL478" s="284"/>
      <c r="AM478" s="284"/>
      <c r="AN478" s="284"/>
      <c r="AO478" s="284"/>
      <c r="AP478" s="284"/>
      <c r="AQ478" s="284"/>
      <c r="AR478" s="284"/>
      <c r="AS478" s="284"/>
      <c r="AT478" s="284"/>
      <c r="AU478" s="284"/>
      <c r="AV478" s="284"/>
      <c r="AW478" s="284"/>
      <c r="AX478" s="284"/>
      <c r="AY478" s="284"/>
      <c r="AZ478" s="284"/>
      <c r="BA478" s="284"/>
      <c r="BB478" s="284"/>
      <c r="BC478" s="284"/>
      <c r="BD478" s="284"/>
      <c r="BE478" s="284"/>
      <c r="BF478" s="284"/>
      <c r="BG478" s="284"/>
      <c r="BH478" s="284"/>
    </row>
    <row r="479" spans="1:60" ht="12.75" outlineLevel="1">
      <c r="A479" s="232"/>
      <c r="B479" s="233"/>
      <c r="C479" s="1117" t="s">
        <v>1877</v>
      </c>
      <c r="D479" s="1117"/>
      <c r="E479" s="1117"/>
      <c r="F479" s="1116"/>
      <c r="G479" s="1117"/>
      <c r="H479" s="283"/>
      <c r="I479" s="283"/>
      <c r="J479" s="283"/>
      <c r="K479" s="283"/>
      <c r="L479" s="283"/>
      <c r="M479" s="283"/>
      <c r="N479" s="283"/>
      <c r="O479" s="283"/>
      <c r="P479" s="283"/>
      <c r="Q479" s="283"/>
      <c r="R479" s="283"/>
      <c r="S479" s="283"/>
      <c r="T479" s="283"/>
      <c r="U479" s="283"/>
      <c r="V479" s="283"/>
      <c r="W479" s="283"/>
      <c r="X479" s="283"/>
      <c r="Y479" s="284"/>
      <c r="Z479" s="284"/>
      <c r="AA479" s="284"/>
      <c r="AB479" s="284"/>
      <c r="AC479" s="284"/>
      <c r="AD479" s="284"/>
      <c r="AE479" s="284"/>
      <c r="AF479" s="284"/>
      <c r="AG479" s="284" t="s">
        <v>1395</v>
      </c>
      <c r="AH479" s="284"/>
      <c r="AI479" s="284"/>
      <c r="AJ479" s="284"/>
      <c r="AK479" s="284"/>
      <c r="AL479" s="284"/>
      <c r="AM479" s="284"/>
      <c r="AN479" s="284"/>
      <c r="AO479" s="284"/>
      <c r="AP479" s="284"/>
      <c r="AQ479" s="284"/>
      <c r="AR479" s="284"/>
      <c r="AS479" s="284"/>
      <c r="AT479" s="284"/>
      <c r="AU479" s="284"/>
      <c r="AV479" s="284"/>
      <c r="AW479" s="284"/>
      <c r="AX479" s="284"/>
      <c r="AY479" s="284"/>
      <c r="AZ479" s="284"/>
      <c r="BA479" s="284"/>
      <c r="BB479" s="284"/>
      <c r="BC479" s="284"/>
      <c r="BD479" s="284"/>
      <c r="BE479" s="284"/>
      <c r="BF479" s="284"/>
      <c r="BG479" s="284"/>
      <c r="BH479" s="284"/>
    </row>
    <row r="480" spans="1:60" ht="12.75" outlineLevel="1">
      <c r="A480" s="232"/>
      <c r="B480" s="233"/>
      <c r="C480" s="1117" t="s">
        <v>1878</v>
      </c>
      <c r="D480" s="1117"/>
      <c r="E480" s="1117"/>
      <c r="F480" s="1116"/>
      <c r="G480" s="1117"/>
      <c r="H480" s="283"/>
      <c r="I480" s="283"/>
      <c r="J480" s="283"/>
      <c r="K480" s="283"/>
      <c r="L480" s="283"/>
      <c r="M480" s="283"/>
      <c r="N480" s="283"/>
      <c r="O480" s="283"/>
      <c r="P480" s="283"/>
      <c r="Q480" s="283"/>
      <c r="R480" s="283"/>
      <c r="S480" s="283"/>
      <c r="T480" s="283"/>
      <c r="U480" s="283"/>
      <c r="V480" s="283"/>
      <c r="W480" s="283"/>
      <c r="X480" s="283"/>
      <c r="Y480" s="284"/>
      <c r="Z480" s="284"/>
      <c r="AA480" s="284"/>
      <c r="AB480" s="284"/>
      <c r="AC480" s="284"/>
      <c r="AD480" s="284"/>
      <c r="AE480" s="284"/>
      <c r="AF480" s="284"/>
      <c r="AG480" s="284" t="s">
        <v>1395</v>
      </c>
      <c r="AH480" s="284"/>
      <c r="AI480" s="284"/>
      <c r="AJ480" s="284"/>
      <c r="AK480" s="284"/>
      <c r="AL480" s="284"/>
      <c r="AM480" s="284"/>
      <c r="AN480" s="284"/>
      <c r="AO480" s="284"/>
      <c r="AP480" s="284"/>
      <c r="AQ480" s="284"/>
      <c r="AR480" s="284"/>
      <c r="AS480" s="284"/>
      <c r="AT480" s="284"/>
      <c r="AU480" s="284"/>
      <c r="AV480" s="284"/>
      <c r="AW480" s="284"/>
      <c r="AX480" s="284"/>
      <c r="AY480" s="284"/>
      <c r="AZ480" s="284"/>
      <c r="BA480" s="284"/>
      <c r="BB480" s="284"/>
      <c r="BC480" s="284"/>
      <c r="BD480" s="284"/>
      <c r="BE480" s="284"/>
      <c r="BF480" s="284"/>
      <c r="BG480" s="284"/>
      <c r="BH480" s="284"/>
    </row>
    <row r="481" spans="1:60" ht="12.75" outlineLevel="1">
      <c r="A481" s="232"/>
      <c r="B481" s="233"/>
      <c r="C481" s="1117" t="s">
        <v>1879</v>
      </c>
      <c r="D481" s="1117"/>
      <c r="E481" s="1117"/>
      <c r="F481" s="1116"/>
      <c r="G481" s="1117"/>
      <c r="H481" s="283"/>
      <c r="I481" s="283"/>
      <c r="J481" s="283"/>
      <c r="K481" s="283"/>
      <c r="L481" s="283"/>
      <c r="M481" s="283"/>
      <c r="N481" s="283"/>
      <c r="O481" s="283"/>
      <c r="P481" s="283"/>
      <c r="Q481" s="283"/>
      <c r="R481" s="283"/>
      <c r="S481" s="283"/>
      <c r="T481" s="283"/>
      <c r="U481" s="283"/>
      <c r="V481" s="283"/>
      <c r="W481" s="283"/>
      <c r="X481" s="283"/>
      <c r="Y481" s="284"/>
      <c r="Z481" s="284"/>
      <c r="AA481" s="284"/>
      <c r="AB481" s="284"/>
      <c r="AC481" s="284"/>
      <c r="AD481" s="284"/>
      <c r="AE481" s="284"/>
      <c r="AF481" s="284"/>
      <c r="AG481" s="284" t="s">
        <v>1395</v>
      </c>
      <c r="AH481" s="284"/>
      <c r="AI481" s="284"/>
      <c r="AJ481" s="284"/>
      <c r="AK481" s="284"/>
      <c r="AL481" s="284"/>
      <c r="AM481" s="284"/>
      <c r="AN481" s="284"/>
      <c r="AO481" s="284"/>
      <c r="AP481" s="284"/>
      <c r="AQ481" s="284"/>
      <c r="AR481" s="284"/>
      <c r="AS481" s="284"/>
      <c r="AT481" s="284"/>
      <c r="AU481" s="284"/>
      <c r="AV481" s="284"/>
      <c r="AW481" s="284"/>
      <c r="AX481" s="284"/>
      <c r="AY481" s="284"/>
      <c r="AZ481" s="284"/>
      <c r="BA481" s="284"/>
      <c r="BB481" s="284"/>
      <c r="BC481" s="284"/>
      <c r="BD481" s="284"/>
      <c r="BE481" s="284"/>
      <c r="BF481" s="284"/>
      <c r="BG481" s="284"/>
      <c r="BH481" s="284"/>
    </row>
    <row r="482" spans="1:60" ht="12.75" outlineLevel="1">
      <c r="A482" s="232"/>
      <c r="B482" s="233"/>
      <c r="C482" s="1117" t="s">
        <v>1888</v>
      </c>
      <c r="D482" s="1117"/>
      <c r="E482" s="1117"/>
      <c r="F482" s="1116"/>
      <c r="G482" s="1117"/>
      <c r="H482" s="283"/>
      <c r="I482" s="283"/>
      <c r="J482" s="283"/>
      <c r="K482" s="283"/>
      <c r="L482" s="283"/>
      <c r="M482" s="283"/>
      <c r="N482" s="283"/>
      <c r="O482" s="283"/>
      <c r="P482" s="283"/>
      <c r="Q482" s="283"/>
      <c r="R482" s="283"/>
      <c r="S482" s="283"/>
      <c r="T482" s="283"/>
      <c r="U482" s="283"/>
      <c r="V482" s="283"/>
      <c r="W482" s="283"/>
      <c r="X482" s="283"/>
      <c r="Y482" s="284"/>
      <c r="Z482" s="284"/>
      <c r="AA482" s="284"/>
      <c r="AB482" s="284"/>
      <c r="AC482" s="284"/>
      <c r="AD482" s="284"/>
      <c r="AE482" s="284"/>
      <c r="AF482" s="284"/>
      <c r="AG482" s="284" t="s">
        <v>1395</v>
      </c>
      <c r="AH482" s="284"/>
      <c r="AI482" s="284"/>
      <c r="AJ482" s="284"/>
      <c r="AK482" s="284"/>
      <c r="AL482" s="284"/>
      <c r="AM482" s="284"/>
      <c r="AN482" s="284"/>
      <c r="AO482" s="284"/>
      <c r="AP482" s="284"/>
      <c r="AQ482" s="284"/>
      <c r="AR482" s="284"/>
      <c r="AS482" s="284"/>
      <c r="AT482" s="284"/>
      <c r="AU482" s="284"/>
      <c r="AV482" s="284"/>
      <c r="AW482" s="284"/>
      <c r="AX482" s="284"/>
      <c r="AY482" s="284"/>
      <c r="AZ482" s="284"/>
      <c r="BA482" s="284"/>
      <c r="BB482" s="284"/>
      <c r="BC482" s="284"/>
      <c r="BD482" s="284"/>
      <c r="BE482" s="284"/>
      <c r="BF482" s="284"/>
      <c r="BG482" s="284"/>
      <c r="BH482" s="284"/>
    </row>
    <row r="483" spans="1:60" ht="12.75" outlineLevel="1">
      <c r="A483" s="232"/>
      <c r="B483" s="233"/>
      <c r="C483" s="1117" t="s">
        <v>1882</v>
      </c>
      <c r="D483" s="1117"/>
      <c r="E483" s="1117"/>
      <c r="F483" s="1116"/>
      <c r="G483" s="1117"/>
      <c r="H483" s="283"/>
      <c r="I483" s="283"/>
      <c r="J483" s="283"/>
      <c r="K483" s="283"/>
      <c r="L483" s="283"/>
      <c r="M483" s="283"/>
      <c r="N483" s="283"/>
      <c r="O483" s="283"/>
      <c r="P483" s="283"/>
      <c r="Q483" s="283"/>
      <c r="R483" s="283"/>
      <c r="S483" s="283"/>
      <c r="T483" s="283"/>
      <c r="U483" s="283"/>
      <c r="V483" s="283"/>
      <c r="W483" s="283"/>
      <c r="X483" s="283"/>
      <c r="Y483" s="284"/>
      <c r="Z483" s="284"/>
      <c r="AA483" s="284"/>
      <c r="AB483" s="284"/>
      <c r="AC483" s="284"/>
      <c r="AD483" s="284"/>
      <c r="AE483" s="284"/>
      <c r="AF483" s="284"/>
      <c r="AG483" s="284" t="s">
        <v>1395</v>
      </c>
      <c r="AH483" s="284"/>
      <c r="AI483" s="284"/>
      <c r="AJ483" s="284"/>
      <c r="AK483" s="284"/>
      <c r="AL483" s="284"/>
      <c r="AM483" s="284"/>
      <c r="AN483" s="284"/>
      <c r="AO483" s="284"/>
      <c r="AP483" s="284"/>
      <c r="AQ483" s="284"/>
      <c r="AR483" s="284"/>
      <c r="AS483" s="284"/>
      <c r="AT483" s="284"/>
      <c r="AU483" s="284"/>
      <c r="AV483" s="284"/>
      <c r="AW483" s="284"/>
      <c r="AX483" s="284"/>
      <c r="AY483" s="284"/>
      <c r="AZ483" s="284"/>
      <c r="BA483" s="284"/>
      <c r="BB483" s="284"/>
      <c r="BC483" s="284"/>
      <c r="BD483" s="284"/>
      <c r="BE483" s="284"/>
      <c r="BF483" s="284"/>
      <c r="BG483" s="284"/>
      <c r="BH483" s="284"/>
    </row>
    <row r="484" spans="1:60" ht="12.75" outlineLevel="1">
      <c r="A484" s="232"/>
      <c r="B484" s="233"/>
      <c r="C484" s="1117" t="s">
        <v>1883</v>
      </c>
      <c r="D484" s="1117"/>
      <c r="E484" s="1117"/>
      <c r="F484" s="1116"/>
      <c r="G484" s="1117"/>
      <c r="H484" s="283"/>
      <c r="I484" s="283"/>
      <c r="J484" s="283"/>
      <c r="K484" s="283"/>
      <c r="L484" s="283"/>
      <c r="M484" s="283"/>
      <c r="N484" s="283"/>
      <c r="O484" s="283"/>
      <c r="P484" s="283"/>
      <c r="Q484" s="283"/>
      <c r="R484" s="283"/>
      <c r="S484" s="283"/>
      <c r="T484" s="283"/>
      <c r="U484" s="283"/>
      <c r="V484" s="283"/>
      <c r="W484" s="283"/>
      <c r="X484" s="283"/>
      <c r="Y484" s="284"/>
      <c r="Z484" s="284"/>
      <c r="AA484" s="284"/>
      <c r="AB484" s="284"/>
      <c r="AC484" s="284"/>
      <c r="AD484" s="284"/>
      <c r="AE484" s="284"/>
      <c r="AF484" s="284"/>
      <c r="AG484" s="284" t="s">
        <v>1395</v>
      </c>
      <c r="AH484" s="284"/>
      <c r="AI484" s="284"/>
      <c r="AJ484" s="284"/>
      <c r="AK484" s="284"/>
      <c r="AL484" s="284"/>
      <c r="AM484" s="284"/>
      <c r="AN484" s="284"/>
      <c r="AO484" s="284"/>
      <c r="AP484" s="284"/>
      <c r="AQ484" s="284"/>
      <c r="AR484" s="284"/>
      <c r="AS484" s="284"/>
      <c r="AT484" s="284"/>
      <c r="AU484" s="284"/>
      <c r="AV484" s="284"/>
      <c r="AW484" s="284"/>
      <c r="AX484" s="284"/>
      <c r="AY484" s="284"/>
      <c r="AZ484" s="284"/>
      <c r="BA484" s="284"/>
      <c r="BB484" s="284"/>
      <c r="BC484" s="284"/>
      <c r="BD484" s="284"/>
      <c r="BE484" s="284"/>
      <c r="BF484" s="284"/>
      <c r="BG484" s="284"/>
      <c r="BH484" s="284"/>
    </row>
    <row r="485" spans="1:60" ht="12.75" outlineLevel="1">
      <c r="A485" s="232"/>
      <c r="B485" s="233"/>
      <c r="C485" s="234" t="s">
        <v>1889</v>
      </c>
      <c r="D485" s="235"/>
      <c r="E485" s="236">
        <v>1</v>
      </c>
      <c r="F485" s="283"/>
      <c r="G485" s="231"/>
      <c r="H485" s="283"/>
      <c r="I485" s="283"/>
      <c r="J485" s="283"/>
      <c r="K485" s="283"/>
      <c r="L485" s="283"/>
      <c r="M485" s="283"/>
      <c r="N485" s="283"/>
      <c r="O485" s="283"/>
      <c r="P485" s="283"/>
      <c r="Q485" s="283"/>
      <c r="R485" s="283"/>
      <c r="S485" s="283"/>
      <c r="T485" s="283"/>
      <c r="U485" s="283"/>
      <c r="V485" s="283"/>
      <c r="W485" s="283"/>
      <c r="X485" s="283"/>
      <c r="Y485" s="284"/>
      <c r="Z485" s="284"/>
      <c r="AA485" s="284"/>
      <c r="AB485" s="284"/>
      <c r="AC485" s="284"/>
      <c r="AD485" s="284"/>
      <c r="AE485" s="284"/>
      <c r="AF485" s="284"/>
      <c r="AG485" s="284" t="s">
        <v>527</v>
      </c>
      <c r="AH485" s="284">
        <v>0</v>
      </c>
      <c r="AI485" s="284"/>
      <c r="AJ485" s="284"/>
      <c r="AK485" s="284"/>
      <c r="AL485" s="284"/>
      <c r="AM485" s="284"/>
      <c r="AN485" s="284"/>
      <c r="AO485" s="284"/>
      <c r="AP485" s="284"/>
      <c r="AQ485" s="284"/>
      <c r="AR485" s="284"/>
      <c r="AS485" s="284"/>
      <c r="AT485" s="284"/>
      <c r="AU485" s="284"/>
      <c r="AV485" s="284"/>
      <c r="AW485" s="284"/>
      <c r="AX485" s="284"/>
      <c r="AY485" s="284"/>
      <c r="AZ485" s="284"/>
      <c r="BA485" s="284"/>
      <c r="BB485" s="284"/>
      <c r="BC485" s="284"/>
      <c r="BD485" s="284"/>
      <c r="BE485" s="284"/>
      <c r="BF485" s="284"/>
      <c r="BG485" s="284"/>
      <c r="BH485" s="284"/>
    </row>
    <row r="486" spans="1:60" ht="12.75" outlineLevel="1">
      <c r="A486" s="225">
        <v>121</v>
      </c>
      <c r="B486" s="226" t="s">
        <v>1890</v>
      </c>
      <c r="C486" s="227" t="s">
        <v>1891</v>
      </c>
      <c r="D486" s="228" t="s">
        <v>243</v>
      </c>
      <c r="E486" s="229">
        <v>1</v>
      </c>
      <c r="F486" s="147"/>
      <c r="G486" s="230">
        <f>ROUND(E486*F486,2)</f>
        <v>0</v>
      </c>
      <c r="H486" s="148"/>
      <c r="I486" s="283">
        <f>ROUND(E486*H486,2)</f>
        <v>0</v>
      </c>
      <c r="J486" s="148"/>
      <c r="K486" s="283">
        <f>ROUND(E486*J486,2)</f>
        <v>0</v>
      </c>
      <c r="L486" s="283">
        <v>21</v>
      </c>
      <c r="M486" s="283">
        <f>G486*(1+L486/100)</f>
        <v>0</v>
      </c>
      <c r="N486" s="283">
        <v>0</v>
      </c>
      <c r="O486" s="283">
        <f>ROUND(E486*N486,2)</f>
        <v>0</v>
      </c>
      <c r="P486" s="283">
        <v>0</v>
      </c>
      <c r="Q486" s="283">
        <f>ROUND(E486*P486,2)</f>
        <v>0</v>
      </c>
      <c r="R486" s="283"/>
      <c r="S486" s="283" t="s">
        <v>1390</v>
      </c>
      <c r="T486" s="283" t="s">
        <v>1391</v>
      </c>
      <c r="U486" s="283">
        <v>0</v>
      </c>
      <c r="V486" s="283">
        <f>ROUND(E486*U486,2)</f>
        <v>0</v>
      </c>
      <c r="W486" s="283"/>
      <c r="X486" s="283" t="s">
        <v>1392</v>
      </c>
      <c r="Y486" s="284"/>
      <c r="Z486" s="284"/>
      <c r="AA486" s="284"/>
      <c r="AB486" s="284"/>
      <c r="AC486" s="284"/>
      <c r="AD486" s="284"/>
      <c r="AE486" s="284"/>
      <c r="AF486" s="284"/>
      <c r="AG486" s="284" t="s">
        <v>1393</v>
      </c>
      <c r="AH486" s="284"/>
      <c r="AI486" s="284"/>
      <c r="AJ486" s="284"/>
      <c r="AK486" s="284"/>
      <c r="AL486" s="284"/>
      <c r="AM486" s="284"/>
      <c r="AN486" s="284"/>
      <c r="AO486" s="284"/>
      <c r="AP486" s="284"/>
      <c r="AQ486" s="284"/>
      <c r="AR486" s="284"/>
      <c r="AS486" s="284"/>
      <c r="AT486" s="284"/>
      <c r="AU486" s="284"/>
      <c r="AV486" s="284"/>
      <c r="AW486" s="284"/>
      <c r="AX486" s="284"/>
      <c r="AY486" s="284"/>
      <c r="AZ486" s="284"/>
      <c r="BA486" s="284"/>
      <c r="BB486" s="284"/>
      <c r="BC486" s="284"/>
      <c r="BD486" s="284"/>
      <c r="BE486" s="284"/>
      <c r="BF486" s="284"/>
      <c r="BG486" s="284"/>
      <c r="BH486" s="284"/>
    </row>
    <row r="487" spans="1:60" ht="12.75" outlineLevel="1">
      <c r="A487" s="232"/>
      <c r="B487" s="233"/>
      <c r="C487" s="293" t="s">
        <v>1874</v>
      </c>
      <c r="D487" s="293"/>
      <c r="E487" s="293"/>
      <c r="F487" s="291"/>
      <c r="G487" s="293"/>
      <c r="H487" s="283"/>
      <c r="I487" s="283"/>
      <c r="J487" s="283"/>
      <c r="K487" s="283"/>
      <c r="L487" s="283"/>
      <c r="M487" s="283"/>
      <c r="N487" s="283"/>
      <c r="O487" s="283"/>
      <c r="P487" s="283"/>
      <c r="Q487" s="283"/>
      <c r="R487" s="283"/>
      <c r="S487" s="283"/>
      <c r="T487" s="283"/>
      <c r="U487" s="283"/>
      <c r="V487" s="283"/>
      <c r="W487" s="283"/>
      <c r="X487" s="283"/>
      <c r="Y487" s="284"/>
      <c r="Z487" s="284"/>
      <c r="AA487" s="284"/>
      <c r="AB487" s="284"/>
      <c r="AC487" s="284"/>
      <c r="AD487" s="284"/>
      <c r="AE487" s="284"/>
      <c r="AF487" s="284"/>
      <c r="AG487" s="284" t="s">
        <v>1395</v>
      </c>
      <c r="AH487" s="284"/>
      <c r="AI487" s="284"/>
      <c r="AJ487" s="284"/>
      <c r="AK487" s="284"/>
      <c r="AL487" s="284"/>
      <c r="AM487" s="284"/>
      <c r="AN487" s="284"/>
      <c r="AO487" s="284"/>
      <c r="AP487" s="284"/>
      <c r="AQ487" s="284"/>
      <c r="AR487" s="284"/>
      <c r="AS487" s="284"/>
      <c r="AT487" s="284"/>
      <c r="AU487" s="284"/>
      <c r="AV487" s="284"/>
      <c r="AW487" s="284"/>
      <c r="AX487" s="284"/>
      <c r="AY487" s="284"/>
      <c r="AZ487" s="284"/>
      <c r="BA487" s="284"/>
      <c r="BB487" s="284"/>
      <c r="BC487" s="284"/>
      <c r="BD487" s="284"/>
      <c r="BE487" s="284"/>
      <c r="BF487" s="284"/>
      <c r="BG487" s="284"/>
      <c r="BH487" s="284"/>
    </row>
    <row r="488" spans="1:60" ht="12.75" outlineLevel="1">
      <c r="A488" s="232"/>
      <c r="B488" s="233"/>
      <c r="C488" s="243" t="s">
        <v>144</v>
      </c>
      <c r="D488" s="244"/>
      <c r="E488" s="245"/>
      <c r="F488" s="285"/>
      <c r="G488" s="246"/>
      <c r="H488" s="283"/>
      <c r="I488" s="283"/>
      <c r="J488" s="283"/>
      <c r="K488" s="283"/>
      <c r="L488" s="283"/>
      <c r="M488" s="283"/>
      <c r="N488" s="283"/>
      <c r="O488" s="283"/>
      <c r="P488" s="283"/>
      <c r="Q488" s="283"/>
      <c r="R488" s="283"/>
      <c r="S488" s="283"/>
      <c r="T488" s="283"/>
      <c r="U488" s="283"/>
      <c r="V488" s="283"/>
      <c r="W488" s="283"/>
      <c r="X488" s="283"/>
      <c r="Y488" s="284"/>
      <c r="Z488" s="284"/>
      <c r="AA488" s="284"/>
      <c r="AB488" s="284"/>
      <c r="AC488" s="284"/>
      <c r="AD488" s="284"/>
      <c r="AE488" s="284"/>
      <c r="AF488" s="284"/>
      <c r="AG488" s="284" t="s">
        <v>1395</v>
      </c>
      <c r="AH488" s="284"/>
      <c r="AI488" s="284"/>
      <c r="AJ488" s="284"/>
      <c r="AK488" s="284"/>
      <c r="AL488" s="284"/>
      <c r="AM488" s="284"/>
      <c r="AN488" s="284"/>
      <c r="AO488" s="284"/>
      <c r="AP488" s="284"/>
      <c r="AQ488" s="284"/>
      <c r="AR488" s="284"/>
      <c r="AS488" s="284"/>
      <c r="AT488" s="284"/>
      <c r="AU488" s="284"/>
      <c r="AV488" s="284"/>
      <c r="AW488" s="284"/>
      <c r="AX488" s="284"/>
      <c r="AY488" s="284"/>
      <c r="AZ488" s="284"/>
      <c r="BA488" s="284"/>
      <c r="BB488" s="284"/>
      <c r="BC488" s="284"/>
      <c r="BD488" s="284"/>
      <c r="BE488" s="284"/>
      <c r="BF488" s="284"/>
      <c r="BG488" s="284"/>
      <c r="BH488" s="284"/>
    </row>
    <row r="489" spans="1:60" ht="12.75" outlineLevel="1">
      <c r="A489" s="232"/>
      <c r="B489" s="233"/>
      <c r="C489" s="1117" t="s">
        <v>1875</v>
      </c>
      <c r="D489" s="1117"/>
      <c r="E489" s="1117"/>
      <c r="F489" s="1116"/>
      <c r="G489" s="1117"/>
      <c r="H489" s="283"/>
      <c r="I489" s="283"/>
      <c r="J489" s="283"/>
      <c r="K489" s="283"/>
      <c r="L489" s="283"/>
      <c r="M489" s="283"/>
      <c r="N489" s="283"/>
      <c r="O489" s="283"/>
      <c r="P489" s="283"/>
      <c r="Q489" s="283"/>
      <c r="R489" s="283"/>
      <c r="S489" s="283"/>
      <c r="T489" s="283"/>
      <c r="U489" s="283"/>
      <c r="V489" s="283"/>
      <c r="W489" s="283"/>
      <c r="X489" s="283"/>
      <c r="Y489" s="284"/>
      <c r="Z489" s="284"/>
      <c r="AA489" s="284"/>
      <c r="AB489" s="284"/>
      <c r="AC489" s="284"/>
      <c r="AD489" s="284"/>
      <c r="AE489" s="284"/>
      <c r="AF489" s="284"/>
      <c r="AG489" s="284" t="s">
        <v>1395</v>
      </c>
      <c r="AH489" s="284"/>
      <c r="AI489" s="284"/>
      <c r="AJ489" s="284"/>
      <c r="AK489" s="284"/>
      <c r="AL489" s="284"/>
      <c r="AM489" s="284"/>
      <c r="AN489" s="284"/>
      <c r="AO489" s="284"/>
      <c r="AP489" s="284"/>
      <c r="AQ489" s="284"/>
      <c r="AR489" s="284"/>
      <c r="AS489" s="284"/>
      <c r="AT489" s="284"/>
      <c r="AU489" s="284"/>
      <c r="AV489" s="284"/>
      <c r="AW489" s="284"/>
      <c r="AX489" s="284"/>
      <c r="AY489" s="284"/>
      <c r="AZ489" s="284"/>
      <c r="BA489" s="284"/>
      <c r="BB489" s="284"/>
      <c r="BC489" s="284"/>
      <c r="BD489" s="284"/>
      <c r="BE489" s="284"/>
      <c r="BF489" s="284"/>
      <c r="BG489" s="284"/>
      <c r="BH489" s="284"/>
    </row>
    <row r="490" spans="1:60" ht="12.75" outlineLevel="1">
      <c r="A490" s="232"/>
      <c r="B490" s="233"/>
      <c r="C490" s="1117" t="s">
        <v>1877</v>
      </c>
      <c r="D490" s="1117"/>
      <c r="E490" s="1117"/>
      <c r="F490" s="1116"/>
      <c r="G490" s="1117"/>
      <c r="H490" s="283"/>
      <c r="I490" s="283"/>
      <c r="J490" s="283"/>
      <c r="K490" s="283"/>
      <c r="L490" s="283"/>
      <c r="M490" s="283"/>
      <c r="N490" s="283"/>
      <c r="O490" s="283"/>
      <c r="P490" s="283"/>
      <c r="Q490" s="283"/>
      <c r="R490" s="283"/>
      <c r="S490" s="283"/>
      <c r="T490" s="283"/>
      <c r="U490" s="283"/>
      <c r="V490" s="283"/>
      <c r="W490" s="283"/>
      <c r="X490" s="283"/>
      <c r="Y490" s="284"/>
      <c r="Z490" s="284"/>
      <c r="AA490" s="284"/>
      <c r="AB490" s="284"/>
      <c r="AC490" s="284"/>
      <c r="AD490" s="284"/>
      <c r="AE490" s="284"/>
      <c r="AF490" s="284"/>
      <c r="AG490" s="284" t="s">
        <v>1395</v>
      </c>
      <c r="AH490" s="284"/>
      <c r="AI490" s="284"/>
      <c r="AJ490" s="284"/>
      <c r="AK490" s="284"/>
      <c r="AL490" s="284"/>
      <c r="AM490" s="284"/>
      <c r="AN490" s="284"/>
      <c r="AO490" s="284"/>
      <c r="AP490" s="284"/>
      <c r="AQ490" s="284"/>
      <c r="AR490" s="284"/>
      <c r="AS490" s="284"/>
      <c r="AT490" s="284"/>
      <c r="AU490" s="284"/>
      <c r="AV490" s="284"/>
      <c r="AW490" s="284"/>
      <c r="AX490" s="284"/>
      <c r="AY490" s="284"/>
      <c r="AZ490" s="284"/>
      <c r="BA490" s="284"/>
      <c r="BB490" s="284"/>
      <c r="BC490" s="284"/>
      <c r="BD490" s="284"/>
      <c r="BE490" s="284"/>
      <c r="BF490" s="284"/>
      <c r="BG490" s="284"/>
      <c r="BH490" s="284"/>
    </row>
    <row r="491" spans="1:60" ht="12.75" outlineLevel="1">
      <c r="A491" s="232"/>
      <c r="B491" s="233"/>
      <c r="C491" s="1117" t="s">
        <v>1878</v>
      </c>
      <c r="D491" s="1117"/>
      <c r="E491" s="1117"/>
      <c r="F491" s="1116"/>
      <c r="G491" s="1117"/>
      <c r="H491" s="283"/>
      <c r="I491" s="283"/>
      <c r="J491" s="283"/>
      <c r="K491" s="283"/>
      <c r="L491" s="283"/>
      <c r="M491" s="283"/>
      <c r="N491" s="283"/>
      <c r="O491" s="283"/>
      <c r="P491" s="283"/>
      <c r="Q491" s="283"/>
      <c r="R491" s="283"/>
      <c r="S491" s="283"/>
      <c r="T491" s="283"/>
      <c r="U491" s="283"/>
      <c r="V491" s="283"/>
      <c r="W491" s="283"/>
      <c r="X491" s="283"/>
      <c r="Y491" s="284"/>
      <c r="Z491" s="284"/>
      <c r="AA491" s="284"/>
      <c r="AB491" s="284"/>
      <c r="AC491" s="284"/>
      <c r="AD491" s="284"/>
      <c r="AE491" s="284"/>
      <c r="AF491" s="284"/>
      <c r="AG491" s="284" t="s">
        <v>1395</v>
      </c>
      <c r="AH491" s="284"/>
      <c r="AI491" s="284"/>
      <c r="AJ491" s="284"/>
      <c r="AK491" s="284"/>
      <c r="AL491" s="284"/>
      <c r="AM491" s="284"/>
      <c r="AN491" s="284"/>
      <c r="AO491" s="284"/>
      <c r="AP491" s="284"/>
      <c r="AQ491" s="284"/>
      <c r="AR491" s="284"/>
      <c r="AS491" s="284"/>
      <c r="AT491" s="284"/>
      <c r="AU491" s="284"/>
      <c r="AV491" s="284"/>
      <c r="AW491" s="284"/>
      <c r="AX491" s="284"/>
      <c r="AY491" s="284"/>
      <c r="AZ491" s="284"/>
      <c r="BA491" s="284"/>
      <c r="BB491" s="284"/>
      <c r="BC491" s="284"/>
      <c r="BD491" s="284"/>
      <c r="BE491" s="284"/>
      <c r="BF491" s="284"/>
      <c r="BG491" s="284"/>
      <c r="BH491" s="284"/>
    </row>
    <row r="492" spans="1:60" ht="12.75" outlineLevel="1">
      <c r="A492" s="232"/>
      <c r="B492" s="233"/>
      <c r="C492" s="1117" t="s">
        <v>1885</v>
      </c>
      <c r="D492" s="1117"/>
      <c r="E492" s="1117"/>
      <c r="F492" s="1116"/>
      <c r="G492" s="1117"/>
      <c r="H492" s="283"/>
      <c r="I492" s="283"/>
      <c r="J492" s="283"/>
      <c r="K492" s="283"/>
      <c r="L492" s="283"/>
      <c r="M492" s="283"/>
      <c r="N492" s="283"/>
      <c r="O492" s="283"/>
      <c r="P492" s="283"/>
      <c r="Q492" s="283"/>
      <c r="R492" s="283"/>
      <c r="S492" s="283"/>
      <c r="T492" s="283"/>
      <c r="U492" s="283"/>
      <c r="V492" s="283"/>
      <c r="W492" s="283"/>
      <c r="X492" s="283"/>
      <c r="Y492" s="284"/>
      <c r="Z492" s="284"/>
      <c r="AA492" s="284"/>
      <c r="AB492" s="284"/>
      <c r="AC492" s="284"/>
      <c r="AD492" s="284"/>
      <c r="AE492" s="284"/>
      <c r="AF492" s="284"/>
      <c r="AG492" s="284" t="s">
        <v>1395</v>
      </c>
      <c r="AH492" s="284"/>
      <c r="AI492" s="284"/>
      <c r="AJ492" s="284"/>
      <c r="AK492" s="284"/>
      <c r="AL492" s="284"/>
      <c r="AM492" s="284"/>
      <c r="AN492" s="284"/>
      <c r="AO492" s="284"/>
      <c r="AP492" s="284"/>
      <c r="AQ492" s="284"/>
      <c r="AR492" s="284"/>
      <c r="AS492" s="284"/>
      <c r="AT492" s="284"/>
      <c r="AU492" s="284"/>
      <c r="AV492" s="284"/>
      <c r="AW492" s="284"/>
      <c r="AX492" s="284"/>
      <c r="AY492" s="284"/>
      <c r="AZ492" s="284"/>
      <c r="BA492" s="284"/>
      <c r="BB492" s="284"/>
      <c r="BC492" s="284"/>
      <c r="BD492" s="284"/>
      <c r="BE492" s="284"/>
      <c r="BF492" s="284"/>
      <c r="BG492" s="284"/>
      <c r="BH492" s="284"/>
    </row>
    <row r="493" spans="1:60" ht="12.75" outlineLevel="1">
      <c r="A493" s="232"/>
      <c r="B493" s="233"/>
      <c r="C493" s="1117" t="s">
        <v>1879</v>
      </c>
      <c r="D493" s="1117"/>
      <c r="E493" s="1117"/>
      <c r="F493" s="1116"/>
      <c r="G493" s="1117"/>
      <c r="H493" s="283"/>
      <c r="I493" s="283"/>
      <c r="J493" s="283"/>
      <c r="K493" s="283"/>
      <c r="L493" s="283"/>
      <c r="M493" s="283"/>
      <c r="N493" s="283"/>
      <c r="O493" s="283"/>
      <c r="P493" s="283"/>
      <c r="Q493" s="283"/>
      <c r="R493" s="283"/>
      <c r="S493" s="283"/>
      <c r="T493" s="283"/>
      <c r="U493" s="283"/>
      <c r="V493" s="283"/>
      <c r="W493" s="283"/>
      <c r="X493" s="283"/>
      <c r="Y493" s="284"/>
      <c r="Z493" s="284"/>
      <c r="AA493" s="284"/>
      <c r="AB493" s="284"/>
      <c r="AC493" s="284"/>
      <c r="AD493" s="284"/>
      <c r="AE493" s="284"/>
      <c r="AF493" s="284"/>
      <c r="AG493" s="284" t="s">
        <v>1395</v>
      </c>
      <c r="AH493" s="284"/>
      <c r="AI493" s="284"/>
      <c r="AJ493" s="284"/>
      <c r="AK493" s="284"/>
      <c r="AL493" s="284"/>
      <c r="AM493" s="284"/>
      <c r="AN493" s="284"/>
      <c r="AO493" s="284"/>
      <c r="AP493" s="284"/>
      <c r="AQ493" s="284"/>
      <c r="AR493" s="284"/>
      <c r="AS493" s="284"/>
      <c r="AT493" s="284"/>
      <c r="AU493" s="284"/>
      <c r="AV493" s="284"/>
      <c r="AW493" s="284"/>
      <c r="AX493" s="284"/>
      <c r="AY493" s="284"/>
      <c r="AZ493" s="284"/>
      <c r="BA493" s="284"/>
      <c r="BB493" s="284"/>
      <c r="BC493" s="284"/>
      <c r="BD493" s="284"/>
      <c r="BE493" s="284"/>
      <c r="BF493" s="284"/>
      <c r="BG493" s="284"/>
      <c r="BH493" s="284"/>
    </row>
    <row r="494" spans="1:60" ht="12.75" outlineLevel="1">
      <c r="A494" s="232"/>
      <c r="B494" s="233"/>
      <c r="C494" s="1117" t="s">
        <v>1880</v>
      </c>
      <c r="D494" s="1117"/>
      <c r="E494" s="1117"/>
      <c r="F494" s="1116"/>
      <c r="G494" s="1117"/>
      <c r="H494" s="283"/>
      <c r="I494" s="283"/>
      <c r="J494" s="283"/>
      <c r="K494" s="283"/>
      <c r="L494" s="283"/>
      <c r="M494" s="283"/>
      <c r="N494" s="283"/>
      <c r="O494" s="283"/>
      <c r="P494" s="283"/>
      <c r="Q494" s="283"/>
      <c r="R494" s="283"/>
      <c r="S494" s="283"/>
      <c r="T494" s="283"/>
      <c r="U494" s="283"/>
      <c r="V494" s="283"/>
      <c r="W494" s="283"/>
      <c r="X494" s="283"/>
      <c r="Y494" s="284"/>
      <c r="Z494" s="284"/>
      <c r="AA494" s="284"/>
      <c r="AB494" s="284"/>
      <c r="AC494" s="284"/>
      <c r="AD494" s="284"/>
      <c r="AE494" s="284"/>
      <c r="AF494" s="284"/>
      <c r="AG494" s="284" t="s">
        <v>1395</v>
      </c>
      <c r="AH494" s="284"/>
      <c r="AI494" s="284"/>
      <c r="AJ494" s="284"/>
      <c r="AK494" s="284"/>
      <c r="AL494" s="284"/>
      <c r="AM494" s="284"/>
      <c r="AN494" s="284"/>
      <c r="AO494" s="284"/>
      <c r="AP494" s="284"/>
      <c r="AQ494" s="284"/>
      <c r="AR494" s="284"/>
      <c r="AS494" s="284"/>
      <c r="AT494" s="284"/>
      <c r="AU494" s="284"/>
      <c r="AV494" s="284"/>
      <c r="AW494" s="284"/>
      <c r="AX494" s="284"/>
      <c r="AY494" s="284"/>
      <c r="AZ494" s="284"/>
      <c r="BA494" s="284"/>
      <c r="BB494" s="284"/>
      <c r="BC494" s="284"/>
      <c r="BD494" s="284"/>
      <c r="BE494" s="284"/>
      <c r="BF494" s="284"/>
      <c r="BG494" s="284"/>
      <c r="BH494" s="284"/>
    </row>
    <row r="495" spans="1:60" ht="12.75" outlineLevel="1">
      <c r="A495" s="232"/>
      <c r="B495" s="233"/>
      <c r="C495" s="1117" t="s">
        <v>1881</v>
      </c>
      <c r="D495" s="1117"/>
      <c r="E495" s="1117"/>
      <c r="F495" s="1116"/>
      <c r="G495" s="1117"/>
      <c r="H495" s="283"/>
      <c r="I495" s="283"/>
      <c r="J495" s="283"/>
      <c r="K495" s="283"/>
      <c r="L495" s="283"/>
      <c r="M495" s="283"/>
      <c r="N495" s="283"/>
      <c r="O495" s="283"/>
      <c r="P495" s="283"/>
      <c r="Q495" s="283"/>
      <c r="R495" s="283"/>
      <c r="S495" s="283"/>
      <c r="T495" s="283"/>
      <c r="U495" s="283"/>
      <c r="V495" s="283"/>
      <c r="W495" s="283"/>
      <c r="X495" s="283"/>
      <c r="Y495" s="284"/>
      <c r="Z495" s="284"/>
      <c r="AA495" s="284"/>
      <c r="AB495" s="284"/>
      <c r="AC495" s="284"/>
      <c r="AD495" s="284"/>
      <c r="AE495" s="284"/>
      <c r="AF495" s="284"/>
      <c r="AG495" s="284" t="s">
        <v>1395</v>
      </c>
      <c r="AH495" s="284"/>
      <c r="AI495" s="284"/>
      <c r="AJ495" s="284"/>
      <c r="AK495" s="284"/>
      <c r="AL495" s="284"/>
      <c r="AM495" s="284"/>
      <c r="AN495" s="284"/>
      <c r="AO495" s="284"/>
      <c r="AP495" s="284"/>
      <c r="AQ495" s="284"/>
      <c r="AR495" s="284"/>
      <c r="AS495" s="284"/>
      <c r="AT495" s="284"/>
      <c r="AU495" s="284"/>
      <c r="AV495" s="284"/>
      <c r="AW495" s="284"/>
      <c r="AX495" s="284"/>
      <c r="AY495" s="284"/>
      <c r="AZ495" s="284"/>
      <c r="BA495" s="284"/>
      <c r="BB495" s="284"/>
      <c r="BC495" s="284"/>
      <c r="BD495" s="284"/>
      <c r="BE495" s="284"/>
      <c r="BF495" s="284"/>
      <c r="BG495" s="284"/>
      <c r="BH495" s="284"/>
    </row>
    <row r="496" spans="1:60" ht="12.75" outlineLevel="1">
      <c r="A496" s="232"/>
      <c r="B496" s="233"/>
      <c r="C496" s="1117" t="s">
        <v>1883</v>
      </c>
      <c r="D496" s="1117"/>
      <c r="E496" s="1117"/>
      <c r="F496" s="1116"/>
      <c r="G496" s="1117"/>
      <c r="H496" s="283"/>
      <c r="I496" s="283"/>
      <c r="J496" s="283"/>
      <c r="K496" s="283"/>
      <c r="L496" s="283"/>
      <c r="M496" s="283"/>
      <c r="N496" s="283"/>
      <c r="O496" s="283"/>
      <c r="P496" s="283"/>
      <c r="Q496" s="283"/>
      <c r="R496" s="283"/>
      <c r="S496" s="283"/>
      <c r="T496" s="283"/>
      <c r="U496" s="283"/>
      <c r="V496" s="283"/>
      <c r="W496" s="283"/>
      <c r="X496" s="283"/>
      <c r="Y496" s="284"/>
      <c r="Z496" s="284"/>
      <c r="AA496" s="284"/>
      <c r="AB496" s="284"/>
      <c r="AC496" s="284"/>
      <c r="AD496" s="284"/>
      <c r="AE496" s="284"/>
      <c r="AF496" s="284"/>
      <c r="AG496" s="284" t="s">
        <v>1395</v>
      </c>
      <c r="AH496" s="284"/>
      <c r="AI496" s="284"/>
      <c r="AJ496" s="284"/>
      <c r="AK496" s="284"/>
      <c r="AL496" s="284"/>
      <c r="AM496" s="284"/>
      <c r="AN496" s="284"/>
      <c r="AO496" s="284"/>
      <c r="AP496" s="284"/>
      <c r="AQ496" s="284"/>
      <c r="AR496" s="284"/>
      <c r="AS496" s="284"/>
      <c r="AT496" s="284"/>
      <c r="AU496" s="284"/>
      <c r="AV496" s="284"/>
      <c r="AW496" s="284"/>
      <c r="AX496" s="284"/>
      <c r="AY496" s="284"/>
      <c r="AZ496" s="284"/>
      <c r="BA496" s="284"/>
      <c r="BB496" s="284"/>
      <c r="BC496" s="284"/>
      <c r="BD496" s="284"/>
      <c r="BE496" s="284"/>
      <c r="BF496" s="284"/>
      <c r="BG496" s="284"/>
      <c r="BH496" s="284"/>
    </row>
    <row r="497" spans="1:60" ht="12.75" outlineLevel="1">
      <c r="A497" s="232"/>
      <c r="B497" s="233"/>
      <c r="C497" s="1117" t="s">
        <v>1884</v>
      </c>
      <c r="D497" s="1117"/>
      <c r="E497" s="1117"/>
      <c r="F497" s="1116"/>
      <c r="G497" s="1117"/>
      <c r="H497" s="283"/>
      <c r="I497" s="283"/>
      <c r="J497" s="283"/>
      <c r="K497" s="283"/>
      <c r="L497" s="283"/>
      <c r="M497" s="283"/>
      <c r="N497" s="283"/>
      <c r="O497" s="283"/>
      <c r="P497" s="283"/>
      <c r="Q497" s="283"/>
      <c r="R497" s="283"/>
      <c r="S497" s="283"/>
      <c r="T497" s="283"/>
      <c r="U497" s="283"/>
      <c r="V497" s="283"/>
      <c r="W497" s="283"/>
      <c r="X497" s="283"/>
      <c r="Y497" s="284"/>
      <c r="Z497" s="284"/>
      <c r="AA497" s="284"/>
      <c r="AB497" s="284"/>
      <c r="AC497" s="284"/>
      <c r="AD497" s="284"/>
      <c r="AE497" s="284"/>
      <c r="AF497" s="284"/>
      <c r="AG497" s="284" t="s">
        <v>1395</v>
      </c>
      <c r="AH497" s="284"/>
      <c r="AI497" s="284"/>
      <c r="AJ497" s="284"/>
      <c r="AK497" s="284"/>
      <c r="AL497" s="284"/>
      <c r="AM497" s="284"/>
      <c r="AN497" s="284"/>
      <c r="AO497" s="284"/>
      <c r="AP497" s="284"/>
      <c r="AQ497" s="284"/>
      <c r="AR497" s="284"/>
      <c r="AS497" s="284"/>
      <c r="AT497" s="284"/>
      <c r="AU497" s="284"/>
      <c r="AV497" s="284"/>
      <c r="AW497" s="284"/>
      <c r="AX497" s="284"/>
      <c r="AY497" s="284"/>
      <c r="AZ497" s="284"/>
      <c r="BA497" s="284"/>
      <c r="BB497" s="284"/>
      <c r="BC497" s="284"/>
      <c r="BD497" s="284"/>
      <c r="BE497" s="284"/>
      <c r="BF497" s="284"/>
      <c r="BG497" s="284"/>
      <c r="BH497" s="284"/>
    </row>
    <row r="498" spans="1:60" ht="12.75" outlineLevel="1">
      <c r="A498" s="232"/>
      <c r="B498" s="233"/>
      <c r="C498" s="1117" t="s">
        <v>1885</v>
      </c>
      <c r="D498" s="1117"/>
      <c r="E498" s="1117"/>
      <c r="F498" s="1116"/>
      <c r="G498" s="1117"/>
      <c r="H498" s="283"/>
      <c r="I498" s="283"/>
      <c r="J498" s="283"/>
      <c r="K498" s="283"/>
      <c r="L498" s="283"/>
      <c r="M498" s="283"/>
      <c r="N498" s="283"/>
      <c r="O498" s="283"/>
      <c r="P498" s="283"/>
      <c r="Q498" s="283"/>
      <c r="R498" s="283"/>
      <c r="S498" s="283"/>
      <c r="T498" s="283"/>
      <c r="U498" s="283"/>
      <c r="V498" s="283"/>
      <c r="W498" s="283"/>
      <c r="X498" s="283"/>
      <c r="Y498" s="284"/>
      <c r="Z498" s="284"/>
      <c r="AA498" s="284"/>
      <c r="AB498" s="284"/>
      <c r="AC498" s="284"/>
      <c r="AD498" s="284"/>
      <c r="AE498" s="284"/>
      <c r="AF498" s="284"/>
      <c r="AG498" s="284" t="s">
        <v>1395</v>
      </c>
      <c r="AH498" s="284"/>
      <c r="AI498" s="284"/>
      <c r="AJ498" s="284"/>
      <c r="AK498" s="284"/>
      <c r="AL498" s="284"/>
      <c r="AM498" s="284"/>
      <c r="AN498" s="284"/>
      <c r="AO498" s="284"/>
      <c r="AP498" s="284"/>
      <c r="AQ498" s="284"/>
      <c r="AR498" s="284"/>
      <c r="AS498" s="284"/>
      <c r="AT498" s="284"/>
      <c r="AU498" s="284"/>
      <c r="AV498" s="284"/>
      <c r="AW498" s="284"/>
      <c r="AX498" s="284"/>
      <c r="AY498" s="284"/>
      <c r="AZ498" s="284"/>
      <c r="BA498" s="284"/>
      <c r="BB498" s="284"/>
      <c r="BC498" s="284"/>
      <c r="BD498" s="284"/>
      <c r="BE498" s="284"/>
      <c r="BF498" s="284"/>
      <c r="BG498" s="284"/>
      <c r="BH498" s="284"/>
    </row>
    <row r="499" spans="1:60" ht="12.75" outlineLevel="1">
      <c r="A499" s="232"/>
      <c r="B499" s="233"/>
      <c r="C499" s="243" t="s">
        <v>144</v>
      </c>
      <c r="D499" s="244"/>
      <c r="E499" s="245"/>
      <c r="F499" s="285"/>
      <c r="G499" s="246"/>
      <c r="H499" s="283"/>
      <c r="I499" s="283"/>
      <c r="J499" s="283"/>
      <c r="K499" s="283"/>
      <c r="L499" s="283"/>
      <c r="M499" s="283"/>
      <c r="N499" s="283"/>
      <c r="O499" s="283"/>
      <c r="P499" s="283"/>
      <c r="Q499" s="283"/>
      <c r="R499" s="283"/>
      <c r="S499" s="283"/>
      <c r="T499" s="283"/>
      <c r="U499" s="283"/>
      <c r="V499" s="283"/>
      <c r="W499" s="283"/>
      <c r="X499" s="283"/>
      <c r="Y499" s="284"/>
      <c r="Z499" s="284"/>
      <c r="AA499" s="284"/>
      <c r="AB499" s="284"/>
      <c r="AC499" s="284"/>
      <c r="AD499" s="284"/>
      <c r="AE499" s="284"/>
      <c r="AF499" s="284"/>
      <c r="AG499" s="284" t="s">
        <v>1395</v>
      </c>
      <c r="AH499" s="284"/>
      <c r="AI499" s="284"/>
      <c r="AJ499" s="284"/>
      <c r="AK499" s="284"/>
      <c r="AL499" s="284"/>
      <c r="AM499" s="284"/>
      <c r="AN499" s="284"/>
      <c r="AO499" s="284"/>
      <c r="AP499" s="284"/>
      <c r="AQ499" s="284"/>
      <c r="AR499" s="284"/>
      <c r="AS499" s="284"/>
      <c r="AT499" s="284"/>
      <c r="AU499" s="284"/>
      <c r="AV499" s="284"/>
      <c r="AW499" s="284"/>
      <c r="AX499" s="284"/>
      <c r="AY499" s="284"/>
      <c r="AZ499" s="284"/>
      <c r="BA499" s="284"/>
      <c r="BB499" s="284"/>
      <c r="BC499" s="284"/>
      <c r="BD499" s="284"/>
      <c r="BE499" s="284"/>
      <c r="BF499" s="284"/>
      <c r="BG499" s="284"/>
      <c r="BH499" s="284"/>
    </row>
    <row r="500" spans="1:60" ht="12.75" outlineLevel="1">
      <c r="A500" s="232"/>
      <c r="B500" s="233"/>
      <c r="C500" s="1117" t="s">
        <v>1892</v>
      </c>
      <c r="D500" s="1117"/>
      <c r="E500" s="1117"/>
      <c r="F500" s="1116"/>
      <c r="G500" s="1117"/>
      <c r="H500" s="283"/>
      <c r="I500" s="283"/>
      <c r="J500" s="283"/>
      <c r="K500" s="283"/>
      <c r="L500" s="283"/>
      <c r="M500" s="283"/>
      <c r="N500" s="283"/>
      <c r="O500" s="283"/>
      <c r="P500" s="283"/>
      <c r="Q500" s="283"/>
      <c r="R500" s="283"/>
      <c r="S500" s="283"/>
      <c r="T500" s="283"/>
      <c r="U500" s="283"/>
      <c r="V500" s="283"/>
      <c r="W500" s="283"/>
      <c r="X500" s="283"/>
      <c r="Y500" s="284"/>
      <c r="Z500" s="284"/>
      <c r="AA500" s="284"/>
      <c r="AB500" s="284"/>
      <c r="AC500" s="284"/>
      <c r="AD500" s="284"/>
      <c r="AE500" s="284"/>
      <c r="AF500" s="284"/>
      <c r="AG500" s="284" t="s">
        <v>1395</v>
      </c>
      <c r="AH500" s="284"/>
      <c r="AI500" s="284"/>
      <c r="AJ500" s="284"/>
      <c r="AK500" s="284"/>
      <c r="AL500" s="284"/>
      <c r="AM500" s="284"/>
      <c r="AN500" s="284"/>
      <c r="AO500" s="284"/>
      <c r="AP500" s="284"/>
      <c r="AQ500" s="284"/>
      <c r="AR500" s="284"/>
      <c r="AS500" s="284"/>
      <c r="AT500" s="284"/>
      <c r="AU500" s="284"/>
      <c r="AV500" s="284"/>
      <c r="AW500" s="284"/>
      <c r="AX500" s="284"/>
      <c r="AY500" s="284"/>
      <c r="AZ500" s="284"/>
      <c r="BA500" s="284"/>
      <c r="BB500" s="284"/>
      <c r="BC500" s="284"/>
      <c r="BD500" s="284"/>
      <c r="BE500" s="284"/>
      <c r="BF500" s="284"/>
      <c r="BG500" s="284"/>
      <c r="BH500" s="284"/>
    </row>
    <row r="501" spans="1:60" ht="12.75" outlineLevel="1">
      <c r="A501" s="232"/>
      <c r="B501" s="233"/>
      <c r="C501" s="234" t="s">
        <v>1893</v>
      </c>
      <c r="D501" s="235"/>
      <c r="E501" s="236">
        <v>1</v>
      </c>
      <c r="F501" s="283"/>
      <c r="G501" s="231"/>
      <c r="H501" s="283"/>
      <c r="I501" s="283"/>
      <c r="J501" s="283"/>
      <c r="K501" s="283"/>
      <c r="L501" s="283"/>
      <c r="M501" s="283"/>
      <c r="N501" s="283"/>
      <c r="O501" s="283"/>
      <c r="P501" s="283"/>
      <c r="Q501" s="283"/>
      <c r="R501" s="283"/>
      <c r="S501" s="283"/>
      <c r="T501" s="283"/>
      <c r="U501" s="283"/>
      <c r="V501" s="283"/>
      <c r="W501" s="283"/>
      <c r="X501" s="283"/>
      <c r="Y501" s="284"/>
      <c r="Z501" s="284"/>
      <c r="AA501" s="284"/>
      <c r="AB501" s="284"/>
      <c r="AC501" s="284"/>
      <c r="AD501" s="284"/>
      <c r="AE501" s="284"/>
      <c r="AF501" s="284"/>
      <c r="AG501" s="284" t="s">
        <v>527</v>
      </c>
      <c r="AH501" s="284">
        <v>0</v>
      </c>
      <c r="AI501" s="284"/>
      <c r="AJ501" s="284"/>
      <c r="AK501" s="284"/>
      <c r="AL501" s="284"/>
      <c r="AM501" s="284"/>
      <c r="AN501" s="284"/>
      <c r="AO501" s="284"/>
      <c r="AP501" s="284"/>
      <c r="AQ501" s="284"/>
      <c r="AR501" s="284"/>
      <c r="AS501" s="284"/>
      <c r="AT501" s="284"/>
      <c r="AU501" s="284"/>
      <c r="AV501" s="284"/>
      <c r="AW501" s="284"/>
      <c r="AX501" s="284"/>
      <c r="AY501" s="284"/>
      <c r="AZ501" s="284"/>
      <c r="BA501" s="284"/>
      <c r="BB501" s="284"/>
      <c r="BC501" s="284"/>
      <c r="BD501" s="284"/>
      <c r="BE501" s="284"/>
      <c r="BF501" s="284"/>
      <c r="BG501" s="284"/>
      <c r="BH501" s="284"/>
    </row>
    <row r="502" spans="1:60" ht="12.75" outlineLevel="1">
      <c r="A502" s="225">
        <v>122</v>
      </c>
      <c r="B502" s="226" t="s">
        <v>1894</v>
      </c>
      <c r="C502" s="227" t="s">
        <v>1891</v>
      </c>
      <c r="D502" s="228" t="s">
        <v>243</v>
      </c>
      <c r="E502" s="229">
        <v>1</v>
      </c>
      <c r="F502" s="147"/>
      <c r="G502" s="230">
        <f>ROUND(E502*F502,2)</f>
        <v>0</v>
      </c>
      <c r="H502" s="148"/>
      <c r="I502" s="283">
        <f>ROUND(E502*H502,2)</f>
        <v>0</v>
      </c>
      <c r="J502" s="148"/>
      <c r="K502" s="283">
        <f>ROUND(E502*J502,2)</f>
        <v>0</v>
      </c>
      <c r="L502" s="283">
        <v>21</v>
      </c>
      <c r="M502" s="283">
        <f>G502*(1+L502/100)</f>
        <v>0</v>
      </c>
      <c r="N502" s="283">
        <v>0</v>
      </c>
      <c r="O502" s="283">
        <f>ROUND(E502*N502,2)</f>
        <v>0</v>
      </c>
      <c r="P502" s="283">
        <v>0</v>
      </c>
      <c r="Q502" s="283">
        <f>ROUND(E502*P502,2)</f>
        <v>0</v>
      </c>
      <c r="R502" s="283"/>
      <c r="S502" s="283" t="s">
        <v>1390</v>
      </c>
      <c r="T502" s="283" t="s">
        <v>1391</v>
      </c>
      <c r="U502" s="283">
        <v>0</v>
      </c>
      <c r="V502" s="283">
        <f>ROUND(E502*U502,2)</f>
        <v>0</v>
      </c>
      <c r="W502" s="283"/>
      <c r="X502" s="283" t="s">
        <v>1392</v>
      </c>
      <c r="Y502" s="284"/>
      <c r="Z502" s="284"/>
      <c r="AA502" s="284"/>
      <c r="AB502" s="284"/>
      <c r="AC502" s="284"/>
      <c r="AD502" s="284"/>
      <c r="AE502" s="284"/>
      <c r="AF502" s="284"/>
      <c r="AG502" s="284" t="s">
        <v>1393</v>
      </c>
      <c r="AH502" s="284"/>
      <c r="AI502" s="284"/>
      <c r="AJ502" s="284"/>
      <c r="AK502" s="284"/>
      <c r="AL502" s="284"/>
      <c r="AM502" s="284"/>
      <c r="AN502" s="284"/>
      <c r="AO502" s="284"/>
      <c r="AP502" s="284"/>
      <c r="AQ502" s="284"/>
      <c r="AR502" s="284"/>
      <c r="AS502" s="284"/>
      <c r="AT502" s="284"/>
      <c r="AU502" s="284"/>
      <c r="AV502" s="284"/>
      <c r="AW502" s="284"/>
      <c r="AX502" s="284"/>
      <c r="AY502" s="284"/>
      <c r="AZ502" s="284"/>
      <c r="BA502" s="284"/>
      <c r="BB502" s="284"/>
      <c r="BC502" s="284"/>
      <c r="BD502" s="284"/>
      <c r="BE502" s="284"/>
      <c r="BF502" s="284"/>
      <c r="BG502" s="284"/>
      <c r="BH502" s="284"/>
    </row>
    <row r="503" spans="1:60" ht="12.75" outlineLevel="1">
      <c r="A503" s="232"/>
      <c r="B503" s="233"/>
      <c r="C503" s="293" t="s">
        <v>1874</v>
      </c>
      <c r="D503" s="293"/>
      <c r="E503" s="293"/>
      <c r="F503" s="291"/>
      <c r="G503" s="293"/>
      <c r="H503" s="283"/>
      <c r="I503" s="283"/>
      <c r="J503" s="283"/>
      <c r="K503" s="283"/>
      <c r="L503" s="283"/>
      <c r="M503" s="283"/>
      <c r="N503" s="283"/>
      <c r="O503" s="283"/>
      <c r="P503" s="283"/>
      <c r="Q503" s="283"/>
      <c r="R503" s="283"/>
      <c r="S503" s="283"/>
      <c r="T503" s="283"/>
      <c r="U503" s="283"/>
      <c r="V503" s="283"/>
      <c r="W503" s="283"/>
      <c r="X503" s="283"/>
      <c r="Y503" s="284"/>
      <c r="Z503" s="284"/>
      <c r="AA503" s="284"/>
      <c r="AB503" s="284"/>
      <c r="AC503" s="284"/>
      <c r="AD503" s="284"/>
      <c r="AE503" s="284"/>
      <c r="AF503" s="284"/>
      <c r="AG503" s="284" t="s">
        <v>1395</v>
      </c>
      <c r="AH503" s="284"/>
      <c r="AI503" s="284"/>
      <c r="AJ503" s="284"/>
      <c r="AK503" s="284"/>
      <c r="AL503" s="284"/>
      <c r="AM503" s="284"/>
      <c r="AN503" s="284"/>
      <c r="AO503" s="284"/>
      <c r="AP503" s="284"/>
      <c r="AQ503" s="284"/>
      <c r="AR503" s="284"/>
      <c r="AS503" s="284"/>
      <c r="AT503" s="284"/>
      <c r="AU503" s="284"/>
      <c r="AV503" s="284"/>
      <c r="AW503" s="284"/>
      <c r="AX503" s="284"/>
      <c r="AY503" s="284"/>
      <c r="AZ503" s="284"/>
      <c r="BA503" s="284"/>
      <c r="BB503" s="284"/>
      <c r="BC503" s="284"/>
      <c r="BD503" s="284"/>
      <c r="BE503" s="284"/>
      <c r="BF503" s="284"/>
      <c r="BG503" s="284"/>
      <c r="BH503" s="284"/>
    </row>
    <row r="504" spans="1:60" ht="12.75" outlineLevel="1">
      <c r="A504" s="232"/>
      <c r="B504" s="233"/>
      <c r="C504" s="243" t="s">
        <v>144</v>
      </c>
      <c r="D504" s="244"/>
      <c r="E504" s="245"/>
      <c r="F504" s="285"/>
      <c r="G504" s="246"/>
      <c r="H504" s="283"/>
      <c r="I504" s="283"/>
      <c r="J504" s="283"/>
      <c r="K504" s="283"/>
      <c r="L504" s="283"/>
      <c r="M504" s="283"/>
      <c r="N504" s="283"/>
      <c r="O504" s="283"/>
      <c r="P504" s="283"/>
      <c r="Q504" s="283"/>
      <c r="R504" s="283"/>
      <c r="S504" s="283"/>
      <c r="T504" s="283"/>
      <c r="U504" s="283"/>
      <c r="V504" s="283"/>
      <c r="W504" s="283"/>
      <c r="X504" s="283"/>
      <c r="Y504" s="284"/>
      <c r="Z504" s="284"/>
      <c r="AA504" s="284"/>
      <c r="AB504" s="284"/>
      <c r="AC504" s="284"/>
      <c r="AD504" s="284"/>
      <c r="AE504" s="284"/>
      <c r="AF504" s="284"/>
      <c r="AG504" s="284" t="s">
        <v>1395</v>
      </c>
      <c r="AH504" s="284"/>
      <c r="AI504" s="284"/>
      <c r="AJ504" s="284"/>
      <c r="AK504" s="284"/>
      <c r="AL504" s="284"/>
      <c r="AM504" s="284"/>
      <c r="AN504" s="284"/>
      <c r="AO504" s="284"/>
      <c r="AP504" s="284"/>
      <c r="AQ504" s="284"/>
      <c r="AR504" s="284"/>
      <c r="AS504" s="284"/>
      <c r="AT504" s="284"/>
      <c r="AU504" s="284"/>
      <c r="AV504" s="284"/>
      <c r="AW504" s="284"/>
      <c r="AX504" s="284"/>
      <c r="AY504" s="284"/>
      <c r="AZ504" s="284"/>
      <c r="BA504" s="284"/>
      <c r="BB504" s="284"/>
      <c r="BC504" s="284"/>
      <c r="BD504" s="284"/>
      <c r="BE504" s="284"/>
      <c r="BF504" s="284"/>
      <c r="BG504" s="284"/>
      <c r="BH504" s="284"/>
    </row>
    <row r="505" spans="1:60" ht="12.75" outlineLevel="1">
      <c r="A505" s="232"/>
      <c r="B505" s="233"/>
      <c r="C505" s="1117" t="s">
        <v>1875</v>
      </c>
      <c r="D505" s="1117"/>
      <c r="E505" s="1117"/>
      <c r="F505" s="1116"/>
      <c r="G505" s="1117"/>
      <c r="H505" s="283"/>
      <c r="I505" s="283"/>
      <c r="J505" s="283"/>
      <c r="K505" s="283"/>
      <c r="L505" s="283"/>
      <c r="M505" s="283"/>
      <c r="N505" s="283"/>
      <c r="O505" s="283"/>
      <c r="P505" s="283"/>
      <c r="Q505" s="283"/>
      <c r="R505" s="283"/>
      <c r="S505" s="283"/>
      <c r="T505" s="283"/>
      <c r="U505" s="283"/>
      <c r="V505" s="283"/>
      <c r="W505" s="283"/>
      <c r="X505" s="283"/>
      <c r="Y505" s="284"/>
      <c r="Z505" s="284"/>
      <c r="AA505" s="284"/>
      <c r="AB505" s="284"/>
      <c r="AC505" s="284"/>
      <c r="AD505" s="284"/>
      <c r="AE505" s="284"/>
      <c r="AF505" s="284"/>
      <c r="AG505" s="284" t="s">
        <v>1395</v>
      </c>
      <c r="AH505" s="284"/>
      <c r="AI505" s="284"/>
      <c r="AJ505" s="284"/>
      <c r="AK505" s="284"/>
      <c r="AL505" s="284"/>
      <c r="AM505" s="284"/>
      <c r="AN505" s="284"/>
      <c r="AO505" s="284"/>
      <c r="AP505" s="284"/>
      <c r="AQ505" s="284"/>
      <c r="AR505" s="284"/>
      <c r="AS505" s="284"/>
      <c r="AT505" s="284"/>
      <c r="AU505" s="284"/>
      <c r="AV505" s="284"/>
      <c r="AW505" s="284"/>
      <c r="AX505" s="284"/>
      <c r="AY505" s="284"/>
      <c r="AZ505" s="284"/>
      <c r="BA505" s="284"/>
      <c r="BB505" s="284"/>
      <c r="BC505" s="284"/>
      <c r="BD505" s="284"/>
      <c r="BE505" s="284"/>
      <c r="BF505" s="284"/>
      <c r="BG505" s="284"/>
      <c r="BH505" s="284"/>
    </row>
    <row r="506" spans="1:60" ht="12.75" outlineLevel="1">
      <c r="A506" s="232"/>
      <c r="B506" s="233"/>
      <c r="C506" s="1117" t="s">
        <v>1877</v>
      </c>
      <c r="D506" s="1117"/>
      <c r="E506" s="1117"/>
      <c r="F506" s="1116"/>
      <c r="G506" s="1117"/>
      <c r="H506" s="283"/>
      <c r="I506" s="283"/>
      <c r="J506" s="283"/>
      <c r="K506" s="283"/>
      <c r="L506" s="283"/>
      <c r="M506" s="283"/>
      <c r="N506" s="283"/>
      <c r="O506" s="283"/>
      <c r="P506" s="283"/>
      <c r="Q506" s="283"/>
      <c r="R506" s="283"/>
      <c r="S506" s="283"/>
      <c r="T506" s="283"/>
      <c r="U506" s="283"/>
      <c r="V506" s="283"/>
      <c r="W506" s="283"/>
      <c r="X506" s="283"/>
      <c r="Y506" s="284"/>
      <c r="Z506" s="284"/>
      <c r="AA506" s="284"/>
      <c r="AB506" s="284"/>
      <c r="AC506" s="284"/>
      <c r="AD506" s="284"/>
      <c r="AE506" s="284"/>
      <c r="AF506" s="284"/>
      <c r="AG506" s="284" t="s">
        <v>1395</v>
      </c>
      <c r="AH506" s="284"/>
      <c r="AI506" s="284"/>
      <c r="AJ506" s="284"/>
      <c r="AK506" s="284"/>
      <c r="AL506" s="284"/>
      <c r="AM506" s="284"/>
      <c r="AN506" s="284"/>
      <c r="AO506" s="284"/>
      <c r="AP506" s="284"/>
      <c r="AQ506" s="284"/>
      <c r="AR506" s="284"/>
      <c r="AS506" s="284"/>
      <c r="AT506" s="284"/>
      <c r="AU506" s="284"/>
      <c r="AV506" s="284"/>
      <c r="AW506" s="284"/>
      <c r="AX506" s="284"/>
      <c r="AY506" s="284"/>
      <c r="AZ506" s="284"/>
      <c r="BA506" s="284"/>
      <c r="BB506" s="284"/>
      <c r="BC506" s="284"/>
      <c r="BD506" s="284"/>
      <c r="BE506" s="284"/>
      <c r="BF506" s="284"/>
      <c r="BG506" s="284"/>
      <c r="BH506" s="284"/>
    </row>
    <row r="507" spans="1:60" ht="12.75" outlineLevel="1">
      <c r="A507" s="232"/>
      <c r="B507" s="233"/>
      <c r="C507" s="1117" t="s">
        <v>1878</v>
      </c>
      <c r="D507" s="1117"/>
      <c r="E507" s="1117"/>
      <c r="F507" s="1116"/>
      <c r="G507" s="1117"/>
      <c r="H507" s="283"/>
      <c r="I507" s="283"/>
      <c r="J507" s="283"/>
      <c r="K507" s="283"/>
      <c r="L507" s="283"/>
      <c r="M507" s="283"/>
      <c r="N507" s="283"/>
      <c r="O507" s="283"/>
      <c r="P507" s="283"/>
      <c r="Q507" s="283"/>
      <c r="R507" s="283"/>
      <c r="S507" s="283"/>
      <c r="T507" s="283"/>
      <c r="U507" s="283"/>
      <c r="V507" s="283"/>
      <c r="W507" s="283"/>
      <c r="X507" s="283"/>
      <c r="Y507" s="284"/>
      <c r="Z507" s="284"/>
      <c r="AA507" s="284"/>
      <c r="AB507" s="284"/>
      <c r="AC507" s="284"/>
      <c r="AD507" s="284"/>
      <c r="AE507" s="284"/>
      <c r="AF507" s="284"/>
      <c r="AG507" s="284" t="s">
        <v>1395</v>
      </c>
      <c r="AH507" s="284"/>
      <c r="AI507" s="284"/>
      <c r="AJ507" s="284"/>
      <c r="AK507" s="284"/>
      <c r="AL507" s="284"/>
      <c r="AM507" s="284"/>
      <c r="AN507" s="284"/>
      <c r="AO507" s="284"/>
      <c r="AP507" s="284"/>
      <c r="AQ507" s="284"/>
      <c r="AR507" s="284"/>
      <c r="AS507" s="284"/>
      <c r="AT507" s="284"/>
      <c r="AU507" s="284"/>
      <c r="AV507" s="284"/>
      <c r="AW507" s="284"/>
      <c r="AX507" s="284"/>
      <c r="AY507" s="284"/>
      <c r="AZ507" s="284"/>
      <c r="BA507" s="284"/>
      <c r="BB507" s="284"/>
      <c r="BC507" s="284"/>
      <c r="BD507" s="284"/>
      <c r="BE507" s="284"/>
      <c r="BF507" s="284"/>
      <c r="BG507" s="284"/>
      <c r="BH507" s="284"/>
    </row>
    <row r="508" spans="1:60" ht="12.75" outlineLevel="1">
      <c r="A508" s="232"/>
      <c r="B508" s="233"/>
      <c r="C508" s="1117" t="s">
        <v>1879</v>
      </c>
      <c r="D508" s="1117"/>
      <c r="E508" s="1117"/>
      <c r="F508" s="1116"/>
      <c r="G508" s="1117"/>
      <c r="H508" s="283"/>
      <c r="I508" s="283"/>
      <c r="J508" s="283"/>
      <c r="K508" s="283"/>
      <c r="L508" s="283"/>
      <c r="M508" s="283"/>
      <c r="N508" s="283"/>
      <c r="O508" s="283"/>
      <c r="P508" s="283"/>
      <c r="Q508" s="283"/>
      <c r="R508" s="283"/>
      <c r="S508" s="283"/>
      <c r="T508" s="283"/>
      <c r="U508" s="283"/>
      <c r="V508" s="283"/>
      <c r="W508" s="283"/>
      <c r="X508" s="283"/>
      <c r="Y508" s="284"/>
      <c r="Z508" s="284"/>
      <c r="AA508" s="284"/>
      <c r="AB508" s="284"/>
      <c r="AC508" s="284"/>
      <c r="AD508" s="284"/>
      <c r="AE508" s="284"/>
      <c r="AF508" s="284"/>
      <c r="AG508" s="284" t="s">
        <v>1395</v>
      </c>
      <c r="AH508" s="284"/>
      <c r="AI508" s="284"/>
      <c r="AJ508" s="284"/>
      <c r="AK508" s="284"/>
      <c r="AL508" s="284"/>
      <c r="AM508" s="284"/>
      <c r="AN508" s="284"/>
      <c r="AO508" s="284"/>
      <c r="AP508" s="284"/>
      <c r="AQ508" s="284"/>
      <c r="AR508" s="284"/>
      <c r="AS508" s="284"/>
      <c r="AT508" s="284"/>
      <c r="AU508" s="284"/>
      <c r="AV508" s="284"/>
      <c r="AW508" s="284"/>
      <c r="AX508" s="284"/>
      <c r="AY508" s="284"/>
      <c r="AZ508" s="284"/>
      <c r="BA508" s="284"/>
      <c r="BB508" s="284"/>
      <c r="BC508" s="284"/>
      <c r="BD508" s="284"/>
      <c r="BE508" s="284"/>
      <c r="BF508" s="284"/>
      <c r="BG508" s="284"/>
      <c r="BH508" s="284"/>
    </row>
    <row r="509" spans="1:60" ht="12.75" outlineLevel="1">
      <c r="A509" s="232"/>
      <c r="B509" s="233"/>
      <c r="C509" s="1117" t="s">
        <v>1880</v>
      </c>
      <c r="D509" s="1117"/>
      <c r="E509" s="1117"/>
      <c r="F509" s="1116"/>
      <c r="G509" s="1117"/>
      <c r="H509" s="283"/>
      <c r="I509" s="283"/>
      <c r="J509" s="283"/>
      <c r="K509" s="283"/>
      <c r="L509" s="283"/>
      <c r="M509" s="283"/>
      <c r="N509" s="283"/>
      <c r="O509" s="283"/>
      <c r="P509" s="283"/>
      <c r="Q509" s="283"/>
      <c r="R509" s="283"/>
      <c r="S509" s="283"/>
      <c r="T509" s="283"/>
      <c r="U509" s="283"/>
      <c r="V509" s="283"/>
      <c r="W509" s="283"/>
      <c r="X509" s="283"/>
      <c r="Y509" s="284"/>
      <c r="Z509" s="284"/>
      <c r="AA509" s="284"/>
      <c r="AB509" s="284"/>
      <c r="AC509" s="284"/>
      <c r="AD509" s="284"/>
      <c r="AE509" s="284"/>
      <c r="AF509" s="284"/>
      <c r="AG509" s="284" t="s">
        <v>1395</v>
      </c>
      <c r="AH509" s="284"/>
      <c r="AI509" s="284"/>
      <c r="AJ509" s="284"/>
      <c r="AK509" s="284"/>
      <c r="AL509" s="284"/>
      <c r="AM509" s="284"/>
      <c r="AN509" s="284"/>
      <c r="AO509" s="284"/>
      <c r="AP509" s="284"/>
      <c r="AQ509" s="284"/>
      <c r="AR509" s="284"/>
      <c r="AS509" s="284"/>
      <c r="AT509" s="284"/>
      <c r="AU509" s="284"/>
      <c r="AV509" s="284"/>
      <c r="AW509" s="284"/>
      <c r="AX509" s="284"/>
      <c r="AY509" s="284"/>
      <c r="AZ509" s="284"/>
      <c r="BA509" s="284"/>
      <c r="BB509" s="284"/>
      <c r="BC509" s="284"/>
      <c r="BD509" s="284"/>
      <c r="BE509" s="284"/>
      <c r="BF509" s="284"/>
      <c r="BG509" s="284"/>
      <c r="BH509" s="284"/>
    </row>
    <row r="510" spans="1:60" ht="12.75" outlineLevel="1">
      <c r="A510" s="232"/>
      <c r="B510" s="233"/>
      <c r="C510" s="1117" t="s">
        <v>1881</v>
      </c>
      <c r="D510" s="1117"/>
      <c r="E510" s="1117"/>
      <c r="F510" s="1116"/>
      <c r="G510" s="1117"/>
      <c r="H510" s="283"/>
      <c r="I510" s="283"/>
      <c r="J510" s="283"/>
      <c r="K510" s="283"/>
      <c r="L510" s="283"/>
      <c r="M510" s="283"/>
      <c r="N510" s="283"/>
      <c r="O510" s="283"/>
      <c r="P510" s="283"/>
      <c r="Q510" s="283"/>
      <c r="R510" s="283"/>
      <c r="S510" s="283"/>
      <c r="T510" s="283"/>
      <c r="U510" s="283"/>
      <c r="V510" s="283"/>
      <c r="W510" s="283"/>
      <c r="X510" s="283"/>
      <c r="Y510" s="284"/>
      <c r="Z510" s="284"/>
      <c r="AA510" s="284"/>
      <c r="AB510" s="284"/>
      <c r="AC510" s="284"/>
      <c r="AD510" s="284"/>
      <c r="AE510" s="284"/>
      <c r="AF510" s="284"/>
      <c r="AG510" s="284" t="s">
        <v>1395</v>
      </c>
      <c r="AH510" s="284"/>
      <c r="AI510" s="284"/>
      <c r="AJ510" s="284"/>
      <c r="AK510" s="284"/>
      <c r="AL510" s="284"/>
      <c r="AM510" s="284"/>
      <c r="AN510" s="284"/>
      <c r="AO510" s="284"/>
      <c r="AP510" s="284"/>
      <c r="AQ510" s="284"/>
      <c r="AR510" s="284"/>
      <c r="AS510" s="284"/>
      <c r="AT510" s="284"/>
      <c r="AU510" s="284"/>
      <c r="AV510" s="284"/>
      <c r="AW510" s="284"/>
      <c r="AX510" s="284"/>
      <c r="AY510" s="284"/>
      <c r="AZ510" s="284"/>
      <c r="BA510" s="284"/>
      <c r="BB510" s="284"/>
      <c r="BC510" s="284"/>
      <c r="BD510" s="284"/>
      <c r="BE510" s="284"/>
      <c r="BF510" s="284"/>
      <c r="BG510" s="284"/>
      <c r="BH510" s="284"/>
    </row>
    <row r="511" spans="1:60" ht="12.75" outlineLevel="1">
      <c r="A511" s="232"/>
      <c r="B511" s="233"/>
      <c r="C511" s="1117" t="s">
        <v>1882</v>
      </c>
      <c r="D511" s="1117"/>
      <c r="E511" s="1117"/>
      <c r="F511" s="1116"/>
      <c r="G511" s="1117"/>
      <c r="H511" s="283"/>
      <c r="I511" s="283"/>
      <c r="J511" s="283"/>
      <c r="K511" s="283"/>
      <c r="L511" s="283"/>
      <c r="M511" s="283"/>
      <c r="N511" s="283"/>
      <c r="O511" s="283"/>
      <c r="P511" s="283"/>
      <c r="Q511" s="283"/>
      <c r="R511" s="283"/>
      <c r="S511" s="283"/>
      <c r="T511" s="283"/>
      <c r="U511" s="283"/>
      <c r="V511" s="283"/>
      <c r="W511" s="283"/>
      <c r="X511" s="283"/>
      <c r="Y511" s="284"/>
      <c r="Z511" s="284"/>
      <c r="AA511" s="284"/>
      <c r="AB511" s="284"/>
      <c r="AC511" s="284"/>
      <c r="AD511" s="284"/>
      <c r="AE511" s="284"/>
      <c r="AF511" s="284"/>
      <c r="AG511" s="284" t="s">
        <v>1395</v>
      </c>
      <c r="AH511" s="284"/>
      <c r="AI511" s="284"/>
      <c r="AJ511" s="284"/>
      <c r="AK511" s="284"/>
      <c r="AL511" s="284"/>
      <c r="AM511" s="284"/>
      <c r="AN511" s="284"/>
      <c r="AO511" s="284"/>
      <c r="AP511" s="284"/>
      <c r="AQ511" s="284"/>
      <c r="AR511" s="284"/>
      <c r="AS511" s="284"/>
      <c r="AT511" s="284"/>
      <c r="AU511" s="284"/>
      <c r="AV511" s="284"/>
      <c r="AW511" s="284"/>
      <c r="AX511" s="284"/>
      <c r="AY511" s="284"/>
      <c r="AZ511" s="284"/>
      <c r="BA511" s="284"/>
      <c r="BB511" s="284"/>
      <c r="BC511" s="284"/>
      <c r="BD511" s="284"/>
      <c r="BE511" s="284"/>
      <c r="BF511" s="284"/>
      <c r="BG511" s="284"/>
      <c r="BH511" s="284"/>
    </row>
    <row r="512" spans="1:60" ht="12.75" outlineLevel="1">
      <c r="A512" s="232"/>
      <c r="B512" s="233"/>
      <c r="C512" s="1117" t="s">
        <v>1884</v>
      </c>
      <c r="D512" s="1117"/>
      <c r="E512" s="1117"/>
      <c r="F512" s="1116"/>
      <c r="G512" s="1117"/>
      <c r="H512" s="283"/>
      <c r="I512" s="283"/>
      <c r="J512" s="283"/>
      <c r="K512" s="283"/>
      <c r="L512" s="283"/>
      <c r="M512" s="283"/>
      <c r="N512" s="283"/>
      <c r="O512" s="283"/>
      <c r="P512" s="283"/>
      <c r="Q512" s="283"/>
      <c r="R512" s="283"/>
      <c r="S512" s="283"/>
      <c r="T512" s="283"/>
      <c r="U512" s="283"/>
      <c r="V512" s="283"/>
      <c r="W512" s="283"/>
      <c r="X512" s="283"/>
      <c r="Y512" s="284"/>
      <c r="Z512" s="284"/>
      <c r="AA512" s="284"/>
      <c r="AB512" s="284"/>
      <c r="AC512" s="284"/>
      <c r="AD512" s="284"/>
      <c r="AE512" s="284"/>
      <c r="AF512" s="284"/>
      <c r="AG512" s="284" t="s">
        <v>1395</v>
      </c>
      <c r="AH512" s="284"/>
      <c r="AI512" s="284"/>
      <c r="AJ512" s="284"/>
      <c r="AK512" s="284"/>
      <c r="AL512" s="284"/>
      <c r="AM512" s="284"/>
      <c r="AN512" s="284"/>
      <c r="AO512" s="284"/>
      <c r="AP512" s="284"/>
      <c r="AQ512" s="284"/>
      <c r="AR512" s="284"/>
      <c r="AS512" s="284"/>
      <c r="AT512" s="284"/>
      <c r="AU512" s="284"/>
      <c r="AV512" s="284"/>
      <c r="AW512" s="284"/>
      <c r="AX512" s="284"/>
      <c r="AY512" s="284"/>
      <c r="AZ512" s="284"/>
      <c r="BA512" s="284"/>
      <c r="BB512" s="284"/>
      <c r="BC512" s="284"/>
      <c r="BD512" s="284"/>
      <c r="BE512" s="284"/>
      <c r="BF512" s="284"/>
      <c r="BG512" s="284"/>
      <c r="BH512" s="284"/>
    </row>
    <row r="513" spans="1:60" ht="12.75" outlineLevel="1">
      <c r="A513" s="232"/>
      <c r="B513" s="233"/>
      <c r="C513" s="1117" t="s">
        <v>1885</v>
      </c>
      <c r="D513" s="1117"/>
      <c r="E513" s="1117"/>
      <c r="F513" s="1116"/>
      <c r="G513" s="1117"/>
      <c r="H513" s="283"/>
      <c r="I513" s="283"/>
      <c r="J513" s="283"/>
      <c r="K513" s="283"/>
      <c r="L513" s="283"/>
      <c r="M513" s="283"/>
      <c r="N513" s="283"/>
      <c r="O513" s="283"/>
      <c r="P513" s="283"/>
      <c r="Q513" s="283"/>
      <c r="R513" s="283"/>
      <c r="S513" s="283"/>
      <c r="T513" s="283"/>
      <c r="U513" s="283"/>
      <c r="V513" s="283"/>
      <c r="W513" s="283"/>
      <c r="X513" s="283"/>
      <c r="Y513" s="284"/>
      <c r="Z513" s="284"/>
      <c r="AA513" s="284"/>
      <c r="AB513" s="284"/>
      <c r="AC513" s="284"/>
      <c r="AD513" s="284"/>
      <c r="AE513" s="284"/>
      <c r="AF513" s="284"/>
      <c r="AG513" s="284" t="s">
        <v>1395</v>
      </c>
      <c r="AH513" s="284"/>
      <c r="AI513" s="284"/>
      <c r="AJ513" s="284"/>
      <c r="AK513" s="284"/>
      <c r="AL513" s="284"/>
      <c r="AM513" s="284"/>
      <c r="AN513" s="284"/>
      <c r="AO513" s="284"/>
      <c r="AP513" s="284"/>
      <c r="AQ513" s="284"/>
      <c r="AR513" s="284"/>
      <c r="AS513" s="284"/>
      <c r="AT513" s="284"/>
      <c r="AU513" s="284"/>
      <c r="AV513" s="284"/>
      <c r="AW513" s="284"/>
      <c r="AX513" s="284"/>
      <c r="AY513" s="284"/>
      <c r="AZ513" s="284"/>
      <c r="BA513" s="284"/>
      <c r="BB513" s="284"/>
      <c r="BC513" s="284"/>
      <c r="BD513" s="284"/>
      <c r="BE513" s="284"/>
      <c r="BF513" s="284"/>
      <c r="BG513" s="284"/>
      <c r="BH513" s="284"/>
    </row>
    <row r="514" spans="1:60" ht="12.75" outlineLevel="1">
      <c r="A514" s="232"/>
      <c r="B514" s="233"/>
      <c r="C514" s="243" t="s">
        <v>144</v>
      </c>
      <c r="D514" s="244"/>
      <c r="E514" s="245"/>
      <c r="F514" s="285"/>
      <c r="G514" s="246"/>
      <c r="H514" s="283"/>
      <c r="I514" s="283"/>
      <c r="J514" s="283"/>
      <c r="K514" s="283"/>
      <c r="L514" s="283"/>
      <c r="M514" s="283"/>
      <c r="N514" s="283"/>
      <c r="O514" s="283"/>
      <c r="P514" s="283"/>
      <c r="Q514" s="283"/>
      <c r="R514" s="283"/>
      <c r="S514" s="283"/>
      <c r="T514" s="283"/>
      <c r="U514" s="283"/>
      <c r="V514" s="283"/>
      <c r="W514" s="283"/>
      <c r="X514" s="283"/>
      <c r="Y514" s="284"/>
      <c r="Z514" s="284"/>
      <c r="AA514" s="284"/>
      <c r="AB514" s="284"/>
      <c r="AC514" s="284"/>
      <c r="AD514" s="284"/>
      <c r="AE514" s="284"/>
      <c r="AF514" s="284"/>
      <c r="AG514" s="284" t="s">
        <v>1395</v>
      </c>
      <c r="AH514" s="284"/>
      <c r="AI514" s="284"/>
      <c r="AJ514" s="284"/>
      <c r="AK514" s="284"/>
      <c r="AL514" s="284"/>
      <c r="AM514" s="284"/>
      <c r="AN514" s="284"/>
      <c r="AO514" s="284"/>
      <c r="AP514" s="284"/>
      <c r="AQ514" s="284"/>
      <c r="AR514" s="284"/>
      <c r="AS514" s="284"/>
      <c r="AT514" s="284"/>
      <c r="AU514" s="284"/>
      <c r="AV514" s="284"/>
      <c r="AW514" s="284"/>
      <c r="AX514" s="284"/>
      <c r="AY514" s="284"/>
      <c r="AZ514" s="284"/>
      <c r="BA514" s="284"/>
      <c r="BB514" s="284"/>
      <c r="BC514" s="284"/>
      <c r="BD514" s="284"/>
      <c r="BE514" s="284"/>
      <c r="BF514" s="284"/>
      <c r="BG514" s="284"/>
      <c r="BH514" s="284"/>
    </row>
    <row r="515" spans="1:60" ht="12.75" outlineLevel="1">
      <c r="A515" s="232"/>
      <c r="B515" s="233"/>
      <c r="C515" s="1117" t="s">
        <v>1892</v>
      </c>
      <c r="D515" s="1117"/>
      <c r="E515" s="1117"/>
      <c r="F515" s="1116"/>
      <c r="G515" s="1117"/>
      <c r="H515" s="283"/>
      <c r="I515" s="283"/>
      <c r="J515" s="283"/>
      <c r="K515" s="283"/>
      <c r="L515" s="283"/>
      <c r="M515" s="283"/>
      <c r="N515" s="283"/>
      <c r="O515" s="283"/>
      <c r="P515" s="283"/>
      <c r="Q515" s="283"/>
      <c r="R515" s="283"/>
      <c r="S515" s="283"/>
      <c r="T515" s="283"/>
      <c r="U515" s="283"/>
      <c r="V515" s="283"/>
      <c r="W515" s="283"/>
      <c r="X515" s="283"/>
      <c r="Y515" s="284"/>
      <c r="Z515" s="284"/>
      <c r="AA515" s="284"/>
      <c r="AB515" s="284"/>
      <c r="AC515" s="284"/>
      <c r="AD515" s="284"/>
      <c r="AE515" s="284"/>
      <c r="AF515" s="284"/>
      <c r="AG515" s="284" t="s">
        <v>1395</v>
      </c>
      <c r="AH515" s="284"/>
      <c r="AI515" s="284"/>
      <c r="AJ515" s="284"/>
      <c r="AK515" s="284"/>
      <c r="AL515" s="284"/>
      <c r="AM515" s="284"/>
      <c r="AN515" s="284"/>
      <c r="AO515" s="284"/>
      <c r="AP515" s="284"/>
      <c r="AQ515" s="284"/>
      <c r="AR515" s="284"/>
      <c r="AS515" s="284"/>
      <c r="AT515" s="284"/>
      <c r="AU515" s="284"/>
      <c r="AV515" s="284"/>
      <c r="AW515" s="284"/>
      <c r="AX515" s="284"/>
      <c r="AY515" s="284"/>
      <c r="AZ515" s="284"/>
      <c r="BA515" s="284"/>
      <c r="BB515" s="284"/>
      <c r="BC515" s="284"/>
      <c r="BD515" s="284"/>
      <c r="BE515" s="284"/>
      <c r="BF515" s="284"/>
      <c r="BG515" s="284"/>
      <c r="BH515" s="284"/>
    </row>
    <row r="516" spans="1:60" ht="12.75" outlineLevel="1">
      <c r="A516" s="232"/>
      <c r="B516" s="233"/>
      <c r="C516" s="234" t="s">
        <v>1895</v>
      </c>
      <c r="D516" s="235"/>
      <c r="E516" s="236">
        <v>1</v>
      </c>
      <c r="F516" s="283"/>
      <c r="G516" s="231"/>
      <c r="H516" s="283"/>
      <c r="I516" s="283"/>
      <c r="J516" s="283"/>
      <c r="K516" s="283"/>
      <c r="L516" s="283"/>
      <c r="M516" s="283"/>
      <c r="N516" s="283"/>
      <c r="O516" s="283"/>
      <c r="P516" s="283"/>
      <c r="Q516" s="283"/>
      <c r="R516" s="283"/>
      <c r="S516" s="283"/>
      <c r="T516" s="283"/>
      <c r="U516" s="283"/>
      <c r="V516" s="283"/>
      <c r="W516" s="283"/>
      <c r="X516" s="283"/>
      <c r="Y516" s="284"/>
      <c r="Z516" s="284"/>
      <c r="AA516" s="284"/>
      <c r="AB516" s="284"/>
      <c r="AC516" s="284"/>
      <c r="AD516" s="284"/>
      <c r="AE516" s="284"/>
      <c r="AF516" s="284"/>
      <c r="AG516" s="284" t="s">
        <v>527</v>
      </c>
      <c r="AH516" s="284">
        <v>0</v>
      </c>
      <c r="AI516" s="284"/>
      <c r="AJ516" s="284"/>
      <c r="AK516" s="284"/>
      <c r="AL516" s="284"/>
      <c r="AM516" s="284"/>
      <c r="AN516" s="284"/>
      <c r="AO516" s="284"/>
      <c r="AP516" s="284"/>
      <c r="AQ516" s="284"/>
      <c r="AR516" s="284"/>
      <c r="AS516" s="284"/>
      <c r="AT516" s="284"/>
      <c r="AU516" s="284"/>
      <c r="AV516" s="284"/>
      <c r="AW516" s="284"/>
      <c r="AX516" s="284"/>
      <c r="AY516" s="284"/>
      <c r="AZ516" s="284"/>
      <c r="BA516" s="284"/>
      <c r="BB516" s="284"/>
      <c r="BC516" s="284"/>
      <c r="BD516" s="284"/>
      <c r="BE516" s="284"/>
      <c r="BF516" s="284"/>
      <c r="BG516" s="284"/>
      <c r="BH516" s="284"/>
    </row>
    <row r="517" spans="1:60" ht="12.75" outlineLevel="1">
      <c r="A517" s="225">
        <v>123</v>
      </c>
      <c r="B517" s="226" t="s">
        <v>1896</v>
      </c>
      <c r="C517" s="227" t="s">
        <v>1897</v>
      </c>
      <c r="D517" s="228" t="s">
        <v>243</v>
      </c>
      <c r="E517" s="229">
        <v>4</v>
      </c>
      <c r="F517" s="147"/>
      <c r="G517" s="230">
        <f>ROUND(E517*F517,2)</f>
        <v>0</v>
      </c>
      <c r="H517" s="148"/>
      <c r="I517" s="283">
        <f>ROUND(E517*H517,2)</f>
        <v>0</v>
      </c>
      <c r="J517" s="148"/>
      <c r="K517" s="283">
        <f>ROUND(E517*J517,2)</f>
        <v>0</v>
      </c>
      <c r="L517" s="283">
        <v>21</v>
      </c>
      <c r="M517" s="283">
        <f>G517*(1+L517/100)</f>
        <v>0</v>
      </c>
      <c r="N517" s="283">
        <v>0</v>
      </c>
      <c r="O517" s="283">
        <f>ROUND(E517*N517,2)</f>
        <v>0</v>
      </c>
      <c r="P517" s="283">
        <v>0</v>
      </c>
      <c r="Q517" s="283">
        <f>ROUND(E517*P517,2)</f>
        <v>0</v>
      </c>
      <c r="R517" s="283"/>
      <c r="S517" s="283" t="s">
        <v>1390</v>
      </c>
      <c r="T517" s="283" t="s">
        <v>1391</v>
      </c>
      <c r="U517" s="283">
        <v>0</v>
      </c>
      <c r="V517" s="283">
        <f>ROUND(E517*U517,2)</f>
        <v>0</v>
      </c>
      <c r="W517" s="283"/>
      <c r="X517" s="283" t="s">
        <v>1392</v>
      </c>
      <c r="Y517" s="284"/>
      <c r="Z517" s="284"/>
      <c r="AA517" s="284"/>
      <c r="AB517" s="284"/>
      <c r="AC517" s="284"/>
      <c r="AD517" s="284"/>
      <c r="AE517" s="284"/>
      <c r="AF517" s="284"/>
      <c r="AG517" s="284" t="s">
        <v>1393</v>
      </c>
      <c r="AH517" s="284"/>
      <c r="AI517" s="284"/>
      <c r="AJ517" s="284"/>
      <c r="AK517" s="284"/>
      <c r="AL517" s="284"/>
      <c r="AM517" s="284"/>
      <c r="AN517" s="284"/>
      <c r="AO517" s="284"/>
      <c r="AP517" s="284"/>
      <c r="AQ517" s="284"/>
      <c r="AR517" s="284"/>
      <c r="AS517" s="284"/>
      <c r="AT517" s="284"/>
      <c r="AU517" s="284"/>
      <c r="AV517" s="284"/>
      <c r="AW517" s="284"/>
      <c r="AX517" s="284"/>
      <c r="AY517" s="284"/>
      <c r="AZ517" s="284"/>
      <c r="BA517" s="284"/>
      <c r="BB517" s="284"/>
      <c r="BC517" s="284"/>
      <c r="BD517" s="284"/>
      <c r="BE517" s="284"/>
      <c r="BF517" s="284"/>
      <c r="BG517" s="284"/>
      <c r="BH517" s="284"/>
    </row>
    <row r="518" spans="1:60" ht="12.75" outlineLevel="1">
      <c r="A518" s="232"/>
      <c r="B518" s="233"/>
      <c r="C518" s="293" t="s">
        <v>1874</v>
      </c>
      <c r="D518" s="293"/>
      <c r="E518" s="293"/>
      <c r="F518" s="291"/>
      <c r="G518" s="293"/>
      <c r="H518" s="283"/>
      <c r="I518" s="283"/>
      <c r="J518" s="283"/>
      <c r="K518" s="283"/>
      <c r="L518" s="283"/>
      <c r="M518" s="283"/>
      <c r="N518" s="283"/>
      <c r="O518" s="283"/>
      <c r="P518" s="283"/>
      <c r="Q518" s="283"/>
      <c r="R518" s="283"/>
      <c r="S518" s="283"/>
      <c r="T518" s="283"/>
      <c r="U518" s="283"/>
      <c r="V518" s="283"/>
      <c r="W518" s="283"/>
      <c r="X518" s="283"/>
      <c r="Y518" s="284"/>
      <c r="Z518" s="284"/>
      <c r="AA518" s="284"/>
      <c r="AB518" s="284"/>
      <c r="AC518" s="284"/>
      <c r="AD518" s="284"/>
      <c r="AE518" s="284"/>
      <c r="AF518" s="284"/>
      <c r="AG518" s="284" t="s">
        <v>1395</v>
      </c>
      <c r="AH518" s="284"/>
      <c r="AI518" s="284"/>
      <c r="AJ518" s="284"/>
      <c r="AK518" s="284"/>
      <c r="AL518" s="284"/>
      <c r="AM518" s="284"/>
      <c r="AN518" s="284"/>
      <c r="AO518" s="284"/>
      <c r="AP518" s="284"/>
      <c r="AQ518" s="284"/>
      <c r="AR518" s="284"/>
      <c r="AS518" s="284"/>
      <c r="AT518" s="284"/>
      <c r="AU518" s="284"/>
      <c r="AV518" s="284"/>
      <c r="AW518" s="284"/>
      <c r="AX518" s="284"/>
      <c r="AY518" s="284"/>
      <c r="AZ518" s="284"/>
      <c r="BA518" s="284"/>
      <c r="BB518" s="284"/>
      <c r="BC518" s="284"/>
      <c r="BD518" s="284"/>
      <c r="BE518" s="284"/>
      <c r="BF518" s="284"/>
      <c r="BG518" s="284"/>
      <c r="BH518" s="284"/>
    </row>
    <row r="519" spans="1:60" ht="12.75" outlineLevel="1">
      <c r="A519" s="232"/>
      <c r="B519" s="233"/>
      <c r="C519" s="243" t="s">
        <v>144</v>
      </c>
      <c r="D519" s="244"/>
      <c r="E519" s="245"/>
      <c r="F519" s="285"/>
      <c r="G519" s="246"/>
      <c r="H519" s="283"/>
      <c r="I519" s="283"/>
      <c r="J519" s="283"/>
      <c r="K519" s="283"/>
      <c r="L519" s="283"/>
      <c r="M519" s="283"/>
      <c r="N519" s="283"/>
      <c r="O519" s="283"/>
      <c r="P519" s="283"/>
      <c r="Q519" s="283"/>
      <c r="R519" s="283"/>
      <c r="S519" s="283"/>
      <c r="T519" s="283"/>
      <c r="U519" s="283"/>
      <c r="V519" s="283"/>
      <c r="W519" s="283"/>
      <c r="X519" s="283"/>
      <c r="Y519" s="284"/>
      <c r="Z519" s="284"/>
      <c r="AA519" s="284"/>
      <c r="AB519" s="284"/>
      <c r="AC519" s="284"/>
      <c r="AD519" s="284"/>
      <c r="AE519" s="284"/>
      <c r="AF519" s="284"/>
      <c r="AG519" s="284" t="s">
        <v>1395</v>
      </c>
      <c r="AH519" s="284"/>
      <c r="AI519" s="284"/>
      <c r="AJ519" s="284"/>
      <c r="AK519" s="284"/>
      <c r="AL519" s="284"/>
      <c r="AM519" s="284"/>
      <c r="AN519" s="284"/>
      <c r="AO519" s="284"/>
      <c r="AP519" s="284"/>
      <c r="AQ519" s="284"/>
      <c r="AR519" s="284"/>
      <c r="AS519" s="284"/>
      <c r="AT519" s="284"/>
      <c r="AU519" s="284"/>
      <c r="AV519" s="284"/>
      <c r="AW519" s="284"/>
      <c r="AX519" s="284"/>
      <c r="AY519" s="284"/>
      <c r="AZ519" s="284"/>
      <c r="BA519" s="284"/>
      <c r="BB519" s="284"/>
      <c r="BC519" s="284"/>
      <c r="BD519" s="284"/>
      <c r="BE519" s="284"/>
      <c r="BF519" s="284"/>
      <c r="BG519" s="284"/>
      <c r="BH519" s="284"/>
    </row>
    <row r="520" spans="1:60" ht="12.75" outlineLevel="1">
      <c r="A520" s="232"/>
      <c r="B520" s="233"/>
      <c r="C520" s="1117" t="s">
        <v>1875</v>
      </c>
      <c r="D520" s="1117"/>
      <c r="E520" s="1117"/>
      <c r="F520" s="1116"/>
      <c r="G520" s="1117"/>
      <c r="H520" s="283"/>
      <c r="I520" s="283"/>
      <c r="J520" s="283"/>
      <c r="K520" s="283"/>
      <c r="L520" s="283"/>
      <c r="M520" s="283"/>
      <c r="N520" s="283"/>
      <c r="O520" s="283"/>
      <c r="P520" s="283"/>
      <c r="Q520" s="283"/>
      <c r="R520" s="283"/>
      <c r="S520" s="283"/>
      <c r="T520" s="283"/>
      <c r="U520" s="283"/>
      <c r="V520" s="283"/>
      <c r="W520" s="283"/>
      <c r="X520" s="283"/>
      <c r="Y520" s="284"/>
      <c r="Z520" s="284"/>
      <c r="AA520" s="284"/>
      <c r="AB520" s="284"/>
      <c r="AC520" s="284"/>
      <c r="AD520" s="284"/>
      <c r="AE520" s="284"/>
      <c r="AF520" s="284"/>
      <c r="AG520" s="284" t="s">
        <v>1395</v>
      </c>
      <c r="AH520" s="284"/>
      <c r="AI520" s="284"/>
      <c r="AJ520" s="284"/>
      <c r="AK520" s="284"/>
      <c r="AL520" s="284"/>
      <c r="AM520" s="284"/>
      <c r="AN520" s="284"/>
      <c r="AO520" s="284"/>
      <c r="AP520" s="284"/>
      <c r="AQ520" s="284"/>
      <c r="AR520" s="284"/>
      <c r="AS520" s="284"/>
      <c r="AT520" s="284"/>
      <c r="AU520" s="284"/>
      <c r="AV520" s="284"/>
      <c r="AW520" s="284"/>
      <c r="AX520" s="284"/>
      <c r="AY520" s="284"/>
      <c r="AZ520" s="284"/>
      <c r="BA520" s="284"/>
      <c r="BB520" s="284"/>
      <c r="BC520" s="284"/>
      <c r="BD520" s="284"/>
      <c r="BE520" s="284"/>
      <c r="BF520" s="284"/>
      <c r="BG520" s="284"/>
      <c r="BH520" s="284"/>
    </row>
    <row r="521" spans="1:60" ht="12.75" outlineLevel="1">
      <c r="A521" s="232"/>
      <c r="B521" s="233"/>
      <c r="C521" s="1117" t="s">
        <v>1877</v>
      </c>
      <c r="D521" s="1117"/>
      <c r="E521" s="1117"/>
      <c r="F521" s="1116"/>
      <c r="G521" s="1117"/>
      <c r="H521" s="283"/>
      <c r="I521" s="283"/>
      <c r="J521" s="283"/>
      <c r="K521" s="283"/>
      <c r="L521" s="283"/>
      <c r="M521" s="283"/>
      <c r="N521" s="283"/>
      <c r="O521" s="283"/>
      <c r="P521" s="283"/>
      <c r="Q521" s="283"/>
      <c r="R521" s="283"/>
      <c r="S521" s="283"/>
      <c r="T521" s="283"/>
      <c r="U521" s="283"/>
      <c r="V521" s="283"/>
      <c r="W521" s="283"/>
      <c r="X521" s="283"/>
      <c r="Y521" s="284"/>
      <c r="Z521" s="284"/>
      <c r="AA521" s="284"/>
      <c r="AB521" s="284"/>
      <c r="AC521" s="284"/>
      <c r="AD521" s="284"/>
      <c r="AE521" s="284"/>
      <c r="AF521" s="284"/>
      <c r="AG521" s="284" t="s">
        <v>1395</v>
      </c>
      <c r="AH521" s="284"/>
      <c r="AI521" s="284"/>
      <c r="AJ521" s="284"/>
      <c r="AK521" s="284"/>
      <c r="AL521" s="284"/>
      <c r="AM521" s="284"/>
      <c r="AN521" s="284"/>
      <c r="AO521" s="284"/>
      <c r="AP521" s="284"/>
      <c r="AQ521" s="284"/>
      <c r="AR521" s="284"/>
      <c r="AS521" s="284"/>
      <c r="AT521" s="284"/>
      <c r="AU521" s="284"/>
      <c r="AV521" s="284"/>
      <c r="AW521" s="284"/>
      <c r="AX521" s="284"/>
      <c r="AY521" s="284"/>
      <c r="AZ521" s="284"/>
      <c r="BA521" s="284"/>
      <c r="BB521" s="284"/>
      <c r="BC521" s="284"/>
      <c r="BD521" s="284"/>
      <c r="BE521" s="284"/>
      <c r="BF521" s="284"/>
      <c r="BG521" s="284"/>
      <c r="BH521" s="284"/>
    </row>
    <row r="522" spans="1:60" ht="12.75" outlineLevel="1">
      <c r="A522" s="232"/>
      <c r="B522" s="233"/>
      <c r="C522" s="1117" t="s">
        <v>1878</v>
      </c>
      <c r="D522" s="1117"/>
      <c r="E522" s="1117"/>
      <c r="F522" s="1116"/>
      <c r="G522" s="1117"/>
      <c r="H522" s="283"/>
      <c r="I522" s="283"/>
      <c r="J522" s="283"/>
      <c r="K522" s="283"/>
      <c r="L522" s="283"/>
      <c r="M522" s="283"/>
      <c r="N522" s="283"/>
      <c r="O522" s="283"/>
      <c r="P522" s="283"/>
      <c r="Q522" s="283"/>
      <c r="R522" s="283"/>
      <c r="S522" s="283"/>
      <c r="T522" s="283"/>
      <c r="U522" s="283"/>
      <c r="V522" s="283"/>
      <c r="W522" s="283"/>
      <c r="X522" s="283"/>
      <c r="Y522" s="284"/>
      <c r="Z522" s="284"/>
      <c r="AA522" s="284"/>
      <c r="AB522" s="284"/>
      <c r="AC522" s="284"/>
      <c r="AD522" s="284"/>
      <c r="AE522" s="284"/>
      <c r="AF522" s="284"/>
      <c r="AG522" s="284" t="s">
        <v>1395</v>
      </c>
      <c r="AH522" s="284"/>
      <c r="AI522" s="284"/>
      <c r="AJ522" s="284"/>
      <c r="AK522" s="284"/>
      <c r="AL522" s="284"/>
      <c r="AM522" s="284"/>
      <c r="AN522" s="284"/>
      <c r="AO522" s="284"/>
      <c r="AP522" s="284"/>
      <c r="AQ522" s="284"/>
      <c r="AR522" s="284"/>
      <c r="AS522" s="284"/>
      <c r="AT522" s="284"/>
      <c r="AU522" s="284"/>
      <c r="AV522" s="284"/>
      <c r="AW522" s="284"/>
      <c r="AX522" s="284"/>
      <c r="AY522" s="284"/>
      <c r="AZ522" s="284"/>
      <c r="BA522" s="284"/>
      <c r="BB522" s="284"/>
      <c r="BC522" s="284"/>
      <c r="BD522" s="284"/>
      <c r="BE522" s="284"/>
      <c r="BF522" s="284"/>
      <c r="BG522" s="284"/>
      <c r="BH522" s="284"/>
    </row>
    <row r="523" spans="1:60" ht="12.75" outlineLevel="1">
      <c r="A523" s="232"/>
      <c r="B523" s="233"/>
      <c r="C523" s="1117" t="s">
        <v>1879</v>
      </c>
      <c r="D523" s="1117"/>
      <c r="E523" s="1117"/>
      <c r="F523" s="1116"/>
      <c r="G523" s="1117"/>
      <c r="H523" s="283"/>
      <c r="I523" s="283"/>
      <c r="J523" s="283"/>
      <c r="K523" s="283"/>
      <c r="L523" s="283"/>
      <c r="M523" s="283"/>
      <c r="N523" s="283"/>
      <c r="O523" s="283"/>
      <c r="P523" s="283"/>
      <c r="Q523" s="283"/>
      <c r="R523" s="283"/>
      <c r="S523" s="283"/>
      <c r="T523" s="283"/>
      <c r="U523" s="283"/>
      <c r="V523" s="283"/>
      <c r="W523" s="283"/>
      <c r="X523" s="283"/>
      <c r="Y523" s="284"/>
      <c r="Z523" s="284"/>
      <c r="AA523" s="284"/>
      <c r="AB523" s="284"/>
      <c r="AC523" s="284"/>
      <c r="AD523" s="284"/>
      <c r="AE523" s="284"/>
      <c r="AF523" s="284"/>
      <c r="AG523" s="284" t="s">
        <v>1395</v>
      </c>
      <c r="AH523" s="284"/>
      <c r="AI523" s="284"/>
      <c r="AJ523" s="284"/>
      <c r="AK523" s="284"/>
      <c r="AL523" s="284"/>
      <c r="AM523" s="284"/>
      <c r="AN523" s="284"/>
      <c r="AO523" s="284"/>
      <c r="AP523" s="284"/>
      <c r="AQ523" s="284"/>
      <c r="AR523" s="284"/>
      <c r="AS523" s="284"/>
      <c r="AT523" s="284"/>
      <c r="AU523" s="284"/>
      <c r="AV523" s="284"/>
      <c r="AW523" s="284"/>
      <c r="AX523" s="284"/>
      <c r="AY523" s="284"/>
      <c r="AZ523" s="284"/>
      <c r="BA523" s="284"/>
      <c r="BB523" s="284"/>
      <c r="BC523" s="284"/>
      <c r="BD523" s="284"/>
      <c r="BE523" s="284"/>
      <c r="BF523" s="284"/>
      <c r="BG523" s="284"/>
      <c r="BH523" s="284"/>
    </row>
    <row r="524" spans="1:60" ht="12.75" outlineLevel="1">
      <c r="A524" s="232"/>
      <c r="B524" s="233"/>
      <c r="C524" s="1117" t="s">
        <v>1880</v>
      </c>
      <c r="D524" s="1117"/>
      <c r="E524" s="1117"/>
      <c r="F524" s="1116"/>
      <c r="G524" s="1117"/>
      <c r="H524" s="283"/>
      <c r="I524" s="283"/>
      <c r="J524" s="283"/>
      <c r="K524" s="283"/>
      <c r="L524" s="283"/>
      <c r="M524" s="283"/>
      <c r="N524" s="283"/>
      <c r="O524" s="283"/>
      <c r="P524" s="283"/>
      <c r="Q524" s="283"/>
      <c r="R524" s="283"/>
      <c r="S524" s="283"/>
      <c r="T524" s="283"/>
      <c r="U524" s="283"/>
      <c r="V524" s="283"/>
      <c r="W524" s="283"/>
      <c r="X524" s="283"/>
      <c r="Y524" s="284"/>
      <c r="Z524" s="284"/>
      <c r="AA524" s="284"/>
      <c r="AB524" s="284"/>
      <c r="AC524" s="284"/>
      <c r="AD524" s="284"/>
      <c r="AE524" s="284"/>
      <c r="AF524" s="284"/>
      <c r="AG524" s="284" t="s">
        <v>1395</v>
      </c>
      <c r="AH524" s="284"/>
      <c r="AI524" s="284"/>
      <c r="AJ524" s="284"/>
      <c r="AK524" s="284"/>
      <c r="AL524" s="284"/>
      <c r="AM524" s="284"/>
      <c r="AN524" s="284"/>
      <c r="AO524" s="284"/>
      <c r="AP524" s="284"/>
      <c r="AQ524" s="284"/>
      <c r="AR524" s="284"/>
      <c r="AS524" s="284"/>
      <c r="AT524" s="284"/>
      <c r="AU524" s="284"/>
      <c r="AV524" s="284"/>
      <c r="AW524" s="284"/>
      <c r="AX524" s="284"/>
      <c r="AY524" s="284"/>
      <c r="AZ524" s="284"/>
      <c r="BA524" s="284"/>
      <c r="BB524" s="284"/>
      <c r="BC524" s="284"/>
      <c r="BD524" s="284"/>
      <c r="BE524" s="284"/>
      <c r="BF524" s="284"/>
      <c r="BG524" s="284"/>
      <c r="BH524" s="284"/>
    </row>
    <row r="525" spans="1:60" ht="12.75" outlineLevel="1">
      <c r="A525" s="232"/>
      <c r="B525" s="233"/>
      <c r="C525" s="1117" t="s">
        <v>1884</v>
      </c>
      <c r="D525" s="1117"/>
      <c r="E525" s="1117"/>
      <c r="F525" s="1116"/>
      <c r="G525" s="1117"/>
      <c r="H525" s="283"/>
      <c r="I525" s="283"/>
      <c r="J525" s="283"/>
      <c r="K525" s="283"/>
      <c r="L525" s="283"/>
      <c r="M525" s="283"/>
      <c r="N525" s="283"/>
      <c r="O525" s="283"/>
      <c r="P525" s="283"/>
      <c r="Q525" s="283"/>
      <c r="R525" s="283"/>
      <c r="S525" s="283"/>
      <c r="T525" s="283"/>
      <c r="U525" s="283"/>
      <c r="V525" s="283"/>
      <c r="W525" s="283"/>
      <c r="X525" s="283"/>
      <c r="Y525" s="284"/>
      <c r="Z525" s="284"/>
      <c r="AA525" s="284"/>
      <c r="AB525" s="284"/>
      <c r="AC525" s="284"/>
      <c r="AD525" s="284"/>
      <c r="AE525" s="284"/>
      <c r="AF525" s="284"/>
      <c r="AG525" s="284" t="s">
        <v>1395</v>
      </c>
      <c r="AH525" s="284"/>
      <c r="AI525" s="284"/>
      <c r="AJ525" s="284"/>
      <c r="AK525" s="284"/>
      <c r="AL525" s="284"/>
      <c r="AM525" s="284"/>
      <c r="AN525" s="284"/>
      <c r="AO525" s="284"/>
      <c r="AP525" s="284"/>
      <c r="AQ525" s="284"/>
      <c r="AR525" s="284"/>
      <c r="AS525" s="284"/>
      <c r="AT525" s="284"/>
      <c r="AU525" s="284"/>
      <c r="AV525" s="284"/>
      <c r="AW525" s="284"/>
      <c r="AX525" s="284"/>
      <c r="AY525" s="284"/>
      <c r="AZ525" s="284"/>
      <c r="BA525" s="284"/>
      <c r="BB525" s="284"/>
      <c r="BC525" s="284"/>
      <c r="BD525" s="284"/>
      <c r="BE525" s="284"/>
      <c r="BF525" s="284"/>
      <c r="BG525" s="284"/>
      <c r="BH525" s="284"/>
    </row>
    <row r="526" spans="1:60" ht="12.75" outlineLevel="1">
      <c r="A526" s="232"/>
      <c r="B526" s="233"/>
      <c r="C526" s="243" t="s">
        <v>144</v>
      </c>
      <c r="D526" s="244"/>
      <c r="E526" s="245"/>
      <c r="F526" s="285"/>
      <c r="G526" s="246"/>
      <c r="H526" s="283"/>
      <c r="I526" s="283"/>
      <c r="J526" s="283"/>
      <c r="K526" s="283"/>
      <c r="L526" s="283"/>
      <c r="M526" s="283"/>
      <c r="N526" s="283"/>
      <c r="O526" s="283"/>
      <c r="P526" s="283"/>
      <c r="Q526" s="283"/>
      <c r="R526" s="283"/>
      <c r="S526" s="283"/>
      <c r="T526" s="283"/>
      <c r="U526" s="283"/>
      <c r="V526" s="283"/>
      <c r="W526" s="283"/>
      <c r="X526" s="283"/>
      <c r="Y526" s="284"/>
      <c r="Z526" s="284"/>
      <c r="AA526" s="284"/>
      <c r="AB526" s="284"/>
      <c r="AC526" s="284"/>
      <c r="AD526" s="284"/>
      <c r="AE526" s="284"/>
      <c r="AF526" s="284"/>
      <c r="AG526" s="284" t="s">
        <v>1395</v>
      </c>
      <c r="AH526" s="284"/>
      <c r="AI526" s="284"/>
      <c r="AJ526" s="284"/>
      <c r="AK526" s="284"/>
      <c r="AL526" s="284"/>
      <c r="AM526" s="284"/>
      <c r="AN526" s="284"/>
      <c r="AO526" s="284"/>
      <c r="AP526" s="284"/>
      <c r="AQ526" s="284"/>
      <c r="AR526" s="284"/>
      <c r="AS526" s="284"/>
      <c r="AT526" s="284"/>
      <c r="AU526" s="284"/>
      <c r="AV526" s="284"/>
      <c r="AW526" s="284"/>
      <c r="AX526" s="284"/>
      <c r="AY526" s="284"/>
      <c r="AZ526" s="284"/>
      <c r="BA526" s="284"/>
      <c r="BB526" s="284"/>
      <c r="BC526" s="284"/>
      <c r="BD526" s="284"/>
      <c r="BE526" s="284"/>
      <c r="BF526" s="284"/>
      <c r="BG526" s="284"/>
      <c r="BH526" s="284"/>
    </row>
    <row r="527" spans="1:60" ht="12.75" outlineLevel="1">
      <c r="A527" s="232"/>
      <c r="B527" s="233"/>
      <c r="C527" s="243" t="s">
        <v>144</v>
      </c>
      <c r="D527" s="244"/>
      <c r="E527" s="245"/>
      <c r="F527" s="285"/>
      <c r="G527" s="246"/>
      <c r="H527" s="283"/>
      <c r="I527" s="283"/>
      <c r="J527" s="283"/>
      <c r="K527" s="283"/>
      <c r="L527" s="283"/>
      <c r="M527" s="283"/>
      <c r="N527" s="283"/>
      <c r="O527" s="283"/>
      <c r="P527" s="283"/>
      <c r="Q527" s="283"/>
      <c r="R527" s="283"/>
      <c r="S527" s="283"/>
      <c r="T527" s="283"/>
      <c r="U527" s="283"/>
      <c r="V527" s="283"/>
      <c r="W527" s="283"/>
      <c r="X527" s="283"/>
      <c r="Y527" s="284"/>
      <c r="Z527" s="284"/>
      <c r="AA527" s="284"/>
      <c r="AB527" s="284"/>
      <c r="AC527" s="284"/>
      <c r="AD527" s="284"/>
      <c r="AE527" s="284"/>
      <c r="AF527" s="284"/>
      <c r="AG527" s="284" t="s">
        <v>1395</v>
      </c>
      <c r="AH527" s="284"/>
      <c r="AI527" s="284"/>
      <c r="AJ527" s="284"/>
      <c r="AK527" s="284"/>
      <c r="AL527" s="284"/>
      <c r="AM527" s="284"/>
      <c r="AN527" s="284"/>
      <c r="AO527" s="284"/>
      <c r="AP527" s="284"/>
      <c r="AQ527" s="284"/>
      <c r="AR527" s="284"/>
      <c r="AS527" s="284"/>
      <c r="AT527" s="284"/>
      <c r="AU527" s="284"/>
      <c r="AV527" s="284"/>
      <c r="AW527" s="284"/>
      <c r="AX527" s="284"/>
      <c r="AY527" s="284"/>
      <c r="AZ527" s="284"/>
      <c r="BA527" s="284"/>
      <c r="BB527" s="284"/>
      <c r="BC527" s="284"/>
      <c r="BD527" s="284"/>
      <c r="BE527" s="284"/>
      <c r="BF527" s="284"/>
      <c r="BG527" s="284"/>
      <c r="BH527" s="284"/>
    </row>
    <row r="528" spans="1:60" ht="12.75" outlineLevel="1">
      <c r="A528" s="232"/>
      <c r="B528" s="233"/>
      <c r="C528" s="1117" t="s">
        <v>1892</v>
      </c>
      <c r="D528" s="1117"/>
      <c r="E528" s="1117"/>
      <c r="F528" s="1116"/>
      <c r="G528" s="1117"/>
      <c r="H528" s="283"/>
      <c r="I528" s="283"/>
      <c r="J528" s="283"/>
      <c r="K528" s="283"/>
      <c r="L528" s="283"/>
      <c r="M528" s="283"/>
      <c r="N528" s="283"/>
      <c r="O528" s="283"/>
      <c r="P528" s="283"/>
      <c r="Q528" s="283"/>
      <c r="R528" s="283"/>
      <c r="S528" s="283"/>
      <c r="T528" s="283"/>
      <c r="U528" s="283"/>
      <c r="V528" s="283"/>
      <c r="W528" s="283"/>
      <c r="X528" s="283"/>
      <c r="Y528" s="284"/>
      <c r="Z528" s="284"/>
      <c r="AA528" s="284"/>
      <c r="AB528" s="284"/>
      <c r="AC528" s="284"/>
      <c r="AD528" s="284"/>
      <c r="AE528" s="284"/>
      <c r="AF528" s="284"/>
      <c r="AG528" s="284" t="s">
        <v>1395</v>
      </c>
      <c r="AH528" s="284"/>
      <c r="AI528" s="284"/>
      <c r="AJ528" s="284"/>
      <c r="AK528" s="284"/>
      <c r="AL528" s="284"/>
      <c r="AM528" s="284"/>
      <c r="AN528" s="284"/>
      <c r="AO528" s="284"/>
      <c r="AP528" s="284"/>
      <c r="AQ528" s="284"/>
      <c r="AR528" s="284"/>
      <c r="AS528" s="284"/>
      <c r="AT528" s="284"/>
      <c r="AU528" s="284"/>
      <c r="AV528" s="284"/>
      <c r="AW528" s="284"/>
      <c r="AX528" s="284"/>
      <c r="AY528" s="284"/>
      <c r="AZ528" s="284"/>
      <c r="BA528" s="284"/>
      <c r="BB528" s="284"/>
      <c r="BC528" s="284"/>
      <c r="BD528" s="284"/>
      <c r="BE528" s="284"/>
      <c r="BF528" s="284"/>
      <c r="BG528" s="284"/>
      <c r="BH528" s="284"/>
    </row>
    <row r="529" spans="1:60" ht="12.75" outlineLevel="1">
      <c r="A529" s="232"/>
      <c r="B529" s="233"/>
      <c r="C529" s="234" t="s">
        <v>1898</v>
      </c>
      <c r="D529" s="235"/>
      <c r="E529" s="236">
        <v>1</v>
      </c>
      <c r="F529" s="283"/>
      <c r="G529" s="231"/>
      <c r="H529" s="283"/>
      <c r="I529" s="283"/>
      <c r="J529" s="283"/>
      <c r="K529" s="283"/>
      <c r="L529" s="283"/>
      <c r="M529" s="283"/>
      <c r="N529" s="283"/>
      <c r="O529" s="283"/>
      <c r="P529" s="283"/>
      <c r="Q529" s="283"/>
      <c r="R529" s="283"/>
      <c r="S529" s="283"/>
      <c r="T529" s="283"/>
      <c r="U529" s="283"/>
      <c r="V529" s="283"/>
      <c r="W529" s="283"/>
      <c r="X529" s="283"/>
      <c r="Y529" s="284"/>
      <c r="Z529" s="284"/>
      <c r="AA529" s="284"/>
      <c r="AB529" s="284"/>
      <c r="AC529" s="284"/>
      <c r="AD529" s="284"/>
      <c r="AE529" s="284"/>
      <c r="AF529" s="284"/>
      <c r="AG529" s="284" t="s">
        <v>527</v>
      </c>
      <c r="AH529" s="284">
        <v>0</v>
      </c>
      <c r="AI529" s="284"/>
      <c r="AJ529" s="284"/>
      <c r="AK529" s="284"/>
      <c r="AL529" s="284"/>
      <c r="AM529" s="284"/>
      <c r="AN529" s="284"/>
      <c r="AO529" s="284"/>
      <c r="AP529" s="284"/>
      <c r="AQ529" s="284"/>
      <c r="AR529" s="284"/>
      <c r="AS529" s="284"/>
      <c r="AT529" s="284"/>
      <c r="AU529" s="284"/>
      <c r="AV529" s="284"/>
      <c r="AW529" s="284"/>
      <c r="AX529" s="284"/>
      <c r="AY529" s="284"/>
      <c r="AZ529" s="284"/>
      <c r="BA529" s="284"/>
      <c r="BB529" s="284"/>
      <c r="BC529" s="284"/>
      <c r="BD529" s="284"/>
      <c r="BE529" s="284"/>
      <c r="BF529" s="284"/>
      <c r="BG529" s="284"/>
      <c r="BH529" s="284"/>
    </row>
    <row r="530" spans="1:60" ht="12.75" outlineLevel="1">
      <c r="A530" s="232"/>
      <c r="B530" s="233"/>
      <c r="C530" s="234" t="s">
        <v>1899</v>
      </c>
      <c r="D530" s="235"/>
      <c r="E530" s="236">
        <v>1</v>
      </c>
      <c r="F530" s="283"/>
      <c r="G530" s="231"/>
      <c r="H530" s="283"/>
      <c r="I530" s="283"/>
      <c r="J530" s="283"/>
      <c r="K530" s="283"/>
      <c r="L530" s="283"/>
      <c r="M530" s="283"/>
      <c r="N530" s="283"/>
      <c r="O530" s="283"/>
      <c r="P530" s="283"/>
      <c r="Q530" s="283"/>
      <c r="R530" s="283"/>
      <c r="S530" s="283"/>
      <c r="T530" s="283"/>
      <c r="U530" s="283"/>
      <c r="V530" s="283"/>
      <c r="W530" s="283"/>
      <c r="X530" s="283"/>
      <c r="Y530" s="284"/>
      <c r="Z530" s="284"/>
      <c r="AA530" s="284"/>
      <c r="AB530" s="284"/>
      <c r="AC530" s="284"/>
      <c r="AD530" s="284"/>
      <c r="AE530" s="284"/>
      <c r="AF530" s="284"/>
      <c r="AG530" s="284" t="s">
        <v>527</v>
      </c>
      <c r="AH530" s="284">
        <v>0</v>
      </c>
      <c r="AI530" s="284"/>
      <c r="AJ530" s="284"/>
      <c r="AK530" s="284"/>
      <c r="AL530" s="284"/>
      <c r="AM530" s="284"/>
      <c r="AN530" s="284"/>
      <c r="AO530" s="284"/>
      <c r="AP530" s="284"/>
      <c r="AQ530" s="284"/>
      <c r="AR530" s="284"/>
      <c r="AS530" s="284"/>
      <c r="AT530" s="284"/>
      <c r="AU530" s="284"/>
      <c r="AV530" s="284"/>
      <c r="AW530" s="284"/>
      <c r="AX530" s="284"/>
      <c r="AY530" s="284"/>
      <c r="AZ530" s="284"/>
      <c r="BA530" s="284"/>
      <c r="BB530" s="284"/>
      <c r="BC530" s="284"/>
      <c r="BD530" s="284"/>
      <c r="BE530" s="284"/>
      <c r="BF530" s="284"/>
      <c r="BG530" s="284"/>
      <c r="BH530" s="284"/>
    </row>
    <row r="531" spans="1:60" ht="12.75" outlineLevel="1">
      <c r="A531" s="232"/>
      <c r="B531" s="233"/>
      <c r="C531" s="234" t="s">
        <v>1900</v>
      </c>
      <c r="D531" s="235"/>
      <c r="E531" s="236">
        <v>1</v>
      </c>
      <c r="F531" s="283"/>
      <c r="G531" s="231"/>
      <c r="H531" s="283"/>
      <c r="I531" s="283"/>
      <c r="J531" s="283"/>
      <c r="K531" s="283"/>
      <c r="L531" s="283"/>
      <c r="M531" s="283"/>
      <c r="N531" s="283"/>
      <c r="O531" s="283"/>
      <c r="P531" s="283"/>
      <c r="Q531" s="283"/>
      <c r="R531" s="283"/>
      <c r="S531" s="283"/>
      <c r="T531" s="283"/>
      <c r="U531" s="283"/>
      <c r="V531" s="283"/>
      <c r="W531" s="283"/>
      <c r="X531" s="283"/>
      <c r="Y531" s="284"/>
      <c r="Z531" s="284"/>
      <c r="AA531" s="284"/>
      <c r="AB531" s="284"/>
      <c r="AC531" s="284"/>
      <c r="AD531" s="284"/>
      <c r="AE531" s="284"/>
      <c r="AF531" s="284"/>
      <c r="AG531" s="284" t="s">
        <v>527</v>
      </c>
      <c r="AH531" s="284">
        <v>0</v>
      </c>
      <c r="AI531" s="284"/>
      <c r="AJ531" s="284"/>
      <c r="AK531" s="284"/>
      <c r="AL531" s="284"/>
      <c r="AM531" s="284"/>
      <c r="AN531" s="284"/>
      <c r="AO531" s="284"/>
      <c r="AP531" s="284"/>
      <c r="AQ531" s="284"/>
      <c r="AR531" s="284"/>
      <c r="AS531" s="284"/>
      <c r="AT531" s="284"/>
      <c r="AU531" s="284"/>
      <c r="AV531" s="284"/>
      <c r="AW531" s="284"/>
      <c r="AX531" s="284"/>
      <c r="AY531" s="284"/>
      <c r="AZ531" s="284"/>
      <c r="BA531" s="284"/>
      <c r="BB531" s="284"/>
      <c r="BC531" s="284"/>
      <c r="BD531" s="284"/>
      <c r="BE531" s="284"/>
      <c r="BF531" s="284"/>
      <c r="BG531" s="284"/>
      <c r="BH531" s="284"/>
    </row>
    <row r="532" spans="1:60" ht="12.75" outlineLevel="1">
      <c r="A532" s="232"/>
      <c r="B532" s="233"/>
      <c r="C532" s="234" t="s">
        <v>1901</v>
      </c>
      <c r="D532" s="235"/>
      <c r="E532" s="236">
        <v>1</v>
      </c>
      <c r="F532" s="283"/>
      <c r="G532" s="231"/>
      <c r="H532" s="283"/>
      <c r="I532" s="283"/>
      <c r="J532" s="283"/>
      <c r="K532" s="283"/>
      <c r="L532" s="283"/>
      <c r="M532" s="283"/>
      <c r="N532" s="283"/>
      <c r="O532" s="283"/>
      <c r="P532" s="283"/>
      <c r="Q532" s="283"/>
      <c r="R532" s="283"/>
      <c r="S532" s="283"/>
      <c r="T532" s="283"/>
      <c r="U532" s="283"/>
      <c r="V532" s="283"/>
      <c r="W532" s="283"/>
      <c r="X532" s="283"/>
      <c r="Y532" s="284"/>
      <c r="Z532" s="284"/>
      <c r="AA532" s="284"/>
      <c r="AB532" s="284"/>
      <c r="AC532" s="284"/>
      <c r="AD532" s="284"/>
      <c r="AE532" s="284"/>
      <c r="AF532" s="284"/>
      <c r="AG532" s="284" t="s">
        <v>527</v>
      </c>
      <c r="AH532" s="284">
        <v>0</v>
      </c>
      <c r="AI532" s="284"/>
      <c r="AJ532" s="284"/>
      <c r="AK532" s="284"/>
      <c r="AL532" s="284"/>
      <c r="AM532" s="284"/>
      <c r="AN532" s="284"/>
      <c r="AO532" s="284"/>
      <c r="AP532" s="284"/>
      <c r="AQ532" s="284"/>
      <c r="AR532" s="284"/>
      <c r="AS532" s="284"/>
      <c r="AT532" s="284"/>
      <c r="AU532" s="284"/>
      <c r="AV532" s="284"/>
      <c r="AW532" s="284"/>
      <c r="AX532" s="284"/>
      <c r="AY532" s="284"/>
      <c r="AZ532" s="284"/>
      <c r="BA532" s="284"/>
      <c r="BB532" s="284"/>
      <c r="BC532" s="284"/>
      <c r="BD532" s="284"/>
      <c r="BE532" s="284"/>
      <c r="BF532" s="284"/>
      <c r="BG532" s="284"/>
      <c r="BH532" s="284"/>
    </row>
    <row r="533" spans="1:60" ht="12.75" outlineLevel="1">
      <c r="A533" s="225">
        <v>124</v>
      </c>
      <c r="B533" s="226" t="s">
        <v>1902</v>
      </c>
      <c r="C533" s="227" t="s">
        <v>1903</v>
      </c>
      <c r="D533" s="228" t="s">
        <v>243</v>
      </c>
      <c r="E533" s="229">
        <v>2</v>
      </c>
      <c r="F533" s="147"/>
      <c r="G533" s="230">
        <f>ROUND(E533*F533,2)</f>
        <v>0</v>
      </c>
      <c r="H533" s="148"/>
      <c r="I533" s="283">
        <f>ROUND(E533*H533,2)</f>
        <v>0</v>
      </c>
      <c r="J533" s="148"/>
      <c r="K533" s="283">
        <f>ROUND(E533*J533,2)</f>
        <v>0</v>
      </c>
      <c r="L533" s="283">
        <v>21</v>
      </c>
      <c r="M533" s="283">
        <f>G533*(1+L533/100)</f>
        <v>0</v>
      </c>
      <c r="N533" s="283">
        <v>0</v>
      </c>
      <c r="O533" s="283">
        <f>ROUND(E533*N533,2)</f>
        <v>0</v>
      </c>
      <c r="P533" s="283">
        <v>0</v>
      </c>
      <c r="Q533" s="283">
        <f>ROUND(E533*P533,2)</f>
        <v>0</v>
      </c>
      <c r="R533" s="283"/>
      <c r="S533" s="283" t="s">
        <v>1390</v>
      </c>
      <c r="T533" s="283" t="s">
        <v>1391</v>
      </c>
      <c r="U533" s="283">
        <v>0</v>
      </c>
      <c r="V533" s="283">
        <f>ROUND(E533*U533,2)</f>
        <v>0</v>
      </c>
      <c r="W533" s="283"/>
      <c r="X533" s="283" t="s">
        <v>1392</v>
      </c>
      <c r="Y533" s="284"/>
      <c r="Z533" s="284"/>
      <c r="AA533" s="284"/>
      <c r="AB533" s="284"/>
      <c r="AC533" s="284"/>
      <c r="AD533" s="284"/>
      <c r="AE533" s="284"/>
      <c r="AF533" s="284"/>
      <c r="AG533" s="284" t="s">
        <v>1393</v>
      </c>
      <c r="AH533" s="284"/>
      <c r="AI533" s="284"/>
      <c r="AJ533" s="284"/>
      <c r="AK533" s="284"/>
      <c r="AL533" s="284"/>
      <c r="AM533" s="284"/>
      <c r="AN533" s="284"/>
      <c r="AO533" s="284"/>
      <c r="AP533" s="284"/>
      <c r="AQ533" s="284"/>
      <c r="AR533" s="284"/>
      <c r="AS533" s="284"/>
      <c r="AT533" s="284"/>
      <c r="AU533" s="284"/>
      <c r="AV533" s="284"/>
      <c r="AW533" s="284"/>
      <c r="AX533" s="284"/>
      <c r="AY533" s="284"/>
      <c r="AZ533" s="284"/>
      <c r="BA533" s="284"/>
      <c r="BB533" s="284"/>
      <c r="BC533" s="284"/>
      <c r="BD533" s="284"/>
      <c r="BE533" s="284"/>
      <c r="BF533" s="284"/>
      <c r="BG533" s="284"/>
      <c r="BH533" s="284"/>
    </row>
    <row r="534" spans="1:60" ht="12.75" outlineLevel="1">
      <c r="A534" s="232"/>
      <c r="B534" s="233"/>
      <c r="C534" s="293" t="s">
        <v>1874</v>
      </c>
      <c r="D534" s="293"/>
      <c r="E534" s="293"/>
      <c r="F534" s="291"/>
      <c r="G534" s="293"/>
      <c r="H534" s="283"/>
      <c r="I534" s="283"/>
      <c r="J534" s="283"/>
      <c r="K534" s="283"/>
      <c r="L534" s="283"/>
      <c r="M534" s="283"/>
      <c r="N534" s="283"/>
      <c r="O534" s="283"/>
      <c r="P534" s="283"/>
      <c r="Q534" s="283"/>
      <c r="R534" s="283"/>
      <c r="S534" s="283"/>
      <c r="T534" s="283"/>
      <c r="U534" s="283"/>
      <c r="V534" s="283"/>
      <c r="W534" s="283"/>
      <c r="X534" s="283"/>
      <c r="Y534" s="284"/>
      <c r="Z534" s="284"/>
      <c r="AA534" s="284"/>
      <c r="AB534" s="284"/>
      <c r="AC534" s="284"/>
      <c r="AD534" s="284"/>
      <c r="AE534" s="284"/>
      <c r="AF534" s="284"/>
      <c r="AG534" s="284" t="s">
        <v>1395</v>
      </c>
      <c r="AH534" s="284"/>
      <c r="AI534" s="284"/>
      <c r="AJ534" s="284"/>
      <c r="AK534" s="284"/>
      <c r="AL534" s="284"/>
      <c r="AM534" s="284"/>
      <c r="AN534" s="284"/>
      <c r="AO534" s="284"/>
      <c r="AP534" s="284"/>
      <c r="AQ534" s="284"/>
      <c r="AR534" s="284"/>
      <c r="AS534" s="284"/>
      <c r="AT534" s="284"/>
      <c r="AU534" s="284"/>
      <c r="AV534" s="284"/>
      <c r="AW534" s="284"/>
      <c r="AX534" s="284"/>
      <c r="AY534" s="284"/>
      <c r="AZ534" s="284"/>
      <c r="BA534" s="284"/>
      <c r="BB534" s="284"/>
      <c r="BC534" s="284"/>
      <c r="BD534" s="284"/>
      <c r="BE534" s="284"/>
      <c r="BF534" s="284"/>
      <c r="BG534" s="284"/>
      <c r="BH534" s="284"/>
    </row>
    <row r="535" spans="1:60" ht="12.75" outlineLevel="1">
      <c r="A535" s="232"/>
      <c r="B535" s="233"/>
      <c r="C535" s="243" t="s">
        <v>144</v>
      </c>
      <c r="D535" s="244"/>
      <c r="E535" s="245"/>
      <c r="F535" s="285"/>
      <c r="G535" s="246"/>
      <c r="H535" s="283"/>
      <c r="I535" s="283"/>
      <c r="J535" s="283"/>
      <c r="K535" s="283"/>
      <c r="L535" s="283"/>
      <c r="M535" s="283"/>
      <c r="N535" s="283"/>
      <c r="O535" s="283"/>
      <c r="P535" s="283"/>
      <c r="Q535" s="283"/>
      <c r="R535" s="283"/>
      <c r="S535" s="283"/>
      <c r="T535" s="283"/>
      <c r="U535" s="283"/>
      <c r="V535" s="283"/>
      <c r="W535" s="283"/>
      <c r="X535" s="283"/>
      <c r="Y535" s="284"/>
      <c r="Z535" s="284"/>
      <c r="AA535" s="284"/>
      <c r="AB535" s="284"/>
      <c r="AC535" s="284"/>
      <c r="AD535" s="284"/>
      <c r="AE535" s="284"/>
      <c r="AF535" s="284"/>
      <c r="AG535" s="284" t="s">
        <v>1395</v>
      </c>
      <c r="AH535" s="284"/>
      <c r="AI535" s="284"/>
      <c r="AJ535" s="284"/>
      <c r="AK535" s="284"/>
      <c r="AL535" s="284"/>
      <c r="AM535" s="284"/>
      <c r="AN535" s="284"/>
      <c r="AO535" s="284"/>
      <c r="AP535" s="284"/>
      <c r="AQ535" s="284"/>
      <c r="AR535" s="284"/>
      <c r="AS535" s="284"/>
      <c r="AT535" s="284"/>
      <c r="AU535" s="284"/>
      <c r="AV535" s="284"/>
      <c r="AW535" s="284"/>
      <c r="AX535" s="284"/>
      <c r="AY535" s="284"/>
      <c r="AZ535" s="284"/>
      <c r="BA535" s="284"/>
      <c r="BB535" s="284"/>
      <c r="BC535" s="284"/>
      <c r="BD535" s="284"/>
      <c r="BE535" s="284"/>
      <c r="BF535" s="284"/>
      <c r="BG535" s="284"/>
      <c r="BH535" s="284"/>
    </row>
    <row r="536" spans="1:60" ht="12.75" outlineLevel="1">
      <c r="A536" s="232"/>
      <c r="B536" s="233"/>
      <c r="C536" s="1117" t="s">
        <v>1875</v>
      </c>
      <c r="D536" s="1117"/>
      <c r="E536" s="1117"/>
      <c r="F536" s="1116"/>
      <c r="G536" s="1117"/>
      <c r="H536" s="283"/>
      <c r="I536" s="283"/>
      <c r="J536" s="283"/>
      <c r="K536" s="283"/>
      <c r="L536" s="283"/>
      <c r="M536" s="283"/>
      <c r="N536" s="283"/>
      <c r="O536" s="283"/>
      <c r="P536" s="283"/>
      <c r="Q536" s="283"/>
      <c r="R536" s="283"/>
      <c r="S536" s="283"/>
      <c r="T536" s="283"/>
      <c r="U536" s="283"/>
      <c r="V536" s="283"/>
      <c r="W536" s="283"/>
      <c r="X536" s="283"/>
      <c r="Y536" s="284"/>
      <c r="Z536" s="284"/>
      <c r="AA536" s="284"/>
      <c r="AB536" s="284"/>
      <c r="AC536" s="284"/>
      <c r="AD536" s="284"/>
      <c r="AE536" s="284"/>
      <c r="AF536" s="284"/>
      <c r="AG536" s="284" t="s">
        <v>1395</v>
      </c>
      <c r="AH536" s="284"/>
      <c r="AI536" s="284"/>
      <c r="AJ536" s="284"/>
      <c r="AK536" s="284"/>
      <c r="AL536" s="284"/>
      <c r="AM536" s="284"/>
      <c r="AN536" s="284"/>
      <c r="AO536" s="284"/>
      <c r="AP536" s="284"/>
      <c r="AQ536" s="284"/>
      <c r="AR536" s="284"/>
      <c r="AS536" s="284"/>
      <c r="AT536" s="284"/>
      <c r="AU536" s="284"/>
      <c r="AV536" s="284"/>
      <c r="AW536" s="284"/>
      <c r="AX536" s="284"/>
      <c r="AY536" s="284"/>
      <c r="AZ536" s="284"/>
      <c r="BA536" s="284"/>
      <c r="BB536" s="284"/>
      <c r="BC536" s="284"/>
      <c r="BD536" s="284"/>
      <c r="BE536" s="284"/>
      <c r="BF536" s="284"/>
      <c r="BG536" s="284"/>
      <c r="BH536" s="284"/>
    </row>
    <row r="537" spans="1:60" ht="12.75" outlineLevel="1">
      <c r="A537" s="232"/>
      <c r="B537" s="233"/>
      <c r="C537" s="1117" t="s">
        <v>1876</v>
      </c>
      <c r="D537" s="1117"/>
      <c r="E537" s="1117"/>
      <c r="F537" s="1116"/>
      <c r="G537" s="1117"/>
      <c r="H537" s="283"/>
      <c r="I537" s="283"/>
      <c r="J537" s="283"/>
      <c r="K537" s="283"/>
      <c r="L537" s="283"/>
      <c r="M537" s="283"/>
      <c r="N537" s="283"/>
      <c r="O537" s="283"/>
      <c r="P537" s="283"/>
      <c r="Q537" s="283"/>
      <c r="R537" s="283"/>
      <c r="S537" s="283"/>
      <c r="T537" s="283"/>
      <c r="U537" s="283"/>
      <c r="V537" s="283"/>
      <c r="W537" s="283"/>
      <c r="X537" s="283"/>
      <c r="Y537" s="284"/>
      <c r="Z537" s="284"/>
      <c r="AA537" s="284"/>
      <c r="AB537" s="284"/>
      <c r="AC537" s="284"/>
      <c r="AD537" s="284"/>
      <c r="AE537" s="284"/>
      <c r="AF537" s="284"/>
      <c r="AG537" s="284" t="s">
        <v>1395</v>
      </c>
      <c r="AH537" s="284"/>
      <c r="AI537" s="284"/>
      <c r="AJ537" s="284"/>
      <c r="AK537" s="284"/>
      <c r="AL537" s="284"/>
      <c r="AM537" s="284"/>
      <c r="AN537" s="284"/>
      <c r="AO537" s="284"/>
      <c r="AP537" s="284"/>
      <c r="AQ537" s="284"/>
      <c r="AR537" s="284"/>
      <c r="AS537" s="284"/>
      <c r="AT537" s="284"/>
      <c r="AU537" s="284"/>
      <c r="AV537" s="284"/>
      <c r="AW537" s="284"/>
      <c r="AX537" s="284"/>
      <c r="AY537" s="284"/>
      <c r="AZ537" s="284"/>
      <c r="BA537" s="284"/>
      <c r="BB537" s="284"/>
      <c r="BC537" s="284"/>
      <c r="BD537" s="284"/>
      <c r="BE537" s="284"/>
      <c r="BF537" s="284"/>
      <c r="BG537" s="284"/>
      <c r="BH537" s="284"/>
    </row>
    <row r="538" spans="1:60" ht="12.75" outlineLevel="1">
      <c r="A538" s="232"/>
      <c r="B538" s="233"/>
      <c r="C538" s="1117" t="s">
        <v>1877</v>
      </c>
      <c r="D538" s="1117"/>
      <c r="E538" s="1117"/>
      <c r="F538" s="1116"/>
      <c r="G538" s="1117"/>
      <c r="H538" s="283"/>
      <c r="I538" s="283"/>
      <c r="J538" s="283"/>
      <c r="K538" s="283"/>
      <c r="L538" s="283"/>
      <c r="M538" s="283"/>
      <c r="N538" s="283"/>
      <c r="O538" s="283"/>
      <c r="P538" s="283"/>
      <c r="Q538" s="283"/>
      <c r="R538" s="283"/>
      <c r="S538" s="283"/>
      <c r="T538" s="283"/>
      <c r="U538" s="283"/>
      <c r="V538" s="283"/>
      <c r="W538" s="283"/>
      <c r="X538" s="283"/>
      <c r="Y538" s="284"/>
      <c r="Z538" s="284"/>
      <c r="AA538" s="284"/>
      <c r="AB538" s="284"/>
      <c r="AC538" s="284"/>
      <c r="AD538" s="284"/>
      <c r="AE538" s="284"/>
      <c r="AF538" s="284"/>
      <c r="AG538" s="284" t="s">
        <v>1395</v>
      </c>
      <c r="AH538" s="284"/>
      <c r="AI538" s="284"/>
      <c r="AJ538" s="284"/>
      <c r="AK538" s="284"/>
      <c r="AL538" s="284"/>
      <c r="AM538" s="284"/>
      <c r="AN538" s="284"/>
      <c r="AO538" s="284"/>
      <c r="AP538" s="284"/>
      <c r="AQ538" s="284"/>
      <c r="AR538" s="284"/>
      <c r="AS538" s="284"/>
      <c r="AT538" s="284"/>
      <c r="AU538" s="284"/>
      <c r="AV538" s="284"/>
      <c r="AW538" s="284"/>
      <c r="AX538" s="284"/>
      <c r="AY538" s="284"/>
      <c r="AZ538" s="284"/>
      <c r="BA538" s="284"/>
      <c r="BB538" s="284"/>
      <c r="BC538" s="284"/>
      <c r="BD538" s="284"/>
      <c r="BE538" s="284"/>
      <c r="BF538" s="284"/>
      <c r="BG538" s="284"/>
      <c r="BH538" s="284"/>
    </row>
    <row r="539" spans="1:60" ht="12.75" outlineLevel="1">
      <c r="A539" s="232"/>
      <c r="B539" s="233"/>
      <c r="C539" s="1117" t="s">
        <v>1878</v>
      </c>
      <c r="D539" s="1117"/>
      <c r="E539" s="1117"/>
      <c r="F539" s="1116"/>
      <c r="G539" s="1117"/>
      <c r="H539" s="283"/>
      <c r="I539" s="283"/>
      <c r="J539" s="283"/>
      <c r="K539" s="283"/>
      <c r="L539" s="283"/>
      <c r="M539" s="283"/>
      <c r="N539" s="283"/>
      <c r="O539" s="283"/>
      <c r="P539" s="283"/>
      <c r="Q539" s="283"/>
      <c r="R539" s="283"/>
      <c r="S539" s="283"/>
      <c r="T539" s="283"/>
      <c r="U539" s="283"/>
      <c r="V539" s="283"/>
      <c r="W539" s="283"/>
      <c r="X539" s="283"/>
      <c r="Y539" s="284"/>
      <c r="Z539" s="284"/>
      <c r="AA539" s="284"/>
      <c r="AB539" s="284"/>
      <c r="AC539" s="284"/>
      <c r="AD539" s="284"/>
      <c r="AE539" s="284"/>
      <c r="AF539" s="284"/>
      <c r="AG539" s="284" t="s">
        <v>1395</v>
      </c>
      <c r="AH539" s="284"/>
      <c r="AI539" s="284"/>
      <c r="AJ539" s="284"/>
      <c r="AK539" s="284"/>
      <c r="AL539" s="284"/>
      <c r="AM539" s="284"/>
      <c r="AN539" s="284"/>
      <c r="AO539" s="284"/>
      <c r="AP539" s="284"/>
      <c r="AQ539" s="284"/>
      <c r="AR539" s="284"/>
      <c r="AS539" s="284"/>
      <c r="AT539" s="284"/>
      <c r="AU539" s="284"/>
      <c r="AV539" s="284"/>
      <c r="AW539" s="284"/>
      <c r="AX539" s="284"/>
      <c r="AY539" s="284"/>
      <c r="AZ539" s="284"/>
      <c r="BA539" s="284"/>
      <c r="BB539" s="284"/>
      <c r="BC539" s="284"/>
      <c r="BD539" s="284"/>
      <c r="BE539" s="284"/>
      <c r="BF539" s="284"/>
      <c r="BG539" s="284"/>
      <c r="BH539" s="284"/>
    </row>
    <row r="540" spans="1:60" ht="12.75" outlineLevel="1">
      <c r="A540" s="232"/>
      <c r="B540" s="233"/>
      <c r="C540" s="1117" t="s">
        <v>1879</v>
      </c>
      <c r="D540" s="1117"/>
      <c r="E540" s="1117"/>
      <c r="F540" s="1116"/>
      <c r="G540" s="1117"/>
      <c r="H540" s="283"/>
      <c r="I540" s="283"/>
      <c r="J540" s="283"/>
      <c r="K540" s="283"/>
      <c r="L540" s="283"/>
      <c r="M540" s="283"/>
      <c r="N540" s="283"/>
      <c r="O540" s="283"/>
      <c r="P540" s="283"/>
      <c r="Q540" s="283"/>
      <c r="R540" s="283"/>
      <c r="S540" s="283"/>
      <c r="T540" s="283"/>
      <c r="U540" s="283"/>
      <c r="V540" s="283"/>
      <c r="W540" s="283"/>
      <c r="X540" s="283"/>
      <c r="Y540" s="284"/>
      <c r="Z540" s="284"/>
      <c r="AA540" s="284"/>
      <c r="AB540" s="284"/>
      <c r="AC540" s="284"/>
      <c r="AD540" s="284"/>
      <c r="AE540" s="284"/>
      <c r="AF540" s="284"/>
      <c r="AG540" s="284" t="s">
        <v>1395</v>
      </c>
      <c r="AH540" s="284"/>
      <c r="AI540" s="284"/>
      <c r="AJ540" s="284"/>
      <c r="AK540" s="284"/>
      <c r="AL540" s="284"/>
      <c r="AM540" s="284"/>
      <c r="AN540" s="284"/>
      <c r="AO540" s="284"/>
      <c r="AP540" s="284"/>
      <c r="AQ540" s="284"/>
      <c r="AR540" s="284"/>
      <c r="AS540" s="284"/>
      <c r="AT540" s="284"/>
      <c r="AU540" s="284"/>
      <c r="AV540" s="284"/>
      <c r="AW540" s="284"/>
      <c r="AX540" s="284"/>
      <c r="AY540" s="284"/>
      <c r="AZ540" s="284"/>
      <c r="BA540" s="284"/>
      <c r="BB540" s="284"/>
      <c r="BC540" s="284"/>
      <c r="BD540" s="284"/>
      <c r="BE540" s="284"/>
      <c r="BF540" s="284"/>
      <c r="BG540" s="284"/>
      <c r="BH540" s="284"/>
    </row>
    <row r="541" spans="1:60" ht="12.75" outlineLevel="1">
      <c r="A541" s="232"/>
      <c r="B541" s="233"/>
      <c r="C541" s="1117" t="s">
        <v>1880</v>
      </c>
      <c r="D541" s="1117"/>
      <c r="E541" s="1117"/>
      <c r="F541" s="1116"/>
      <c r="G541" s="1117"/>
      <c r="H541" s="283"/>
      <c r="I541" s="283"/>
      <c r="J541" s="283"/>
      <c r="K541" s="283"/>
      <c r="L541" s="283"/>
      <c r="M541" s="283"/>
      <c r="N541" s="283"/>
      <c r="O541" s="283"/>
      <c r="P541" s="283"/>
      <c r="Q541" s="283"/>
      <c r="R541" s="283"/>
      <c r="S541" s="283"/>
      <c r="T541" s="283"/>
      <c r="U541" s="283"/>
      <c r="V541" s="283"/>
      <c r="W541" s="283"/>
      <c r="X541" s="283"/>
      <c r="Y541" s="284"/>
      <c r="Z541" s="284"/>
      <c r="AA541" s="284"/>
      <c r="AB541" s="284"/>
      <c r="AC541" s="284"/>
      <c r="AD541" s="284"/>
      <c r="AE541" s="284"/>
      <c r="AF541" s="284"/>
      <c r="AG541" s="284" t="s">
        <v>1395</v>
      </c>
      <c r="AH541" s="284"/>
      <c r="AI541" s="284"/>
      <c r="AJ541" s="284"/>
      <c r="AK541" s="284"/>
      <c r="AL541" s="284"/>
      <c r="AM541" s="284"/>
      <c r="AN541" s="284"/>
      <c r="AO541" s="284"/>
      <c r="AP541" s="284"/>
      <c r="AQ541" s="284"/>
      <c r="AR541" s="284"/>
      <c r="AS541" s="284"/>
      <c r="AT541" s="284"/>
      <c r="AU541" s="284"/>
      <c r="AV541" s="284"/>
      <c r="AW541" s="284"/>
      <c r="AX541" s="284"/>
      <c r="AY541" s="284"/>
      <c r="AZ541" s="284"/>
      <c r="BA541" s="284"/>
      <c r="BB541" s="284"/>
      <c r="BC541" s="284"/>
      <c r="BD541" s="284"/>
      <c r="BE541" s="284"/>
      <c r="BF541" s="284"/>
      <c r="BG541" s="284"/>
      <c r="BH541" s="284"/>
    </row>
    <row r="542" spans="1:60" ht="12.75" outlineLevel="1">
      <c r="A542" s="232"/>
      <c r="B542" s="233"/>
      <c r="C542" s="1117" t="s">
        <v>1881</v>
      </c>
      <c r="D542" s="1117"/>
      <c r="E542" s="1117"/>
      <c r="F542" s="1116"/>
      <c r="G542" s="1117"/>
      <c r="H542" s="283"/>
      <c r="I542" s="283"/>
      <c r="J542" s="283"/>
      <c r="K542" s="283"/>
      <c r="L542" s="283"/>
      <c r="M542" s="283"/>
      <c r="N542" s="283"/>
      <c r="O542" s="283"/>
      <c r="P542" s="283"/>
      <c r="Q542" s="283"/>
      <c r="R542" s="283"/>
      <c r="S542" s="283"/>
      <c r="T542" s="283"/>
      <c r="U542" s="283"/>
      <c r="V542" s="283"/>
      <c r="W542" s="283"/>
      <c r="X542" s="283"/>
      <c r="Y542" s="284"/>
      <c r="Z542" s="284"/>
      <c r="AA542" s="284"/>
      <c r="AB542" s="284"/>
      <c r="AC542" s="284"/>
      <c r="AD542" s="284"/>
      <c r="AE542" s="284"/>
      <c r="AF542" s="284"/>
      <c r="AG542" s="284" t="s">
        <v>1395</v>
      </c>
      <c r="AH542" s="284"/>
      <c r="AI542" s="284"/>
      <c r="AJ542" s="284"/>
      <c r="AK542" s="284"/>
      <c r="AL542" s="284"/>
      <c r="AM542" s="284"/>
      <c r="AN542" s="284"/>
      <c r="AO542" s="284"/>
      <c r="AP542" s="284"/>
      <c r="AQ542" s="284"/>
      <c r="AR542" s="284"/>
      <c r="AS542" s="284"/>
      <c r="AT542" s="284"/>
      <c r="AU542" s="284"/>
      <c r="AV542" s="284"/>
      <c r="AW542" s="284"/>
      <c r="AX542" s="284"/>
      <c r="AY542" s="284"/>
      <c r="AZ542" s="284"/>
      <c r="BA542" s="284"/>
      <c r="BB542" s="284"/>
      <c r="BC542" s="284"/>
      <c r="BD542" s="284"/>
      <c r="BE542" s="284"/>
      <c r="BF542" s="284"/>
      <c r="BG542" s="284"/>
      <c r="BH542" s="284"/>
    </row>
    <row r="543" spans="1:60" ht="12.75" outlineLevel="1">
      <c r="A543" s="232"/>
      <c r="B543" s="233"/>
      <c r="C543" s="243" t="s">
        <v>144</v>
      </c>
      <c r="D543" s="244"/>
      <c r="E543" s="245"/>
      <c r="F543" s="285"/>
      <c r="G543" s="246"/>
      <c r="H543" s="283"/>
      <c r="I543" s="283"/>
      <c r="J543" s="283"/>
      <c r="K543" s="283"/>
      <c r="L543" s="283"/>
      <c r="M543" s="283"/>
      <c r="N543" s="283"/>
      <c r="O543" s="283"/>
      <c r="P543" s="283"/>
      <c r="Q543" s="283"/>
      <c r="R543" s="283"/>
      <c r="S543" s="283"/>
      <c r="T543" s="283"/>
      <c r="U543" s="283"/>
      <c r="V543" s="283"/>
      <c r="W543" s="283"/>
      <c r="X543" s="283"/>
      <c r="Y543" s="284"/>
      <c r="Z543" s="284"/>
      <c r="AA543" s="284"/>
      <c r="AB543" s="284"/>
      <c r="AC543" s="284"/>
      <c r="AD543" s="284"/>
      <c r="AE543" s="284"/>
      <c r="AF543" s="284"/>
      <c r="AG543" s="284" t="s">
        <v>1395</v>
      </c>
      <c r="AH543" s="284"/>
      <c r="AI543" s="284"/>
      <c r="AJ543" s="284"/>
      <c r="AK543" s="284"/>
      <c r="AL543" s="284"/>
      <c r="AM543" s="284"/>
      <c r="AN543" s="284"/>
      <c r="AO543" s="284"/>
      <c r="AP543" s="284"/>
      <c r="AQ543" s="284"/>
      <c r="AR543" s="284"/>
      <c r="AS543" s="284"/>
      <c r="AT543" s="284"/>
      <c r="AU543" s="284"/>
      <c r="AV543" s="284"/>
      <c r="AW543" s="284"/>
      <c r="AX543" s="284"/>
      <c r="AY543" s="284"/>
      <c r="AZ543" s="284"/>
      <c r="BA543" s="284"/>
      <c r="BB543" s="284"/>
      <c r="BC543" s="284"/>
      <c r="BD543" s="284"/>
      <c r="BE543" s="284"/>
      <c r="BF543" s="284"/>
      <c r="BG543" s="284"/>
      <c r="BH543" s="284"/>
    </row>
    <row r="544" spans="1:60" ht="12.75" outlineLevel="1">
      <c r="A544" s="232"/>
      <c r="B544" s="233"/>
      <c r="C544" s="1117" t="s">
        <v>1892</v>
      </c>
      <c r="D544" s="1117"/>
      <c r="E544" s="1117"/>
      <c r="F544" s="1116"/>
      <c r="G544" s="1117"/>
      <c r="H544" s="283"/>
      <c r="I544" s="283"/>
      <c r="J544" s="283"/>
      <c r="K544" s="283"/>
      <c r="L544" s="283"/>
      <c r="M544" s="283"/>
      <c r="N544" s="283"/>
      <c r="O544" s="283"/>
      <c r="P544" s="283"/>
      <c r="Q544" s="283"/>
      <c r="R544" s="283"/>
      <c r="S544" s="283"/>
      <c r="T544" s="283"/>
      <c r="U544" s="283"/>
      <c r="V544" s="283"/>
      <c r="W544" s="283"/>
      <c r="X544" s="283"/>
      <c r="Y544" s="284"/>
      <c r="Z544" s="284"/>
      <c r="AA544" s="284"/>
      <c r="AB544" s="284"/>
      <c r="AC544" s="284"/>
      <c r="AD544" s="284"/>
      <c r="AE544" s="284"/>
      <c r="AF544" s="284"/>
      <c r="AG544" s="284" t="s">
        <v>1395</v>
      </c>
      <c r="AH544" s="284"/>
      <c r="AI544" s="284"/>
      <c r="AJ544" s="284"/>
      <c r="AK544" s="284"/>
      <c r="AL544" s="284"/>
      <c r="AM544" s="284"/>
      <c r="AN544" s="284"/>
      <c r="AO544" s="284"/>
      <c r="AP544" s="284"/>
      <c r="AQ544" s="284"/>
      <c r="AR544" s="284"/>
      <c r="AS544" s="284"/>
      <c r="AT544" s="284"/>
      <c r="AU544" s="284"/>
      <c r="AV544" s="284"/>
      <c r="AW544" s="284"/>
      <c r="AX544" s="284"/>
      <c r="AY544" s="284"/>
      <c r="AZ544" s="284"/>
      <c r="BA544" s="284"/>
      <c r="BB544" s="284"/>
      <c r="BC544" s="284"/>
      <c r="BD544" s="284"/>
      <c r="BE544" s="284"/>
      <c r="BF544" s="284"/>
      <c r="BG544" s="284"/>
      <c r="BH544" s="284"/>
    </row>
    <row r="545" spans="1:60" ht="12.75" outlineLevel="1">
      <c r="A545" s="232"/>
      <c r="B545" s="233"/>
      <c r="C545" s="234" t="s">
        <v>1904</v>
      </c>
      <c r="D545" s="235"/>
      <c r="E545" s="236">
        <v>1</v>
      </c>
      <c r="F545" s="283"/>
      <c r="G545" s="231"/>
      <c r="H545" s="283"/>
      <c r="I545" s="283"/>
      <c r="J545" s="283"/>
      <c r="K545" s="283"/>
      <c r="L545" s="283"/>
      <c r="M545" s="283"/>
      <c r="N545" s="283"/>
      <c r="O545" s="283"/>
      <c r="P545" s="283"/>
      <c r="Q545" s="283"/>
      <c r="R545" s="283"/>
      <c r="S545" s="283"/>
      <c r="T545" s="283"/>
      <c r="U545" s="283"/>
      <c r="V545" s="283"/>
      <c r="W545" s="283"/>
      <c r="X545" s="283"/>
      <c r="Y545" s="284"/>
      <c r="Z545" s="284"/>
      <c r="AA545" s="284"/>
      <c r="AB545" s="284"/>
      <c r="AC545" s="284"/>
      <c r="AD545" s="284"/>
      <c r="AE545" s="284"/>
      <c r="AF545" s="284"/>
      <c r="AG545" s="284" t="s">
        <v>527</v>
      </c>
      <c r="AH545" s="284">
        <v>0</v>
      </c>
      <c r="AI545" s="284"/>
      <c r="AJ545" s="284"/>
      <c r="AK545" s="284"/>
      <c r="AL545" s="284"/>
      <c r="AM545" s="284"/>
      <c r="AN545" s="284"/>
      <c r="AO545" s="284"/>
      <c r="AP545" s="284"/>
      <c r="AQ545" s="284"/>
      <c r="AR545" s="284"/>
      <c r="AS545" s="284"/>
      <c r="AT545" s="284"/>
      <c r="AU545" s="284"/>
      <c r="AV545" s="284"/>
      <c r="AW545" s="284"/>
      <c r="AX545" s="284"/>
      <c r="AY545" s="284"/>
      <c r="AZ545" s="284"/>
      <c r="BA545" s="284"/>
      <c r="BB545" s="284"/>
      <c r="BC545" s="284"/>
      <c r="BD545" s="284"/>
      <c r="BE545" s="284"/>
      <c r="BF545" s="284"/>
      <c r="BG545" s="284"/>
      <c r="BH545" s="284"/>
    </row>
    <row r="546" spans="1:60" ht="12.75" outlineLevel="1">
      <c r="A546" s="232"/>
      <c r="B546" s="233"/>
      <c r="C546" s="234" t="s">
        <v>1905</v>
      </c>
      <c r="D546" s="235"/>
      <c r="E546" s="236">
        <v>1</v>
      </c>
      <c r="F546" s="283"/>
      <c r="G546" s="231"/>
      <c r="H546" s="283"/>
      <c r="I546" s="283"/>
      <c r="J546" s="283"/>
      <c r="K546" s="283"/>
      <c r="L546" s="283"/>
      <c r="M546" s="283"/>
      <c r="N546" s="283"/>
      <c r="O546" s="283"/>
      <c r="P546" s="283"/>
      <c r="Q546" s="283"/>
      <c r="R546" s="283"/>
      <c r="S546" s="283"/>
      <c r="T546" s="283"/>
      <c r="U546" s="283"/>
      <c r="V546" s="283"/>
      <c r="W546" s="283"/>
      <c r="X546" s="283"/>
      <c r="Y546" s="284"/>
      <c r="Z546" s="284"/>
      <c r="AA546" s="284"/>
      <c r="AB546" s="284"/>
      <c r="AC546" s="284"/>
      <c r="AD546" s="284"/>
      <c r="AE546" s="284"/>
      <c r="AF546" s="284"/>
      <c r="AG546" s="284" t="s">
        <v>527</v>
      </c>
      <c r="AH546" s="284">
        <v>0</v>
      </c>
      <c r="AI546" s="284"/>
      <c r="AJ546" s="284"/>
      <c r="AK546" s="284"/>
      <c r="AL546" s="284"/>
      <c r="AM546" s="284"/>
      <c r="AN546" s="284"/>
      <c r="AO546" s="284"/>
      <c r="AP546" s="284"/>
      <c r="AQ546" s="284"/>
      <c r="AR546" s="284"/>
      <c r="AS546" s="284"/>
      <c r="AT546" s="284"/>
      <c r="AU546" s="284"/>
      <c r="AV546" s="284"/>
      <c r="AW546" s="284"/>
      <c r="AX546" s="284"/>
      <c r="AY546" s="284"/>
      <c r="AZ546" s="284"/>
      <c r="BA546" s="284"/>
      <c r="BB546" s="284"/>
      <c r="BC546" s="284"/>
      <c r="BD546" s="284"/>
      <c r="BE546" s="284"/>
      <c r="BF546" s="284"/>
      <c r="BG546" s="284"/>
      <c r="BH546" s="284"/>
    </row>
    <row r="547" spans="1:60" ht="12.75" outlineLevel="1">
      <c r="A547" s="225">
        <v>125</v>
      </c>
      <c r="B547" s="226" t="s">
        <v>1906</v>
      </c>
      <c r="C547" s="227" t="s">
        <v>1907</v>
      </c>
      <c r="D547" s="228" t="s">
        <v>243</v>
      </c>
      <c r="E547" s="229">
        <v>1</v>
      </c>
      <c r="F547" s="147"/>
      <c r="G547" s="230">
        <f>ROUND(E547*F547,2)</f>
        <v>0</v>
      </c>
      <c r="H547" s="148"/>
      <c r="I547" s="283">
        <f>ROUND(E547*H547,2)</f>
        <v>0</v>
      </c>
      <c r="J547" s="148"/>
      <c r="K547" s="283">
        <f>ROUND(E547*J547,2)</f>
        <v>0</v>
      </c>
      <c r="L547" s="283">
        <v>21</v>
      </c>
      <c r="M547" s="283">
        <f>G547*(1+L547/100)</f>
        <v>0</v>
      </c>
      <c r="N547" s="283">
        <v>0</v>
      </c>
      <c r="O547" s="283">
        <f>ROUND(E547*N547,2)</f>
        <v>0</v>
      </c>
      <c r="P547" s="283">
        <v>0</v>
      </c>
      <c r="Q547" s="283">
        <f>ROUND(E547*P547,2)</f>
        <v>0</v>
      </c>
      <c r="R547" s="283"/>
      <c r="S547" s="283" t="s">
        <v>1390</v>
      </c>
      <c r="T547" s="283" t="s">
        <v>1391</v>
      </c>
      <c r="U547" s="283">
        <v>0</v>
      </c>
      <c r="V547" s="283">
        <f>ROUND(E547*U547,2)</f>
        <v>0</v>
      </c>
      <c r="W547" s="283"/>
      <c r="X547" s="283" t="s">
        <v>1392</v>
      </c>
      <c r="Y547" s="284"/>
      <c r="Z547" s="284"/>
      <c r="AA547" s="284"/>
      <c r="AB547" s="284"/>
      <c r="AC547" s="284"/>
      <c r="AD547" s="284"/>
      <c r="AE547" s="284"/>
      <c r="AF547" s="284"/>
      <c r="AG547" s="284" t="s">
        <v>1393</v>
      </c>
      <c r="AH547" s="284"/>
      <c r="AI547" s="284"/>
      <c r="AJ547" s="284"/>
      <c r="AK547" s="284"/>
      <c r="AL547" s="284"/>
      <c r="AM547" s="284"/>
      <c r="AN547" s="284"/>
      <c r="AO547" s="284"/>
      <c r="AP547" s="284"/>
      <c r="AQ547" s="284"/>
      <c r="AR547" s="284"/>
      <c r="AS547" s="284"/>
      <c r="AT547" s="284"/>
      <c r="AU547" s="284"/>
      <c r="AV547" s="284"/>
      <c r="AW547" s="284"/>
      <c r="AX547" s="284"/>
      <c r="AY547" s="284"/>
      <c r="AZ547" s="284"/>
      <c r="BA547" s="284"/>
      <c r="BB547" s="284"/>
      <c r="BC547" s="284"/>
      <c r="BD547" s="284"/>
      <c r="BE547" s="284"/>
      <c r="BF547" s="284"/>
      <c r="BG547" s="284"/>
      <c r="BH547" s="284"/>
    </row>
    <row r="548" spans="1:60" ht="12.75" outlineLevel="1">
      <c r="A548" s="232"/>
      <c r="B548" s="233"/>
      <c r="C548" s="293" t="s">
        <v>1874</v>
      </c>
      <c r="D548" s="293"/>
      <c r="E548" s="293"/>
      <c r="F548" s="291"/>
      <c r="G548" s="293"/>
      <c r="H548" s="283"/>
      <c r="I548" s="283"/>
      <c r="J548" s="283"/>
      <c r="K548" s="283"/>
      <c r="L548" s="283"/>
      <c r="M548" s="283"/>
      <c r="N548" s="283"/>
      <c r="O548" s="283"/>
      <c r="P548" s="283"/>
      <c r="Q548" s="283"/>
      <c r="R548" s="283"/>
      <c r="S548" s="283"/>
      <c r="T548" s="283"/>
      <c r="U548" s="283"/>
      <c r="V548" s="283"/>
      <c r="W548" s="283"/>
      <c r="X548" s="283"/>
      <c r="Y548" s="284"/>
      <c r="Z548" s="284"/>
      <c r="AA548" s="284"/>
      <c r="AB548" s="284"/>
      <c r="AC548" s="284"/>
      <c r="AD548" s="284"/>
      <c r="AE548" s="284"/>
      <c r="AF548" s="284"/>
      <c r="AG548" s="284" t="s">
        <v>1395</v>
      </c>
      <c r="AH548" s="284"/>
      <c r="AI548" s="284"/>
      <c r="AJ548" s="284"/>
      <c r="AK548" s="284"/>
      <c r="AL548" s="284"/>
      <c r="AM548" s="284"/>
      <c r="AN548" s="284"/>
      <c r="AO548" s="284"/>
      <c r="AP548" s="284"/>
      <c r="AQ548" s="284"/>
      <c r="AR548" s="284"/>
      <c r="AS548" s="284"/>
      <c r="AT548" s="284"/>
      <c r="AU548" s="284"/>
      <c r="AV548" s="284"/>
      <c r="AW548" s="284"/>
      <c r="AX548" s="284"/>
      <c r="AY548" s="284"/>
      <c r="AZ548" s="284"/>
      <c r="BA548" s="284"/>
      <c r="BB548" s="284"/>
      <c r="BC548" s="284"/>
      <c r="BD548" s="284"/>
      <c r="BE548" s="284"/>
      <c r="BF548" s="284"/>
      <c r="BG548" s="284"/>
      <c r="BH548" s="284"/>
    </row>
    <row r="549" spans="1:60" ht="12.75" outlineLevel="1">
      <c r="A549" s="232"/>
      <c r="B549" s="233"/>
      <c r="C549" s="243" t="s">
        <v>144</v>
      </c>
      <c r="D549" s="244"/>
      <c r="E549" s="245"/>
      <c r="F549" s="285"/>
      <c r="G549" s="246"/>
      <c r="H549" s="283"/>
      <c r="I549" s="283"/>
      <c r="J549" s="283"/>
      <c r="K549" s="283"/>
      <c r="L549" s="283"/>
      <c r="M549" s="283"/>
      <c r="N549" s="283"/>
      <c r="O549" s="283"/>
      <c r="P549" s="283"/>
      <c r="Q549" s="283"/>
      <c r="R549" s="283"/>
      <c r="S549" s="283"/>
      <c r="T549" s="283"/>
      <c r="U549" s="283"/>
      <c r="V549" s="283"/>
      <c r="W549" s="283"/>
      <c r="X549" s="283"/>
      <c r="Y549" s="284"/>
      <c r="Z549" s="284"/>
      <c r="AA549" s="284"/>
      <c r="AB549" s="284"/>
      <c r="AC549" s="284"/>
      <c r="AD549" s="284"/>
      <c r="AE549" s="284"/>
      <c r="AF549" s="284"/>
      <c r="AG549" s="284" t="s">
        <v>1395</v>
      </c>
      <c r="AH549" s="284"/>
      <c r="AI549" s="284"/>
      <c r="AJ549" s="284"/>
      <c r="AK549" s="284"/>
      <c r="AL549" s="284"/>
      <c r="AM549" s="284"/>
      <c r="AN549" s="284"/>
      <c r="AO549" s="284"/>
      <c r="AP549" s="284"/>
      <c r="AQ549" s="284"/>
      <c r="AR549" s="284"/>
      <c r="AS549" s="284"/>
      <c r="AT549" s="284"/>
      <c r="AU549" s="284"/>
      <c r="AV549" s="284"/>
      <c r="AW549" s="284"/>
      <c r="AX549" s="284"/>
      <c r="AY549" s="284"/>
      <c r="AZ549" s="284"/>
      <c r="BA549" s="284"/>
      <c r="BB549" s="284"/>
      <c r="BC549" s="284"/>
      <c r="BD549" s="284"/>
      <c r="BE549" s="284"/>
      <c r="BF549" s="284"/>
      <c r="BG549" s="284"/>
      <c r="BH549" s="284"/>
    </row>
    <row r="550" spans="1:60" ht="12.75" outlineLevel="1">
      <c r="A550" s="232"/>
      <c r="B550" s="233"/>
      <c r="C550" s="1117" t="s">
        <v>1875</v>
      </c>
      <c r="D550" s="1117"/>
      <c r="E550" s="1117"/>
      <c r="F550" s="1116"/>
      <c r="G550" s="1117"/>
      <c r="H550" s="283"/>
      <c r="I550" s="283"/>
      <c r="J550" s="283"/>
      <c r="K550" s="283"/>
      <c r="L550" s="283"/>
      <c r="M550" s="283"/>
      <c r="N550" s="283"/>
      <c r="O550" s="283"/>
      <c r="P550" s="283"/>
      <c r="Q550" s="283"/>
      <c r="R550" s="283"/>
      <c r="S550" s="283"/>
      <c r="T550" s="283"/>
      <c r="U550" s="283"/>
      <c r="V550" s="283"/>
      <c r="W550" s="283"/>
      <c r="X550" s="283"/>
      <c r="Y550" s="284"/>
      <c r="Z550" s="284"/>
      <c r="AA550" s="284"/>
      <c r="AB550" s="284"/>
      <c r="AC550" s="284"/>
      <c r="AD550" s="284"/>
      <c r="AE550" s="284"/>
      <c r="AF550" s="284"/>
      <c r="AG550" s="284" t="s">
        <v>1395</v>
      </c>
      <c r="AH550" s="284"/>
      <c r="AI550" s="284"/>
      <c r="AJ550" s="284"/>
      <c r="AK550" s="284"/>
      <c r="AL550" s="284"/>
      <c r="AM550" s="284"/>
      <c r="AN550" s="284"/>
      <c r="AO550" s="284"/>
      <c r="AP550" s="284"/>
      <c r="AQ550" s="284"/>
      <c r="AR550" s="284"/>
      <c r="AS550" s="284"/>
      <c r="AT550" s="284"/>
      <c r="AU550" s="284"/>
      <c r="AV550" s="284"/>
      <c r="AW550" s="284"/>
      <c r="AX550" s="284"/>
      <c r="AY550" s="284"/>
      <c r="AZ550" s="284"/>
      <c r="BA550" s="284"/>
      <c r="BB550" s="284"/>
      <c r="BC550" s="284"/>
      <c r="BD550" s="284"/>
      <c r="BE550" s="284"/>
      <c r="BF550" s="284"/>
      <c r="BG550" s="284"/>
      <c r="BH550" s="284"/>
    </row>
    <row r="551" spans="1:60" ht="12.75" outlineLevel="1">
      <c r="A551" s="232"/>
      <c r="B551" s="233"/>
      <c r="C551" s="1117" t="s">
        <v>1877</v>
      </c>
      <c r="D551" s="1117"/>
      <c r="E551" s="1117"/>
      <c r="F551" s="1116"/>
      <c r="G551" s="1117"/>
      <c r="H551" s="283"/>
      <c r="I551" s="283"/>
      <c r="J551" s="283"/>
      <c r="K551" s="283"/>
      <c r="L551" s="283"/>
      <c r="M551" s="283"/>
      <c r="N551" s="283"/>
      <c r="O551" s="283"/>
      <c r="P551" s="283"/>
      <c r="Q551" s="283"/>
      <c r="R551" s="283"/>
      <c r="S551" s="283"/>
      <c r="T551" s="283"/>
      <c r="U551" s="283"/>
      <c r="V551" s="283"/>
      <c r="W551" s="283"/>
      <c r="X551" s="283"/>
      <c r="Y551" s="284"/>
      <c r="Z551" s="284"/>
      <c r="AA551" s="284"/>
      <c r="AB551" s="284"/>
      <c r="AC551" s="284"/>
      <c r="AD551" s="284"/>
      <c r="AE551" s="284"/>
      <c r="AF551" s="284"/>
      <c r="AG551" s="284" t="s">
        <v>1395</v>
      </c>
      <c r="AH551" s="284"/>
      <c r="AI551" s="284"/>
      <c r="AJ551" s="284"/>
      <c r="AK551" s="284"/>
      <c r="AL551" s="284"/>
      <c r="AM551" s="284"/>
      <c r="AN551" s="284"/>
      <c r="AO551" s="284"/>
      <c r="AP551" s="284"/>
      <c r="AQ551" s="284"/>
      <c r="AR551" s="284"/>
      <c r="AS551" s="284"/>
      <c r="AT551" s="284"/>
      <c r="AU551" s="284"/>
      <c r="AV551" s="284"/>
      <c r="AW551" s="284"/>
      <c r="AX551" s="284"/>
      <c r="AY551" s="284"/>
      <c r="AZ551" s="284"/>
      <c r="BA551" s="284"/>
      <c r="BB551" s="284"/>
      <c r="BC551" s="284"/>
      <c r="BD551" s="284"/>
      <c r="BE551" s="284"/>
      <c r="BF551" s="284"/>
      <c r="BG551" s="284"/>
      <c r="BH551" s="284"/>
    </row>
    <row r="552" spans="1:60" ht="12.75" outlineLevel="1">
      <c r="A552" s="232"/>
      <c r="B552" s="233"/>
      <c r="C552" s="1117" t="s">
        <v>1878</v>
      </c>
      <c r="D552" s="1117"/>
      <c r="E552" s="1117"/>
      <c r="F552" s="1116"/>
      <c r="G552" s="1117"/>
      <c r="H552" s="283"/>
      <c r="I552" s="283"/>
      <c r="J552" s="283"/>
      <c r="K552" s="283"/>
      <c r="L552" s="283"/>
      <c r="M552" s="283"/>
      <c r="N552" s="283"/>
      <c r="O552" s="283"/>
      <c r="P552" s="283"/>
      <c r="Q552" s="283"/>
      <c r="R552" s="283"/>
      <c r="S552" s="283"/>
      <c r="T552" s="283"/>
      <c r="U552" s="283"/>
      <c r="V552" s="283"/>
      <c r="W552" s="283"/>
      <c r="X552" s="283"/>
      <c r="Y552" s="284"/>
      <c r="Z552" s="284"/>
      <c r="AA552" s="284"/>
      <c r="AB552" s="284"/>
      <c r="AC552" s="284"/>
      <c r="AD552" s="284"/>
      <c r="AE552" s="284"/>
      <c r="AF552" s="284"/>
      <c r="AG552" s="284" t="s">
        <v>1395</v>
      </c>
      <c r="AH552" s="284"/>
      <c r="AI552" s="284"/>
      <c r="AJ552" s="284"/>
      <c r="AK552" s="284"/>
      <c r="AL552" s="284"/>
      <c r="AM552" s="284"/>
      <c r="AN552" s="284"/>
      <c r="AO552" s="284"/>
      <c r="AP552" s="284"/>
      <c r="AQ552" s="284"/>
      <c r="AR552" s="284"/>
      <c r="AS552" s="284"/>
      <c r="AT552" s="284"/>
      <c r="AU552" s="284"/>
      <c r="AV552" s="284"/>
      <c r="AW552" s="284"/>
      <c r="AX552" s="284"/>
      <c r="AY552" s="284"/>
      <c r="AZ552" s="284"/>
      <c r="BA552" s="284"/>
      <c r="BB552" s="284"/>
      <c r="BC552" s="284"/>
      <c r="BD552" s="284"/>
      <c r="BE552" s="284"/>
      <c r="BF552" s="284"/>
      <c r="BG552" s="284"/>
      <c r="BH552" s="284"/>
    </row>
    <row r="553" spans="1:60" ht="12.75" outlineLevel="1">
      <c r="A553" s="232"/>
      <c r="B553" s="233"/>
      <c r="C553" s="1117" t="s">
        <v>1885</v>
      </c>
      <c r="D553" s="1117"/>
      <c r="E553" s="1117"/>
      <c r="F553" s="1116"/>
      <c r="G553" s="1117"/>
      <c r="H553" s="283"/>
      <c r="I553" s="283"/>
      <c r="J553" s="283"/>
      <c r="K553" s="283"/>
      <c r="L553" s="283"/>
      <c r="M553" s="283"/>
      <c r="N553" s="283"/>
      <c r="O553" s="283"/>
      <c r="P553" s="283"/>
      <c r="Q553" s="283"/>
      <c r="R553" s="283"/>
      <c r="S553" s="283"/>
      <c r="T553" s="283"/>
      <c r="U553" s="283"/>
      <c r="V553" s="283"/>
      <c r="W553" s="283"/>
      <c r="X553" s="283"/>
      <c r="Y553" s="284"/>
      <c r="Z553" s="284"/>
      <c r="AA553" s="284"/>
      <c r="AB553" s="284"/>
      <c r="AC553" s="284"/>
      <c r="AD553" s="284"/>
      <c r="AE553" s="284"/>
      <c r="AF553" s="284"/>
      <c r="AG553" s="284" t="s">
        <v>1395</v>
      </c>
      <c r="AH553" s="284"/>
      <c r="AI553" s="284"/>
      <c r="AJ553" s="284"/>
      <c r="AK553" s="284"/>
      <c r="AL553" s="284"/>
      <c r="AM553" s="284"/>
      <c r="AN553" s="284"/>
      <c r="AO553" s="284"/>
      <c r="AP553" s="284"/>
      <c r="AQ553" s="284"/>
      <c r="AR553" s="284"/>
      <c r="AS553" s="284"/>
      <c r="AT553" s="284"/>
      <c r="AU553" s="284"/>
      <c r="AV553" s="284"/>
      <c r="AW553" s="284"/>
      <c r="AX553" s="284"/>
      <c r="AY553" s="284"/>
      <c r="AZ553" s="284"/>
      <c r="BA553" s="284"/>
      <c r="BB553" s="284"/>
      <c r="BC553" s="284"/>
      <c r="BD553" s="284"/>
      <c r="BE553" s="284"/>
      <c r="BF553" s="284"/>
      <c r="BG553" s="284"/>
      <c r="BH553" s="284"/>
    </row>
    <row r="554" spans="1:60" ht="12.75" outlineLevel="1">
      <c r="A554" s="232"/>
      <c r="B554" s="233"/>
      <c r="C554" s="1117" t="s">
        <v>1879</v>
      </c>
      <c r="D554" s="1117"/>
      <c r="E554" s="1117"/>
      <c r="F554" s="1116"/>
      <c r="G554" s="1117"/>
      <c r="H554" s="283"/>
      <c r="I554" s="283"/>
      <c r="J554" s="283"/>
      <c r="K554" s="283"/>
      <c r="L554" s="283"/>
      <c r="M554" s="283"/>
      <c r="N554" s="283"/>
      <c r="O554" s="283"/>
      <c r="P554" s="283"/>
      <c r="Q554" s="283"/>
      <c r="R554" s="283"/>
      <c r="S554" s="283"/>
      <c r="T554" s="283"/>
      <c r="U554" s="283"/>
      <c r="V554" s="283"/>
      <c r="W554" s="283"/>
      <c r="X554" s="283"/>
      <c r="Y554" s="284"/>
      <c r="Z554" s="284"/>
      <c r="AA554" s="284"/>
      <c r="AB554" s="284"/>
      <c r="AC554" s="284"/>
      <c r="AD554" s="284"/>
      <c r="AE554" s="284"/>
      <c r="AF554" s="284"/>
      <c r="AG554" s="284" t="s">
        <v>1395</v>
      </c>
      <c r="AH554" s="284"/>
      <c r="AI554" s="284"/>
      <c r="AJ554" s="284"/>
      <c r="AK554" s="284"/>
      <c r="AL554" s="284"/>
      <c r="AM554" s="284"/>
      <c r="AN554" s="284"/>
      <c r="AO554" s="284"/>
      <c r="AP554" s="284"/>
      <c r="AQ554" s="284"/>
      <c r="AR554" s="284"/>
      <c r="AS554" s="284"/>
      <c r="AT554" s="284"/>
      <c r="AU554" s="284"/>
      <c r="AV554" s="284"/>
      <c r="AW554" s="284"/>
      <c r="AX554" s="284"/>
      <c r="AY554" s="284"/>
      <c r="AZ554" s="284"/>
      <c r="BA554" s="284"/>
      <c r="BB554" s="284"/>
      <c r="BC554" s="284"/>
      <c r="BD554" s="284"/>
      <c r="BE554" s="284"/>
      <c r="BF554" s="284"/>
      <c r="BG554" s="284"/>
      <c r="BH554" s="284"/>
    </row>
    <row r="555" spans="1:60" ht="12.75" outlineLevel="1">
      <c r="A555" s="232"/>
      <c r="B555" s="233"/>
      <c r="C555" s="1117" t="s">
        <v>1880</v>
      </c>
      <c r="D555" s="1117"/>
      <c r="E555" s="1117"/>
      <c r="F555" s="1116"/>
      <c r="G555" s="1117"/>
      <c r="H555" s="283"/>
      <c r="I555" s="283"/>
      <c r="J555" s="283"/>
      <c r="K555" s="283"/>
      <c r="L555" s="283"/>
      <c r="M555" s="283"/>
      <c r="N555" s="283"/>
      <c r="O555" s="283"/>
      <c r="P555" s="283"/>
      <c r="Q555" s="283"/>
      <c r="R555" s="283"/>
      <c r="S555" s="283"/>
      <c r="T555" s="283"/>
      <c r="U555" s="283"/>
      <c r="V555" s="283"/>
      <c r="W555" s="283"/>
      <c r="X555" s="283"/>
      <c r="Y555" s="284"/>
      <c r="Z555" s="284"/>
      <c r="AA555" s="284"/>
      <c r="AB555" s="284"/>
      <c r="AC555" s="284"/>
      <c r="AD555" s="284"/>
      <c r="AE555" s="284"/>
      <c r="AF555" s="284"/>
      <c r="AG555" s="284" t="s">
        <v>1395</v>
      </c>
      <c r="AH555" s="284"/>
      <c r="AI555" s="284"/>
      <c r="AJ555" s="284"/>
      <c r="AK555" s="284"/>
      <c r="AL555" s="284"/>
      <c r="AM555" s="284"/>
      <c r="AN555" s="284"/>
      <c r="AO555" s="284"/>
      <c r="AP555" s="284"/>
      <c r="AQ555" s="284"/>
      <c r="AR555" s="284"/>
      <c r="AS555" s="284"/>
      <c r="AT555" s="284"/>
      <c r="AU555" s="284"/>
      <c r="AV555" s="284"/>
      <c r="AW555" s="284"/>
      <c r="AX555" s="284"/>
      <c r="AY555" s="284"/>
      <c r="AZ555" s="284"/>
      <c r="BA555" s="284"/>
      <c r="BB555" s="284"/>
      <c r="BC555" s="284"/>
      <c r="BD555" s="284"/>
      <c r="BE555" s="284"/>
      <c r="BF555" s="284"/>
      <c r="BG555" s="284"/>
      <c r="BH555" s="284"/>
    </row>
    <row r="556" spans="1:60" ht="12.75" outlineLevel="1">
      <c r="A556" s="232"/>
      <c r="B556" s="233"/>
      <c r="C556" s="1117" t="s">
        <v>1908</v>
      </c>
      <c r="D556" s="1117"/>
      <c r="E556" s="1117"/>
      <c r="F556" s="1116"/>
      <c r="G556" s="1117"/>
      <c r="H556" s="283"/>
      <c r="I556" s="283"/>
      <c r="J556" s="283"/>
      <c r="K556" s="283"/>
      <c r="L556" s="283"/>
      <c r="M556" s="283"/>
      <c r="N556" s="283"/>
      <c r="O556" s="283"/>
      <c r="P556" s="283"/>
      <c r="Q556" s="283"/>
      <c r="R556" s="283"/>
      <c r="S556" s="283"/>
      <c r="T556" s="283"/>
      <c r="U556" s="283"/>
      <c r="V556" s="283"/>
      <c r="W556" s="283"/>
      <c r="X556" s="283"/>
      <c r="Y556" s="284"/>
      <c r="Z556" s="284"/>
      <c r="AA556" s="284"/>
      <c r="AB556" s="284"/>
      <c r="AC556" s="284"/>
      <c r="AD556" s="284"/>
      <c r="AE556" s="284"/>
      <c r="AF556" s="284"/>
      <c r="AG556" s="284" t="s">
        <v>1395</v>
      </c>
      <c r="AH556" s="284"/>
      <c r="AI556" s="284"/>
      <c r="AJ556" s="284"/>
      <c r="AK556" s="284"/>
      <c r="AL556" s="284"/>
      <c r="AM556" s="284"/>
      <c r="AN556" s="284"/>
      <c r="AO556" s="284"/>
      <c r="AP556" s="284"/>
      <c r="AQ556" s="284"/>
      <c r="AR556" s="284"/>
      <c r="AS556" s="284"/>
      <c r="AT556" s="284"/>
      <c r="AU556" s="284"/>
      <c r="AV556" s="284"/>
      <c r="AW556" s="284"/>
      <c r="AX556" s="284"/>
      <c r="AY556" s="284"/>
      <c r="AZ556" s="284"/>
      <c r="BA556" s="284"/>
      <c r="BB556" s="284"/>
      <c r="BC556" s="284"/>
      <c r="BD556" s="284"/>
      <c r="BE556" s="284"/>
      <c r="BF556" s="284"/>
      <c r="BG556" s="284"/>
      <c r="BH556" s="284"/>
    </row>
    <row r="557" spans="1:60" ht="12.75" outlineLevel="1">
      <c r="A557" s="232"/>
      <c r="B557" s="233"/>
      <c r="C557" s="243" t="s">
        <v>144</v>
      </c>
      <c r="D557" s="244"/>
      <c r="E557" s="245"/>
      <c r="F557" s="285"/>
      <c r="G557" s="246"/>
      <c r="H557" s="283"/>
      <c r="I557" s="283"/>
      <c r="J557" s="283"/>
      <c r="K557" s="283"/>
      <c r="L557" s="283"/>
      <c r="M557" s="283"/>
      <c r="N557" s="283"/>
      <c r="O557" s="283"/>
      <c r="P557" s="283"/>
      <c r="Q557" s="283"/>
      <c r="R557" s="283"/>
      <c r="S557" s="283"/>
      <c r="T557" s="283"/>
      <c r="U557" s="283"/>
      <c r="V557" s="283"/>
      <c r="W557" s="283"/>
      <c r="X557" s="283"/>
      <c r="Y557" s="284"/>
      <c r="Z557" s="284"/>
      <c r="AA557" s="284"/>
      <c r="AB557" s="284"/>
      <c r="AC557" s="284"/>
      <c r="AD557" s="284"/>
      <c r="AE557" s="284"/>
      <c r="AF557" s="284"/>
      <c r="AG557" s="284" t="s">
        <v>1395</v>
      </c>
      <c r="AH557" s="284"/>
      <c r="AI557" s="284"/>
      <c r="AJ557" s="284"/>
      <c r="AK557" s="284"/>
      <c r="AL557" s="284"/>
      <c r="AM557" s="284"/>
      <c r="AN557" s="284"/>
      <c r="AO557" s="284"/>
      <c r="AP557" s="284"/>
      <c r="AQ557" s="284"/>
      <c r="AR557" s="284"/>
      <c r="AS557" s="284"/>
      <c r="AT557" s="284"/>
      <c r="AU557" s="284"/>
      <c r="AV557" s="284"/>
      <c r="AW557" s="284"/>
      <c r="AX557" s="284"/>
      <c r="AY557" s="284"/>
      <c r="AZ557" s="284"/>
      <c r="BA557" s="284"/>
      <c r="BB557" s="284"/>
      <c r="BC557" s="284"/>
      <c r="BD557" s="284"/>
      <c r="BE557" s="284"/>
      <c r="BF557" s="284"/>
      <c r="BG557" s="284"/>
      <c r="BH557" s="284"/>
    </row>
    <row r="558" spans="1:60" ht="12.75" outlineLevel="1">
      <c r="A558" s="232"/>
      <c r="B558" s="233"/>
      <c r="C558" s="1117" t="s">
        <v>1892</v>
      </c>
      <c r="D558" s="1117"/>
      <c r="E558" s="1117"/>
      <c r="F558" s="1116"/>
      <c r="G558" s="1117"/>
      <c r="H558" s="283"/>
      <c r="I558" s="283"/>
      <c r="J558" s="283"/>
      <c r="K558" s="283"/>
      <c r="L558" s="283"/>
      <c r="M558" s="283"/>
      <c r="N558" s="283"/>
      <c r="O558" s="283"/>
      <c r="P558" s="283"/>
      <c r="Q558" s="283"/>
      <c r="R558" s="283"/>
      <c r="S558" s="283"/>
      <c r="T558" s="283"/>
      <c r="U558" s="283"/>
      <c r="V558" s="283"/>
      <c r="W558" s="283"/>
      <c r="X558" s="283"/>
      <c r="Y558" s="284"/>
      <c r="Z558" s="284"/>
      <c r="AA558" s="284"/>
      <c r="AB558" s="284"/>
      <c r="AC558" s="284"/>
      <c r="AD558" s="284"/>
      <c r="AE558" s="284"/>
      <c r="AF558" s="284"/>
      <c r="AG558" s="284" t="s">
        <v>1395</v>
      </c>
      <c r="AH558" s="284"/>
      <c r="AI558" s="284"/>
      <c r="AJ558" s="284"/>
      <c r="AK558" s="284"/>
      <c r="AL558" s="284"/>
      <c r="AM558" s="284"/>
      <c r="AN558" s="284"/>
      <c r="AO558" s="284"/>
      <c r="AP558" s="284"/>
      <c r="AQ558" s="284"/>
      <c r="AR558" s="284"/>
      <c r="AS558" s="284"/>
      <c r="AT558" s="284"/>
      <c r="AU558" s="284"/>
      <c r="AV558" s="284"/>
      <c r="AW558" s="284"/>
      <c r="AX558" s="284"/>
      <c r="AY558" s="284"/>
      <c r="AZ558" s="284"/>
      <c r="BA558" s="284"/>
      <c r="BB558" s="284"/>
      <c r="BC558" s="284"/>
      <c r="BD558" s="284"/>
      <c r="BE558" s="284"/>
      <c r="BF558" s="284"/>
      <c r="BG558" s="284"/>
      <c r="BH558" s="284"/>
    </row>
    <row r="559" spans="1:60" ht="12.75" outlineLevel="1">
      <c r="A559" s="232"/>
      <c r="B559" s="233"/>
      <c r="C559" s="234" t="s">
        <v>1909</v>
      </c>
      <c r="D559" s="235"/>
      <c r="E559" s="236">
        <v>1</v>
      </c>
      <c r="F559" s="283"/>
      <c r="G559" s="231"/>
      <c r="H559" s="283"/>
      <c r="I559" s="283"/>
      <c r="J559" s="283"/>
      <c r="K559" s="283"/>
      <c r="L559" s="283"/>
      <c r="M559" s="283"/>
      <c r="N559" s="283"/>
      <c r="O559" s="283"/>
      <c r="P559" s="283"/>
      <c r="Q559" s="283"/>
      <c r="R559" s="283"/>
      <c r="S559" s="283"/>
      <c r="T559" s="283"/>
      <c r="U559" s="283"/>
      <c r="V559" s="283"/>
      <c r="W559" s="283"/>
      <c r="X559" s="283"/>
      <c r="Y559" s="284"/>
      <c r="Z559" s="284"/>
      <c r="AA559" s="284"/>
      <c r="AB559" s="284"/>
      <c r="AC559" s="284"/>
      <c r="AD559" s="284"/>
      <c r="AE559" s="284"/>
      <c r="AF559" s="284"/>
      <c r="AG559" s="284" t="s">
        <v>527</v>
      </c>
      <c r="AH559" s="284">
        <v>0</v>
      </c>
      <c r="AI559" s="284"/>
      <c r="AJ559" s="284"/>
      <c r="AK559" s="284"/>
      <c r="AL559" s="284"/>
      <c r="AM559" s="284"/>
      <c r="AN559" s="284"/>
      <c r="AO559" s="284"/>
      <c r="AP559" s="284"/>
      <c r="AQ559" s="284"/>
      <c r="AR559" s="284"/>
      <c r="AS559" s="284"/>
      <c r="AT559" s="284"/>
      <c r="AU559" s="284"/>
      <c r="AV559" s="284"/>
      <c r="AW559" s="284"/>
      <c r="AX559" s="284"/>
      <c r="AY559" s="284"/>
      <c r="AZ559" s="284"/>
      <c r="BA559" s="284"/>
      <c r="BB559" s="284"/>
      <c r="BC559" s="284"/>
      <c r="BD559" s="284"/>
      <c r="BE559" s="284"/>
      <c r="BF559" s="284"/>
      <c r="BG559" s="284"/>
      <c r="BH559" s="284"/>
    </row>
    <row r="560" spans="1:60" ht="12.75" outlineLevel="1">
      <c r="A560" s="225">
        <v>126</v>
      </c>
      <c r="B560" s="226" t="s">
        <v>1910</v>
      </c>
      <c r="C560" s="227" t="s">
        <v>1903</v>
      </c>
      <c r="D560" s="228" t="s">
        <v>243</v>
      </c>
      <c r="E560" s="229">
        <v>1</v>
      </c>
      <c r="F560" s="147"/>
      <c r="G560" s="230">
        <f>ROUND(E560*F560,2)</f>
        <v>0</v>
      </c>
      <c r="H560" s="148"/>
      <c r="I560" s="283">
        <f>ROUND(E560*H560,2)</f>
        <v>0</v>
      </c>
      <c r="J560" s="148"/>
      <c r="K560" s="283">
        <f>ROUND(E560*J560,2)</f>
        <v>0</v>
      </c>
      <c r="L560" s="283">
        <v>21</v>
      </c>
      <c r="M560" s="283">
        <f>G560*(1+L560/100)</f>
        <v>0</v>
      </c>
      <c r="N560" s="283">
        <v>0</v>
      </c>
      <c r="O560" s="283">
        <f>ROUND(E560*N560,2)</f>
        <v>0</v>
      </c>
      <c r="P560" s="283">
        <v>0</v>
      </c>
      <c r="Q560" s="283">
        <f>ROUND(E560*P560,2)</f>
        <v>0</v>
      </c>
      <c r="R560" s="283"/>
      <c r="S560" s="283" t="s">
        <v>1390</v>
      </c>
      <c r="T560" s="283" t="s">
        <v>1391</v>
      </c>
      <c r="U560" s="283">
        <v>0</v>
      </c>
      <c r="V560" s="283">
        <f>ROUND(E560*U560,2)</f>
        <v>0</v>
      </c>
      <c r="W560" s="283"/>
      <c r="X560" s="283" t="s">
        <v>1392</v>
      </c>
      <c r="Y560" s="284"/>
      <c r="Z560" s="284"/>
      <c r="AA560" s="284"/>
      <c r="AB560" s="284"/>
      <c r="AC560" s="284"/>
      <c r="AD560" s="284"/>
      <c r="AE560" s="284"/>
      <c r="AF560" s="284"/>
      <c r="AG560" s="284" t="s">
        <v>1393</v>
      </c>
      <c r="AH560" s="284"/>
      <c r="AI560" s="284"/>
      <c r="AJ560" s="284"/>
      <c r="AK560" s="284"/>
      <c r="AL560" s="284"/>
      <c r="AM560" s="284"/>
      <c r="AN560" s="284"/>
      <c r="AO560" s="284"/>
      <c r="AP560" s="284"/>
      <c r="AQ560" s="284"/>
      <c r="AR560" s="284"/>
      <c r="AS560" s="284"/>
      <c r="AT560" s="284"/>
      <c r="AU560" s="284"/>
      <c r="AV560" s="284"/>
      <c r="AW560" s="284"/>
      <c r="AX560" s="284"/>
      <c r="AY560" s="284"/>
      <c r="AZ560" s="284"/>
      <c r="BA560" s="284"/>
      <c r="BB560" s="284"/>
      <c r="BC560" s="284"/>
      <c r="BD560" s="284"/>
      <c r="BE560" s="284"/>
      <c r="BF560" s="284"/>
      <c r="BG560" s="284"/>
      <c r="BH560" s="284"/>
    </row>
    <row r="561" spans="1:60" ht="12.75" outlineLevel="1">
      <c r="A561" s="232"/>
      <c r="B561" s="233"/>
      <c r="C561" s="293" t="s">
        <v>1874</v>
      </c>
      <c r="D561" s="293"/>
      <c r="E561" s="293"/>
      <c r="F561" s="291"/>
      <c r="G561" s="293"/>
      <c r="H561" s="283"/>
      <c r="I561" s="283"/>
      <c r="J561" s="283"/>
      <c r="K561" s="283"/>
      <c r="L561" s="283"/>
      <c r="M561" s="283"/>
      <c r="N561" s="283"/>
      <c r="O561" s="283"/>
      <c r="P561" s="283"/>
      <c r="Q561" s="283"/>
      <c r="R561" s="283"/>
      <c r="S561" s="283"/>
      <c r="T561" s="283"/>
      <c r="U561" s="283"/>
      <c r="V561" s="283"/>
      <c r="W561" s="283"/>
      <c r="X561" s="283"/>
      <c r="Y561" s="284"/>
      <c r="Z561" s="284"/>
      <c r="AA561" s="284"/>
      <c r="AB561" s="284"/>
      <c r="AC561" s="284"/>
      <c r="AD561" s="284"/>
      <c r="AE561" s="284"/>
      <c r="AF561" s="284"/>
      <c r="AG561" s="284" t="s">
        <v>1395</v>
      </c>
      <c r="AH561" s="284"/>
      <c r="AI561" s="284"/>
      <c r="AJ561" s="284"/>
      <c r="AK561" s="284"/>
      <c r="AL561" s="284"/>
      <c r="AM561" s="284"/>
      <c r="AN561" s="284"/>
      <c r="AO561" s="284"/>
      <c r="AP561" s="284"/>
      <c r="AQ561" s="284"/>
      <c r="AR561" s="284"/>
      <c r="AS561" s="284"/>
      <c r="AT561" s="284"/>
      <c r="AU561" s="284"/>
      <c r="AV561" s="284"/>
      <c r="AW561" s="284"/>
      <c r="AX561" s="284"/>
      <c r="AY561" s="284"/>
      <c r="AZ561" s="284"/>
      <c r="BA561" s="284"/>
      <c r="BB561" s="284"/>
      <c r="BC561" s="284"/>
      <c r="BD561" s="284"/>
      <c r="BE561" s="284"/>
      <c r="BF561" s="284"/>
      <c r="BG561" s="284"/>
      <c r="BH561" s="284"/>
    </row>
    <row r="562" spans="1:60" ht="12.75" outlineLevel="1">
      <c r="A562" s="232"/>
      <c r="B562" s="233"/>
      <c r="C562" s="243" t="s">
        <v>144</v>
      </c>
      <c r="D562" s="244"/>
      <c r="E562" s="245"/>
      <c r="F562" s="285"/>
      <c r="G562" s="246"/>
      <c r="H562" s="283"/>
      <c r="I562" s="283"/>
      <c r="J562" s="283"/>
      <c r="K562" s="283"/>
      <c r="L562" s="283"/>
      <c r="M562" s="283"/>
      <c r="N562" s="283"/>
      <c r="O562" s="283"/>
      <c r="P562" s="283"/>
      <c r="Q562" s="283"/>
      <c r="R562" s="283"/>
      <c r="S562" s="283"/>
      <c r="T562" s="283"/>
      <c r="U562" s="283"/>
      <c r="V562" s="283"/>
      <c r="W562" s="283"/>
      <c r="X562" s="283"/>
      <c r="Y562" s="284"/>
      <c r="Z562" s="284"/>
      <c r="AA562" s="284"/>
      <c r="AB562" s="284"/>
      <c r="AC562" s="284"/>
      <c r="AD562" s="284"/>
      <c r="AE562" s="284"/>
      <c r="AF562" s="284"/>
      <c r="AG562" s="284" t="s">
        <v>1395</v>
      </c>
      <c r="AH562" s="284"/>
      <c r="AI562" s="284"/>
      <c r="AJ562" s="284"/>
      <c r="AK562" s="284"/>
      <c r="AL562" s="284"/>
      <c r="AM562" s="284"/>
      <c r="AN562" s="284"/>
      <c r="AO562" s="284"/>
      <c r="AP562" s="284"/>
      <c r="AQ562" s="284"/>
      <c r="AR562" s="284"/>
      <c r="AS562" s="284"/>
      <c r="AT562" s="284"/>
      <c r="AU562" s="284"/>
      <c r="AV562" s="284"/>
      <c r="AW562" s="284"/>
      <c r="AX562" s="284"/>
      <c r="AY562" s="284"/>
      <c r="AZ562" s="284"/>
      <c r="BA562" s="284"/>
      <c r="BB562" s="284"/>
      <c r="BC562" s="284"/>
      <c r="BD562" s="284"/>
      <c r="BE562" s="284"/>
      <c r="BF562" s="284"/>
      <c r="BG562" s="284"/>
      <c r="BH562" s="284"/>
    </row>
    <row r="563" spans="1:60" ht="12.75" outlineLevel="1">
      <c r="A563" s="232"/>
      <c r="B563" s="233"/>
      <c r="C563" s="1117" t="s">
        <v>1875</v>
      </c>
      <c r="D563" s="1117"/>
      <c r="E563" s="1117"/>
      <c r="F563" s="1116"/>
      <c r="G563" s="1117"/>
      <c r="H563" s="283"/>
      <c r="I563" s="283"/>
      <c r="J563" s="283"/>
      <c r="K563" s="283"/>
      <c r="L563" s="283"/>
      <c r="M563" s="283"/>
      <c r="N563" s="283"/>
      <c r="O563" s="283"/>
      <c r="P563" s="283"/>
      <c r="Q563" s="283"/>
      <c r="R563" s="283"/>
      <c r="S563" s="283"/>
      <c r="T563" s="283"/>
      <c r="U563" s="283"/>
      <c r="V563" s="283"/>
      <c r="W563" s="283"/>
      <c r="X563" s="283"/>
      <c r="Y563" s="284"/>
      <c r="Z563" s="284"/>
      <c r="AA563" s="284"/>
      <c r="AB563" s="284"/>
      <c r="AC563" s="284"/>
      <c r="AD563" s="284"/>
      <c r="AE563" s="284"/>
      <c r="AF563" s="284"/>
      <c r="AG563" s="284" t="s">
        <v>1395</v>
      </c>
      <c r="AH563" s="284"/>
      <c r="AI563" s="284"/>
      <c r="AJ563" s="284"/>
      <c r="AK563" s="284"/>
      <c r="AL563" s="284"/>
      <c r="AM563" s="284"/>
      <c r="AN563" s="284"/>
      <c r="AO563" s="284"/>
      <c r="AP563" s="284"/>
      <c r="AQ563" s="284"/>
      <c r="AR563" s="284"/>
      <c r="AS563" s="284"/>
      <c r="AT563" s="284"/>
      <c r="AU563" s="284"/>
      <c r="AV563" s="284"/>
      <c r="AW563" s="284"/>
      <c r="AX563" s="284"/>
      <c r="AY563" s="284"/>
      <c r="AZ563" s="284"/>
      <c r="BA563" s="284"/>
      <c r="BB563" s="284"/>
      <c r="BC563" s="284"/>
      <c r="BD563" s="284"/>
      <c r="BE563" s="284"/>
      <c r="BF563" s="284"/>
      <c r="BG563" s="284"/>
      <c r="BH563" s="284"/>
    </row>
    <row r="564" spans="1:60" ht="12.75" outlineLevel="1">
      <c r="A564" s="232"/>
      <c r="B564" s="233"/>
      <c r="C564" s="1117" t="s">
        <v>1877</v>
      </c>
      <c r="D564" s="1117"/>
      <c r="E564" s="1117"/>
      <c r="F564" s="1116"/>
      <c r="G564" s="1117"/>
      <c r="H564" s="283"/>
      <c r="I564" s="283"/>
      <c r="J564" s="283"/>
      <c r="K564" s="283"/>
      <c r="L564" s="283"/>
      <c r="M564" s="283"/>
      <c r="N564" s="283"/>
      <c r="O564" s="283"/>
      <c r="P564" s="283"/>
      <c r="Q564" s="283"/>
      <c r="R564" s="283"/>
      <c r="S564" s="283"/>
      <c r="T564" s="283"/>
      <c r="U564" s="283"/>
      <c r="V564" s="283"/>
      <c r="W564" s="283"/>
      <c r="X564" s="283"/>
      <c r="Y564" s="284"/>
      <c r="Z564" s="284"/>
      <c r="AA564" s="284"/>
      <c r="AB564" s="284"/>
      <c r="AC564" s="284"/>
      <c r="AD564" s="284"/>
      <c r="AE564" s="284"/>
      <c r="AF564" s="284"/>
      <c r="AG564" s="284" t="s">
        <v>1395</v>
      </c>
      <c r="AH564" s="284"/>
      <c r="AI564" s="284"/>
      <c r="AJ564" s="284"/>
      <c r="AK564" s="284"/>
      <c r="AL564" s="284"/>
      <c r="AM564" s="284"/>
      <c r="AN564" s="284"/>
      <c r="AO564" s="284"/>
      <c r="AP564" s="284"/>
      <c r="AQ564" s="284"/>
      <c r="AR564" s="284"/>
      <c r="AS564" s="284"/>
      <c r="AT564" s="284"/>
      <c r="AU564" s="284"/>
      <c r="AV564" s="284"/>
      <c r="AW564" s="284"/>
      <c r="AX564" s="284"/>
      <c r="AY564" s="284"/>
      <c r="AZ564" s="284"/>
      <c r="BA564" s="284"/>
      <c r="BB564" s="284"/>
      <c r="BC564" s="284"/>
      <c r="BD564" s="284"/>
      <c r="BE564" s="284"/>
      <c r="BF564" s="284"/>
      <c r="BG564" s="284"/>
      <c r="BH564" s="284"/>
    </row>
    <row r="565" spans="1:60" ht="12.75" outlineLevel="1">
      <c r="A565" s="232"/>
      <c r="B565" s="233"/>
      <c r="C565" s="1117" t="s">
        <v>1878</v>
      </c>
      <c r="D565" s="1117"/>
      <c r="E565" s="1117"/>
      <c r="F565" s="1116"/>
      <c r="G565" s="1117"/>
      <c r="H565" s="283"/>
      <c r="I565" s="283"/>
      <c r="J565" s="283"/>
      <c r="K565" s="283"/>
      <c r="L565" s="283"/>
      <c r="M565" s="283"/>
      <c r="N565" s="283"/>
      <c r="O565" s="283"/>
      <c r="P565" s="283"/>
      <c r="Q565" s="283"/>
      <c r="R565" s="283"/>
      <c r="S565" s="283"/>
      <c r="T565" s="283"/>
      <c r="U565" s="283"/>
      <c r="V565" s="283"/>
      <c r="W565" s="283"/>
      <c r="X565" s="283"/>
      <c r="Y565" s="284"/>
      <c r="Z565" s="284"/>
      <c r="AA565" s="284"/>
      <c r="AB565" s="284"/>
      <c r="AC565" s="284"/>
      <c r="AD565" s="284"/>
      <c r="AE565" s="284"/>
      <c r="AF565" s="284"/>
      <c r="AG565" s="284" t="s">
        <v>1395</v>
      </c>
      <c r="AH565" s="284"/>
      <c r="AI565" s="284"/>
      <c r="AJ565" s="284"/>
      <c r="AK565" s="284"/>
      <c r="AL565" s="284"/>
      <c r="AM565" s="284"/>
      <c r="AN565" s="284"/>
      <c r="AO565" s="284"/>
      <c r="AP565" s="284"/>
      <c r="AQ565" s="284"/>
      <c r="AR565" s="284"/>
      <c r="AS565" s="284"/>
      <c r="AT565" s="284"/>
      <c r="AU565" s="284"/>
      <c r="AV565" s="284"/>
      <c r="AW565" s="284"/>
      <c r="AX565" s="284"/>
      <c r="AY565" s="284"/>
      <c r="AZ565" s="284"/>
      <c r="BA565" s="284"/>
      <c r="BB565" s="284"/>
      <c r="BC565" s="284"/>
      <c r="BD565" s="284"/>
      <c r="BE565" s="284"/>
      <c r="BF565" s="284"/>
      <c r="BG565" s="284"/>
      <c r="BH565" s="284"/>
    </row>
    <row r="566" spans="1:60" ht="12.75" outlineLevel="1">
      <c r="A566" s="232"/>
      <c r="B566" s="233"/>
      <c r="C566" s="1117" t="s">
        <v>1879</v>
      </c>
      <c r="D566" s="1117"/>
      <c r="E566" s="1117"/>
      <c r="F566" s="1116"/>
      <c r="G566" s="1117"/>
      <c r="H566" s="283"/>
      <c r="I566" s="283"/>
      <c r="J566" s="283"/>
      <c r="K566" s="283"/>
      <c r="L566" s="283"/>
      <c r="M566" s="283"/>
      <c r="N566" s="283"/>
      <c r="O566" s="283"/>
      <c r="P566" s="283"/>
      <c r="Q566" s="283"/>
      <c r="R566" s="283"/>
      <c r="S566" s="283"/>
      <c r="T566" s="283"/>
      <c r="U566" s="283"/>
      <c r="V566" s="283"/>
      <c r="W566" s="283"/>
      <c r="X566" s="283"/>
      <c r="Y566" s="284"/>
      <c r="Z566" s="284"/>
      <c r="AA566" s="284"/>
      <c r="AB566" s="284"/>
      <c r="AC566" s="284"/>
      <c r="AD566" s="284"/>
      <c r="AE566" s="284"/>
      <c r="AF566" s="284"/>
      <c r="AG566" s="284" t="s">
        <v>1395</v>
      </c>
      <c r="AH566" s="284"/>
      <c r="AI566" s="284"/>
      <c r="AJ566" s="284"/>
      <c r="AK566" s="284"/>
      <c r="AL566" s="284"/>
      <c r="AM566" s="284"/>
      <c r="AN566" s="284"/>
      <c r="AO566" s="284"/>
      <c r="AP566" s="284"/>
      <c r="AQ566" s="284"/>
      <c r="AR566" s="284"/>
      <c r="AS566" s="284"/>
      <c r="AT566" s="284"/>
      <c r="AU566" s="284"/>
      <c r="AV566" s="284"/>
      <c r="AW566" s="284"/>
      <c r="AX566" s="284"/>
      <c r="AY566" s="284"/>
      <c r="AZ566" s="284"/>
      <c r="BA566" s="284"/>
      <c r="BB566" s="284"/>
      <c r="BC566" s="284"/>
      <c r="BD566" s="284"/>
      <c r="BE566" s="284"/>
      <c r="BF566" s="284"/>
      <c r="BG566" s="284"/>
      <c r="BH566" s="284"/>
    </row>
    <row r="567" spans="1:60" ht="12.75" outlineLevel="1">
      <c r="A567" s="232"/>
      <c r="B567" s="233"/>
      <c r="C567" s="1117" t="s">
        <v>1880</v>
      </c>
      <c r="D567" s="1117"/>
      <c r="E567" s="1117"/>
      <c r="F567" s="1116"/>
      <c r="G567" s="1117"/>
      <c r="H567" s="283"/>
      <c r="I567" s="283"/>
      <c r="J567" s="283"/>
      <c r="K567" s="283"/>
      <c r="L567" s="283"/>
      <c r="M567" s="283"/>
      <c r="N567" s="283"/>
      <c r="O567" s="283"/>
      <c r="P567" s="283"/>
      <c r="Q567" s="283"/>
      <c r="R567" s="283"/>
      <c r="S567" s="283"/>
      <c r="T567" s="283"/>
      <c r="U567" s="283"/>
      <c r="V567" s="283"/>
      <c r="W567" s="283"/>
      <c r="X567" s="283"/>
      <c r="Y567" s="284"/>
      <c r="Z567" s="284"/>
      <c r="AA567" s="284"/>
      <c r="AB567" s="284"/>
      <c r="AC567" s="284"/>
      <c r="AD567" s="284"/>
      <c r="AE567" s="284"/>
      <c r="AF567" s="284"/>
      <c r="AG567" s="284" t="s">
        <v>1395</v>
      </c>
      <c r="AH567" s="284"/>
      <c r="AI567" s="284"/>
      <c r="AJ567" s="284"/>
      <c r="AK567" s="284"/>
      <c r="AL567" s="284"/>
      <c r="AM567" s="284"/>
      <c r="AN567" s="284"/>
      <c r="AO567" s="284"/>
      <c r="AP567" s="284"/>
      <c r="AQ567" s="284"/>
      <c r="AR567" s="284"/>
      <c r="AS567" s="284"/>
      <c r="AT567" s="284"/>
      <c r="AU567" s="284"/>
      <c r="AV567" s="284"/>
      <c r="AW567" s="284"/>
      <c r="AX567" s="284"/>
      <c r="AY567" s="284"/>
      <c r="AZ567" s="284"/>
      <c r="BA567" s="284"/>
      <c r="BB567" s="284"/>
      <c r="BC567" s="284"/>
      <c r="BD567" s="284"/>
      <c r="BE567" s="284"/>
      <c r="BF567" s="284"/>
      <c r="BG567" s="284"/>
      <c r="BH567" s="284"/>
    </row>
    <row r="568" spans="1:60" ht="12.75" outlineLevel="1">
      <c r="A568" s="232"/>
      <c r="B568" s="233"/>
      <c r="C568" s="1117" t="s">
        <v>1881</v>
      </c>
      <c r="D568" s="1117"/>
      <c r="E568" s="1117"/>
      <c r="F568" s="1116"/>
      <c r="G568" s="1117"/>
      <c r="H568" s="283"/>
      <c r="I568" s="283"/>
      <c r="J568" s="283"/>
      <c r="K568" s="283"/>
      <c r="L568" s="283"/>
      <c r="M568" s="283"/>
      <c r="N568" s="283"/>
      <c r="O568" s="283"/>
      <c r="P568" s="283"/>
      <c r="Q568" s="283"/>
      <c r="R568" s="283"/>
      <c r="S568" s="283"/>
      <c r="T568" s="283"/>
      <c r="U568" s="283"/>
      <c r="V568" s="283"/>
      <c r="W568" s="283"/>
      <c r="X568" s="283"/>
      <c r="Y568" s="284"/>
      <c r="Z568" s="284"/>
      <c r="AA568" s="284"/>
      <c r="AB568" s="284"/>
      <c r="AC568" s="284"/>
      <c r="AD568" s="284"/>
      <c r="AE568" s="284"/>
      <c r="AF568" s="284"/>
      <c r="AG568" s="284" t="s">
        <v>1395</v>
      </c>
      <c r="AH568" s="284"/>
      <c r="AI568" s="284"/>
      <c r="AJ568" s="284"/>
      <c r="AK568" s="284"/>
      <c r="AL568" s="284"/>
      <c r="AM568" s="284"/>
      <c r="AN568" s="284"/>
      <c r="AO568" s="284"/>
      <c r="AP568" s="284"/>
      <c r="AQ568" s="284"/>
      <c r="AR568" s="284"/>
      <c r="AS568" s="284"/>
      <c r="AT568" s="284"/>
      <c r="AU568" s="284"/>
      <c r="AV568" s="284"/>
      <c r="AW568" s="284"/>
      <c r="AX568" s="284"/>
      <c r="AY568" s="284"/>
      <c r="AZ568" s="284"/>
      <c r="BA568" s="284"/>
      <c r="BB568" s="284"/>
      <c r="BC568" s="284"/>
      <c r="BD568" s="284"/>
      <c r="BE568" s="284"/>
      <c r="BF568" s="284"/>
      <c r="BG568" s="284"/>
      <c r="BH568" s="284"/>
    </row>
    <row r="569" spans="1:60" ht="12.75" outlineLevel="1">
      <c r="A569" s="232"/>
      <c r="B569" s="233"/>
      <c r="C569" s="1117" t="s">
        <v>1911</v>
      </c>
      <c r="D569" s="1117"/>
      <c r="E569" s="1117"/>
      <c r="F569" s="1116"/>
      <c r="G569" s="1117"/>
      <c r="H569" s="283"/>
      <c r="I569" s="283"/>
      <c r="J569" s="283"/>
      <c r="K569" s="283"/>
      <c r="L569" s="283"/>
      <c r="M569" s="283"/>
      <c r="N569" s="283"/>
      <c r="O569" s="283"/>
      <c r="P569" s="283"/>
      <c r="Q569" s="283"/>
      <c r="R569" s="283"/>
      <c r="S569" s="283"/>
      <c r="T569" s="283"/>
      <c r="U569" s="283"/>
      <c r="V569" s="283"/>
      <c r="W569" s="283"/>
      <c r="X569" s="283"/>
      <c r="Y569" s="284"/>
      <c r="Z569" s="284"/>
      <c r="AA569" s="284"/>
      <c r="AB569" s="284"/>
      <c r="AC569" s="284"/>
      <c r="AD569" s="284"/>
      <c r="AE569" s="284"/>
      <c r="AF569" s="284"/>
      <c r="AG569" s="284" t="s">
        <v>1395</v>
      </c>
      <c r="AH569" s="284"/>
      <c r="AI569" s="284"/>
      <c r="AJ569" s="284"/>
      <c r="AK569" s="284"/>
      <c r="AL569" s="284"/>
      <c r="AM569" s="284"/>
      <c r="AN569" s="284"/>
      <c r="AO569" s="284"/>
      <c r="AP569" s="284"/>
      <c r="AQ569" s="284"/>
      <c r="AR569" s="284"/>
      <c r="AS569" s="284"/>
      <c r="AT569" s="284"/>
      <c r="AU569" s="284"/>
      <c r="AV569" s="284"/>
      <c r="AW569" s="284"/>
      <c r="AX569" s="284"/>
      <c r="AY569" s="284"/>
      <c r="AZ569" s="284"/>
      <c r="BA569" s="284"/>
      <c r="BB569" s="284"/>
      <c r="BC569" s="284"/>
      <c r="BD569" s="284"/>
      <c r="BE569" s="284"/>
      <c r="BF569" s="284"/>
      <c r="BG569" s="284"/>
      <c r="BH569" s="284"/>
    </row>
    <row r="570" spans="1:60" ht="12.75" outlineLevel="1">
      <c r="A570" s="232"/>
      <c r="B570" s="233"/>
      <c r="C570" s="243" t="s">
        <v>144</v>
      </c>
      <c r="D570" s="244"/>
      <c r="E570" s="245"/>
      <c r="F570" s="285"/>
      <c r="G570" s="246"/>
      <c r="H570" s="283"/>
      <c r="I570" s="283"/>
      <c r="J570" s="283"/>
      <c r="K570" s="283"/>
      <c r="L570" s="283"/>
      <c r="M570" s="283"/>
      <c r="N570" s="283"/>
      <c r="O570" s="283"/>
      <c r="P570" s="283"/>
      <c r="Q570" s="283"/>
      <c r="R570" s="283"/>
      <c r="S570" s="283"/>
      <c r="T570" s="283"/>
      <c r="U570" s="283"/>
      <c r="V570" s="283"/>
      <c r="W570" s="283"/>
      <c r="X570" s="283"/>
      <c r="Y570" s="284"/>
      <c r="Z570" s="284"/>
      <c r="AA570" s="284"/>
      <c r="AB570" s="284"/>
      <c r="AC570" s="284"/>
      <c r="AD570" s="284"/>
      <c r="AE570" s="284"/>
      <c r="AF570" s="284"/>
      <c r="AG570" s="284" t="s">
        <v>1395</v>
      </c>
      <c r="AH570" s="284"/>
      <c r="AI570" s="284"/>
      <c r="AJ570" s="284"/>
      <c r="AK570" s="284"/>
      <c r="AL570" s="284"/>
      <c r="AM570" s="284"/>
      <c r="AN570" s="284"/>
      <c r="AO570" s="284"/>
      <c r="AP570" s="284"/>
      <c r="AQ570" s="284"/>
      <c r="AR570" s="284"/>
      <c r="AS570" s="284"/>
      <c r="AT570" s="284"/>
      <c r="AU570" s="284"/>
      <c r="AV570" s="284"/>
      <c r="AW570" s="284"/>
      <c r="AX570" s="284"/>
      <c r="AY570" s="284"/>
      <c r="AZ570" s="284"/>
      <c r="BA570" s="284"/>
      <c r="BB570" s="284"/>
      <c r="BC570" s="284"/>
      <c r="BD570" s="284"/>
      <c r="BE570" s="284"/>
      <c r="BF570" s="284"/>
      <c r="BG570" s="284"/>
      <c r="BH570" s="284"/>
    </row>
    <row r="571" spans="1:60" ht="12.75" outlineLevel="1">
      <c r="A571" s="232"/>
      <c r="B571" s="233"/>
      <c r="C571" s="1117" t="s">
        <v>1892</v>
      </c>
      <c r="D571" s="1117"/>
      <c r="E571" s="1117"/>
      <c r="F571" s="1116"/>
      <c r="G571" s="1117"/>
      <c r="H571" s="283"/>
      <c r="I571" s="283"/>
      <c r="J571" s="283"/>
      <c r="K571" s="283"/>
      <c r="L571" s="283"/>
      <c r="M571" s="283"/>
      <c r="N571" s="283"/>
      <c r="O571" s="283"/>
      <c r="P571" s="283"/>
      <c r="Q571" s="283"/>
      <c r="R571" s="283"/>
      <c r="S571" s="283"/>
      <c r="T571" s="283"/>
      <c r="U571" s="283"/>
      <c r="V571" s="283"/>
      <c r="W571" s="283"/>
      <c r="X571" s="283"/>
      <c r="Y571" s="284"/>
      <c r="Z571" s="284"/>
      <c r="AA571" s="284"/>
      <c r="AB571" s="284"/>
      <c r="AC571" s="284"/>
      <c r="AD571" s="284"/>
      <c r="AE571" s="284"/>
      <c r="AF571" s="284"/>
      <c r="AG571" s="284" t="s">
        <v>1395</v>
      </c>
      <c r="AH571" s="284"/>
      <c r="AI571" s="284"/>
      <c r="AJ571" s="284"/>
      <c r="AK571" s="284"/>
      <c r="AL571" s="284"/>
      <c r="AM571" s="284"/>
      <c r="AN571" s="284"/>
      <c r="AO571" s="284"/>
      <c r="AP571" s="284"/>
      <c r="AQ571" s="284"/>
      <c r="AR571" s="284"/>
      <c r="AS571" s="284"/>
      <c r="AT571" s="284"/>
      <c r="AU571" s="284"/>
      <c r="AV571" s="284"/>
      <c r="AW571" s="284"/>
      <c r="AX571" s="284"/>
      <c r="AY571" s="284"/>
      <c r="AZ571" s="284"/>
      <c r="BA571" s="284"/>
      <c r="BB571" s="284"/>
      <c r="BC571" s="284"/>
      <c r="BD571" s="284"/>
      <c r="BE571" s="284"/>
      <c r="BF571" s="284"/>
      <c r="BG571" s="284"/>
      <c r="BH571" s="284"/>
    </row>
    <row r="572" spans="1:60" ht="12.75" outlineLevel="1">
      <c r="A572" s="232"/>
      <c r="B572" s="233"/>
      <c r="C572" s="234" t="s">
        <v>1912</v>
      </c>
      <c r="D572" s="235"/>
      <c r="E572" s="236">
        <v>1</v>
      </c>
      <c r="F572" s="283"/>
      <c r="G572" s="231"/>
      <c r="H572" s="283"/>
      <c r="I572" s="283"/>
      <c r="J572" s="283"/>
      <c r="K572" s="283"/>
      <c r="L572" s="283"/>
      <c r="M572" s="283"/>
      <c r="N572" s="283"/>
      <c r="O572" s="283"/>
      <c r="P572" s="283"/>
      <c r="Q572" s="283"/>
      <c r="R572" s="283"/>
      <c r="S572" s="283"/>
      <c r="T572" s="283"/>
      <c r="U572" s="283"/>
      <c r="V572" s="283"/>
      <c r="W572" s="283"/>
      <c r="X572" s="283"/>
      <c r="Y572" s="284"/>
      <c r="Z572" s="284"/>
      <c r="AA572" s="284"/>
      <c r="AB572" s="284"/>
      <c r="AC572" s="284"/>
      <c r="AD572" s="284"/>
      <c r="AE572" s="284"/>
      <c r="AF572" s="284"/>
      <c r="AG572" s="284" t="s">
        <v>527</v>
      </c>
      <c r="AH572" s="284">
        <v>0</v>
      </c>
      <c r="AI572" s="284"/>
      <c r="AJ572" s="284"/>
      <c r="AK572" s="284"/>
      <c r="AL572" s="284"/>
      <c r="AM572" s="284"/>
      <c r="AN572" s="284"/>
      <c r="AO572" s="284"/>
      <c r="AP572" s="284"/>
      <c r="AQ572" s="284"/>
      <c r="AR572" s="284"/>
      <c r="AS572" s="284"/>
      <c r="AT572" s="284"/>
      <c r="AU572" s="284"/>
      <c r="AV572" s="284"/>
      <c r="AW572" s="284"/>
      <c r="AX572" s="284"/>
      <c r="AY572" s="284"/>
      <c r="AZ572" s="284"/>
      <c r="BA572" s="284"/>
      <c r="BB572" s="284"/>
      <c r="BC572" s="284"/>
      <c r="BD572" s="284"/>
      <c r="BE572" s="284"/>
      <c r="BF572" s="284"/>
      <c r="BG572" s="284"/>
      <c r="BH572" s="284"/>
    </row>
    <row r="573" spans="1:60" ht="22.5" outlineLevel="1">
      <c r="A573" s="225">
        <v>127</v>
      </c>
      <c r="B573" s="226" t="s">
        <v>1913</v>
      </c>
      <c r="C573" s="227" t="s">
        <v>1914</v>
      </c>
      <c r="D573" s="228" t="s">
        <v>243</v>
      </c>
      <c r="E573" s="229">
        <v>1</v>
      </c>
      <c r="F573" s="147"/>
      <c r="G573" s="230">
        <f>ROUND(E573*F573,2)</f>
        <v>0</v>
      </c>
      <c r="H573" s="148"/>
      <c r="I573" s="283">
        <f>ROUND(E573*H573,2)</f>
        <v>0</v>
      </c>
      <c r="J573" s="148"/>
      <c r="K573" s="283">
        <f>ROUND(E573*J573,2)</f>
        <v>0</v>
      </c>
      <c r="L573" s="283">
        <v>21</v>
      </c>
      <c r="M573" s="283">
        <f>G573*(1+L573/100)</f>
        <v>0</v>
      </c>
      <c r="N573" s="283">
        <v>0</v>
      </c>
      <c r="O573" s="283">
        <f>ROUND(E573*N573,2)</f>
        <v>0</v>
      </c>
      <c r="P573" s="283">
        <v>0</v>
      </c>
      <c r="Q573" s="283">
        <f>ROUND(E573*P573,2)</f>
        <v>0</v>
      </c>
      <c r="R573" s="283"/>
      <c r="S573" s="283" t="s">
        <v>1390</v>
      </c>
      <c r="T573" s="283" t="s">
        <v>1391</v>
      </c>
      <c r="U573" s="283">
        <v>0</v>
      </c>
      <c r="V573" s="283">
        <f>ROUND(E573*U573,2)</f>
        <v>0</v>
      </c>
      <c r="W573" s="283"/>
      <c r="X573" s="283" t="s">
        <v>1392</v>
      </c>
      <c r="Y573" s="284"/>
      <c r="Z573" s="284"/>
      <c r="AA573" s="284"/>
      <c r="AB573" s="284"/>
      <c r="AC573" s="284"/>
      <c r="AD573" s="284"/>
      <c r="AE573" s="284"/>
      <c r="AF573" s="284"/>
      <c r="AG573" s="284" t="s">
        <v>1393</v>
      </c>
      <c r="AH573" s="284"/>
      <c r="AI573" s="284"/>
      <c r="AJ573" s="284"/>
      <c r="AK573" s="284"/>
      <c r="AL573" s="284"/>
      <c r="AM573" s="284"/>
      <c r="AN573" s="284"/>
      <c r="AO573" s="284"/>
      <c r="AP573" s="284"/>
      <c r="AQ573" s="284"/>
      <c r="AR573" s="284"/>
      <c r="AS573" s="284"/>
      <c r="AT573" s="284"/>
      <c r="AU573" s="284"/>
      <c r="AV573" s="284"/>
      <c r="AW573" s="284"/>
      <c r="AX573" s="284"/>
      <c r="AY573" s="284"/>
      <c r="AZ573" s="284"/>
      <c r="BA573" s="284"/>
      <c r="BB573" s="284"/>
      <c r="BC573" s="284"/>
      <c r="BD573" s="284"/>
      <c r="BE573" s="284"/>
      <c r="BF573" s="284"/>
      <c r="BG573" s="284"/>
      <c r="BH573" s="284"/>
    </row>
    <row r="574" spans="1:60" ht="12.75" outlineLevel="1">
      <c r="A574" s="232"/>
      <c r="B574" s="233"/>
      <c r="C574" s="293" t="s">
        <v>1874</v>
      </c>
      <c r="D574" s="293"/>
      <c r="E574" s="293"/>
      <c r="F574" s="291"/>
      <c r="G574" s="293"/>
      <c r="H574" s="283"/>
      <c r="I574" s="283"/>
      <c r="J574" s="283"/>
      <c r="K574" s="283"/>
      <c r="L574" s="283"/>
      <c r="M574" s="283"/>
      <c r="N574" s="283"/>
      <c r="O574" s="283"/>
      <c r="P574" s="283"/>
      <c r="Q574" s="283"/>
      <c r="R574" s="283"/>
      <c r="S574" s="283"/>
      <c r="T574" s="283"/>
      <c r="U574" s="283"/>
      <c r="V574" s="283"/>
      <c r="W574" s="283"/>
      <c r="X574" s="283"/>
      <c r="Y574" s="284"/>
      <c r="Z574" s="284"/>
      <c r="AA574" s="284"/>
      <c r="AB574" s="284"/>
      <c r="AC574" s="284"/>
      <c r="AD574" s="284"/>
      <c r="AE574" s="284"/>
      <c r="AF574" s="284"/>
      <c r="AG574" s="284" t="s">
        <v>1395</v>
      </c>
      <c r="AH574" s="284"/>
      <c r="AI574" s="284"/>
      <c r="AJ574" s="284"/>
      <c r="AK574" s="284"/>
      <c r="AL574" s="284"/>
      <c r="AM574" s="284"/>
      <c r="AN574" s="284"/>
      <c r="AO574" s="284"/>
      <c r="AP574" s="284"/>
      <c r="AQ574" s="284"/>
      <c r="AR574" s="284"/>
      <c r="AS574" s="284"/>
      <c r="AT574" s="284"/>
      <c r="AU574" s="284"/>
      <c r="AV574" s="284"/>
      <c r="AW574" s="284"/>
      <c r="AX574" s="284"/>
      <c r="AY574" s="284"/>
      <c r="AZ574" s="284"/>
      <c r="BA574" s="284"/>
      <c r="BB574" s="284"/>
      <c r="BC574" s="284"/>
      <c r="BD574" s="284"/>
      <c r="BE574" s="284"/>
      <c r="BF574" s="284"/>
      <c r="BG574" s="284"/>
      <c r="BH574" s="284"/>
    </row>
    <row r="575" spans="1:60" ht="12.75" outlineLevel="1">
      <c r="A575" s="232"/>
      <c r="B575" s="233"/>
      <c r="C575" s="243" t="s">
        <v>144</v>
      </c>
      <c r="D575" s="244"/>
      <c r="E575" s="245"/>
      <c r="F575" s="285"/>
      <c r="G575" s="246"/>
      <c r="H575" s="283"/>
      <c r="I575" s="283"/>
      <c r="J575" s="283"/>
      <c r="K575" s="283"/>
      <c r="L575" s="283"/>
      <c r="M575" s="283"/>
      <c r="N575" s="283"/>
      <c r="O575" s="283"/>
      <c r="P575" s="283"/>
      <c r="Q575" s="283"/>
      <c r="R575" s="283"/>
      <c r="S575" s="283"/>
      <c r="T575" s="283"/>
      <c r="U575" s="283"/>
      <c r="V575" s="283"/>
      <c r="W575" s="283"/>
      <c r="X575" s="283"/>
      <c r="Y575" s="284"/>
      <c r="Z575" s="284"/>
      <c r="AA575" s="284"/>
      <c r="AB575" s="284"/>
      <c r="AC575" s="284"/>
      <c r="AD575" s="284"/>
      <c r="AE575" s="284"/>
      <c r="AF575" s="284"/>
      <c r="AG575" s="284" t="s">
        <v>1395</v>
      </c>
      <c r="AH575" s="284"/>
      <c r="AI575" s="284"/>
      <c r="AJ575" s="284"/>
      <c r="AK575" s="284"/>
      <c r="AL575" s="284"/>
      <c r="AM575" s="284"/>
      <c r="AN575" s="284"/>
      <c r="AO575" s="284"/>
      <c r="AP575" s="284"/>
      <c r="AQ575" s="284"/>
      <c r="AR575" s="284"/>
      <c r="AS575" s="284"/>
      <c r="AT575" s="284"/>
      <c r="AU575" s="284"/>
      <c r="AV575" s="284"/>
      <c r="AW575" s="284"/>
      <c r="AX575" s="284"/>
      <c r="AY575" s="284"/>
      <c r="AZ575" s="284"/>
      <c r="BA575" s="284"/>
      <c r="BB575" s="284"/>
      <c r="BC575" s="284"/>
      <c r="BD575" s="284"/>
      <c r="BE575" s="284"/>
      <c r="BF575" s="284"/>
      <c r="BG575" s="284"/>
      <c r="BH575" s="284"/>
    </row>
    <row r="576" spans="1:60" ht="12.75" outlineLevel="1">
      <c r="A576" s="232"/>
      <c r="B576" s="233"/>
      <c r="C576" s="1117" t="s">
        <v>1875</v>
      </c>
      <c r="D576" s="1117"/>
      <c r="E576" s="1117"/>
      <c r="F576" s="1116"/>
      <c r="G576" s="1117"/>
      <c r="H576" s="283"/>
      <c r="I576" s="283"/>
      <c r="J576" s="283"/>
      <c r="K576" s="283"/>
      <c r="L576" s="283"/>
      <c r="M576" s="283"/>
      <c r="N576" s="283"/>
      <c r="O576" s="283"/>
      <c r="P576" s="283"/>
      <c r="Q576" s="283"/>
      <c r="R576" s="283"/>
      <c r="S576" s="283"/>
      <c r="T576" s="283"/>
      <c r="U576" s="283"/>
      <c r="V576" s="283"/>
      <c r="W576" s="283"/>
      <c r="X576" s="283"/>
      <c r="Y576" s="284"/>
      <c r="Z576" s="284"/>
      <c r="AA576" s="284"/>
      <c r="AB576" s="284"/>
      <c r="AC576" s="284"/>
      <c r="AD576" s="284"/>
      <c r="AE576" s="284"/>
      <c r="AF576" s="284"/>
      <c r="AG576" s="284" t="s">
        <v>1395</v>
      </c>
      <c r="AH576" s="284"/>
      <c r="AI576" s="284"/>
      <c r="AJ576" s="284"/>
      <c r="AK576" s="284"/>
      <c r="AL576" s="284"/>
      <c r="AM576" s="284"/>
      <c r="AN576" s="284"/>
      <c r="AO576" s="284"/>
      <c r="AP576" s="284"/>
      <c r="AQ576" s="284"/>
      <c r="AR576" s="284"/>
      <c r="AS576" s="284"/>
      <c r="AT576" s="284"/>
      <c r="AU576" s="284"/>
      <c r="AV576" s="284"/>
      <c r="AW576" s="284"/>
      <c r="AX576" s="284"/>
      <c r="AY576" s="284"/>
      <c r="AZ576" s="284"/>
      <c r="BA576" s="284"/>
      <c r="BB576" s="284"/>
      <c r="BC576" s="284"/>
      <c r="BD576" s="284"/>
      <c r="BE576" s="284"/>
      <c r="BF576" s="284"/>
      <c r="BG576" s="284"/>
      <c r="BH576" s="284"/>
    </row>
    <row r="577" spans="1:60" ht="12.75" outlineLevel="1">
      <c r="A577" s="232"/>
      <c r="B577" s="233"/>
      <c r="C577" s="1117" t="s">
        <v>1915</v>
      </c>
      <c r="D577" s="1117"/>
      <c r="E577" s="1117"/>
      <c r="F577" s="1116"/>
      <c r="G577" s="1117"/>
      <c r="H577" s="283"/>
      <c r="I577" s="283"/>
      <c r="J577" s="283"/>
      <c r="K577" s="283"/>
      <c r="L577" s="283"/>
      <c r="M577" s="283"/>
      <c r="N577" s="283"/>
      <c r="O577" s="283"/>
      <c r="P577" s="283"/>
      <c r="Q577" s="283"/>
      <c r="R577" s="283"/>
      <c r="S577" s="283"/>
      <c r="T577" s="283"/>
      <c r="U577" s="283"/>
      <c r="V577" s="283"/>
      <c r="W577" s="283"/>
      <c r="X577" s="283"/>
      <c r="Y577" s="284"/>
      <c r="Z577" s="284"/>
      <c r="AA577" s="284"/>
      <c r="AB577" s="284"/>
      <c r="AC577" s="284"/>
      <c r="AD577" s="284"/>
      <c r="AE577" s="284"/>
      <c r="AF577" s="284"/>
      <c r="AG577" s="284" t="s">
        <v>1395</v>
      </c>
      <c r="AH577" s="284"/>
      <c r="AI577" s="284"/>
      <c r="AJ577" s="284"/>
      <c r="AK577" s="284"/>
      <c r="AL577" s="284"/>
      <c r="AM577" s="284"/>
      <c r="AN577" s="284"/>
      <c r="AO577" s="284"/>
      <c r="AP577" s="284"/>
      <c r="AQ577" s="284"/>
      <c r="AR577" s="284"/>
      <c r="AS577" s="284"/>
      <c r="AT577" s="284"/>
      <c r="AU577" s="284"/>
      <c r="AV577" s="284"/>
      <c r="AW577" s="284"/>
      <c r="AX577" s="284"/>
      <c r="AY577" s="284"/>
      <c r="AZ577" s="284"/>
      <c r="BA577" s="284"/>
      <c r="BB577" s="284"/>
      <c r="BC577" s="284"/>
      <c r="BD577" s="284"/>
      <c r="BE577" s="284"/>
      <c r="BF577" s="284"/>
      <c r="BG577" s="284"/>
      <c r="BH577" s="284"/>
    </row>
    <row r="578" spans="1:60" ht="12.75" outlineLevel="1">
      <c r="A578" s="232"/>
      <c r="B578" s="233"/>
      <c r="C578" s="1117" t="s">
        <v>1916</v>
      </c>
      <c r="D578" s="1117"/>
      <c r="E578" s="1117"/>
      <c r="F578" s="1116"/>
      <c r="G578" s="1117"/>
      <c r="H578" s="283"/>
      <c r="I578" s="283"/>
      <c r="J578" s="283"/>
      <c r="K578" s="283"/>
      <c r="L578" s="283"/>
      <c r="M578" s="283"/>
      <c r="N578" s="283"/>
      <c r="O578" s="283"/>
      <c r="P578" s="283"/>
      <c r="Q578" s="283"/>
      <c r="R578" s="283"/>
      <c r="S578" s="283"/>
      <c r="T578" s="283"/>
      <c r="U578" s="283"/>
      <c r="V578" s="283"/>
      <c r="W578" s="283"/>
      <c r="X578" s="283"/>
      <c r="Y578" s="284"/>
      <c r="Z578" s="284"/>
      <c r="AA578" s="284"/>
      <c r="AB578" s="284"/>
      <c r="AC578" s="284"/>
      <c r="AD578" s="284"/>
      <c r="AE578" s="284"/>
      <c r="AF578" s="284"/>
      <c r="AG578" s="284" t="s">
        <v>1395</v>
      </c>
      <c r="AH578" s="284"/>
      <c r="AI578" s="284"/>
      <c r="AJ578" s="284"/>
      <c r="AK578" s="284"/>
      <c r="AL578" s="284"/>
      <c r="AM578" s="284"/>
      <c r="AN578" s="284"/>
      <c r="AO578" s="284"/>
      <c r="AP578" s="284"/>
      <c r="AQ578" s="284"/>
      <c r="AR578" s="284"/>
      <c r="AS578" s="284"/>
      <c r="AT578" s="284"/>
      <c r="AU578" s="284"/>
      <c r="AV578" s="284"/>
      <c r="AW578" s="284"/>
      <c r="AX578" s="284"/>
      <c r="AY578" s="284"/>
      <c r="AZ578" s="284"/>
      <c r="BA578" s="284"/>
      <c r="BB578" s="284"/>
      <c r="BC578" s="284"/>
      <c r="BD578" s="284"/>
      <c r="BE578" s="284"/>
      <c r="BF578" s="284"/>
      <c r="BG578" s="284"/>
      <c r="BH578" s="284"/>
    </row>
    <row r="579" spans="1:60" ht="12.75" outlineLevel="1">
      <c r="A579" s="232"/>
      <c r="B579" s="233"/>
      <c r="C579" s="1117" t="s">
        <v>1878</v>
      </c>
      <c r="D579" s="1117"/>
      <c r="E579" s="1117"/>
      <c r="F579" s="1116"/>
      <c r="G579" s="1117"/>
      <c r="H579" s="283"/>
      <c r="I579" s="283"/>
      <c r="J579" s="283"/>
      <c r="K579" s="283"/>
      <c r="L579" s="283"/>
      <c r="M579" s="283"/>
      <c r="N579" s="283"/>
      <c r="O579" s="283"/>
      <c r="P579" s="283"/>
      <c r="Q579" s="283"/>
      <c r="R579" s="283"/>
      <c r="S579" s="283"/>
      <c r="T579" s="283"/>
      <c r="U579" s="283"/>
      <c r="V579" s="283"/>
      <c r="W579" s="283"/>
      <c r="X579" s="283"/>
      <c r="Y579" s="284"/>
      <c r="Z579" s="284"/>
      <c r="AA579" s="284"/>
      <c r="AB579" s="284"/>
      <c r="AC579" s="284"/>
      <c r="AD579" s="284"/>
      <c r="AE579" s="284"/>
      <c r="AF579" s="284"/>
      <c r="AG579" s="284" t="s">
        <v>1395</v>
      </c>
      <c r="AH579" s="284"/>
      <c r="AI579" s="284"/>
      <c r="AJ579" s="284"/>
      <c r="AK579" s="284"/>
      <c r="AL579" s="284"/>
      <c r="AM579" s="284"/>
      <c r="AN579" s="284"/>
      <c r="AO579" s="284"/>
      <c r="AP579" s="284"/>
      <c r="AQ579" s="284"/>
      <c r="AR579" s="284"/>
      <c r="AS579" s="284"/>
      <c r="AT579" s="284"/>
      <c r="AU579" s="284"/>
      <c r="AV579" s="284"/>
      <c r="AW579" s="284"/>
      <c r="AX579" s="284"/>
      <c r="AY579" s="284"/>
      <c r="AZ579" s="284"/>
      <c r="BA579" s="284"/>
      <c r="BB579" s="284"/>
      <c r="BC579" s="284"/>
      <c r="BD579" s="284"/>
      <c r="BE579" s="284"/>
      <c r="BF579" s="284"/>
      <c r="BG579" s="284"/>
      <c r="BH579" s="284"/>
    </row>
    <row r="580" spans="1:60" ht="12.75" outlineLevel="1">
      <c r="A580" s="232"/>
      <c r="B580" s="233"/>
      <c r="C580" s="1117" t="s">
        <v>1879</v>
      </c>
      <c r="D580" s="1117"/>
      <c r="E580" s="1117"/>
      <c r="F580" s="1116"/>
      <c r="G580" s="1117"/>
      <c r="H580" s="283"/>
      <c r="I580" s="283"/>
      <c r="J580" s="283"/>
      <c r="K580" s="283"/>
      <c r="L580" s="283"/>
      <c r="M580" s="283"/>
      <c r="N580" s="283"/>
      <c r="O580" s="283"/>
      <c r="P580" s="283"/>
      <c r="Q580" s="283"/>
      <c r="R580" s="283"/>
      <c r="S580" s="283"/>
      <c r="T580" s="283"/>
      <c r="U580" s="283"/>
      <c r="V580" s="283"/>
      <c r="W580" s="283"/>
      <c r="X580" s="283"/>
      <c r="Y580" s="284"/>
      <c r="Z580" s="284"/>
      <c r="AA580" s="284"/>
      <c r="AB580" s="284"/>
      <c r="AC580" s="284"/>
      <c r="AD580" s="284"/>
      <c r="AE580" s="284"/>
      <c r="AF580" s="284"/>
      <c r="AG580" s="284" t="s">
        <v>1395</v>
      </c>
      <c r="AH580" s="284"/>
      <c r="AI580" s="284"/>
      <c r="AJ580" s="284"/>
      <c r="AK580" s="284"/>
      <c r="AL580" s="284"/>
      <c r="AM580" s="284"/>
      <c r="AN580" s="284"/>
      <c r="AO580" s="284"/>
      <c r="AP580" s="284"/>
      <c r="AQ580" s="284"/>
      <c r="AR580" s="284"/>
      <c r="AS580" s="284"/>
      <c r="AT580" s="284"/>
      <c r="AU580" s="284"/>
      <c r="AV580" s="284"/>
      <c r="AW580" s="284"/>
      <c r="AX580" s="284"/>
      <c r="AY580" s="284"/>
      <c r="AZ580" s="284"/>
      <c r="BA580" s="284"/>
      <c r="BB580" s="284"/>
      <c r="BC580" s="284"/>
      <c r="BD580" s="284"/>
      <c r="BE580" s="284"/>
      <c r="BF580" s="284"/>
      <c r="BG580" s="284"/>
      <c r="BH580" s="284"/>
    </row>
    <row r="581" spans="1:60" ht="12.75" outlineLevel="1">
      <c r="A581" s="232"/>
      <c r="B581" s="233"/>
      <c r="C581" s="1117" t="s">
        <v>1880</v>
      </c>
      <c r="D581" s="1117"/>
      <c r="E581" s="1117"/>
      <c r="F581" s="1116"/>
      <c r="G581" s="1117"/>
      <c r="H581" s="283"/>
      <c r="I581" s="283"/>
      <c r="J581" s="283"/>
      <c r="K581" s="283"/>
      <c r="L581" s="283"/>
      <c r="M581" s="283"/>
      <c r="N581" s="283"/>
      <c r="O581" s="283"/>
      <c r="P581" s="283"/>
      <c r="Q581" s="283"/>
      <c r="R581" s="283"/>
      <c r="S581" s="283"/>
      <c r="T581" s="283"/>
      <c r="U581" s="283"/>
      <c r="V581" s="283"/>
      <c r="W581" s="283"/>
      <c r="X581" s="283"/>
      <c r="Y581" s="284"/>
      <c r="Z581" s="284"/>
      <c r="AA581" s="284"/>
      <c r="AB581" s="284"/>
      <c r="AC581" s="284"/>
      <c r="AD581" s="284"/>
      <c r="AE581" s="284"/>
      <c r="AF581" s="284"/>
      <c r="AG581" s="284" t="s">
        <v>1395</v>
      </c>
      <c r="AH581" s="284"/>
      <c r="AI581" s="284"/>
      <c r="AJ581" s="284"/>
      <c r="AK581" s="284"/>
      <c r="AL581" s="284"/>
      <c r="AM581" s="284"/>
      <c r="AN581" s="284"/>
      <c r="AO581" s="284"/>
      <c r="AP581" s="284"/>
      <c r="AQ581" s="284"/>
      <c r="AR581" s="284"/>
      <c r="AS581" s="284"/>
      <c r="AT581" s="284"/>
      <c r="AU581" s="284"/>
      <c r="AV581" s="284"/>
      <c r="AW581" s="284"/>
      <c r="AX581" s="284"/>
      <c r="AY581" s="284"/>
      <c r="AZ581" s="284"/>
      <c r="BA581" s="284"/>
      <c r="BB581" s="284"/>
      <c r="BC581" s="284"/>
      <c r="BD581" s="284"/>
      <c r="BE581" s="284"/>
      <c r="BF581" s="284"/>
      <c r="BG581" s="284"/>
      <c r="BH581" s="284"/>
    </row>
    <row r="582" spans="1:60" ht="12.75" outlineLevel="1">
      <c r="A582" s="232"/>
      <c r="B582" s="233"/>
      <c r="C582" s="243" t="s">
        <v>144</v>
      </c>
      <c r="D582" s="244"/>
      <c r="E582" s="245"/>
      <c r="F582" s="285"/>
      <c r="G582" s="246"/>
      <c r="H582" s="283"/>
      <c r="I582" s="283"/>
      <c r="J582" s="283"/>
      <c r="K582" s="283"/>
      <c r="L582" s="283"/>
      <c r="M582" s="283"/>
      <c r="N582" s="283"/>
      <c r="O582" s="283"/>
      <c r="P582" s="283"/>
      <c r="Q582" s="283"/>
      <c r="R582" s="283"/>
      <c r="S582" s="283"/>
      <c r="T582" s="283"/>
      <c r="U582" s="283"/>
      <c r="V582" s="283"/>
      <c r="W582" s="283"/>
      <c r="X582" s="283"/>
      <c r="Y582" s="284"/>
      <c r="Z582" s="284"/>
      <c r="AA582" s="284"/>
      <c r="AB582" s="284"/>
      <c r="AC582" s="284"/>
      <c r="AD582" s="284"/>
      <c r="AE582" s="284"/>
      <c r="AF582" s="284"/>
      <c r="AG582" s="284" t="s">
        <v>1395</v>
      </c>
      <c r="AH582" s="284"/>
      <c r="AI582" s="284"/>
      <c r="AJ582" s="284"/>
      <c r="AK582" s="284"/>
      <c r="AL582" s="284"/>
      <c r="AM582" s="284"/>
      <c r="AN582" s="284"/>
      <c r="AO582" s="284"/>
      <c r="AP582" s="284"/>
      <c r="AQ582" s="284"/>
      <c r="AR582" s="284"/>
      <c r="AS582" s="284"/>
      <c r="AT582" s="284"/>
      <c r="AU582" s="284"/>
      <c r="AV582" s="284"/>
      <c r="AW582" s="284"/>
      <c r="AX582" s="284"/>
      <c r="AY582" s="284"/>
      <c r="AZ582" s="284"/>
      <c r="BA582" s="284"/>
      <c r="BB582" s="284"/>
      <c r="BC582" s="284"/>
      <c r="BD582" s="284"/>
      <c r="BE582" s="284"/>
      <c r="BF582" s="284"/>
      <c r="BG582" s="284"/>
      <c r="BH582" s="284"/>
    </row>
    <row r="583" spans="1:60" ht="12.75" outlineLevel="1">
      <c r="A583" s="232"/>
      <c r="B583" s="233"/>
      <c r="C583" s="1117" t="s">
        <v>1917</v>
      </c>
      <c r="D583" s="1117"/>
      <c r="E583" s="1117"/>
      <c r="F583" s="1116"/>
      <c r="G583" s="1117"/>
      <c r="H583" s="283"/>
      <c r="I583" s="283"/>
      <c r="J583" s="283"/>
      <c r="K583" s="283"/>
      <c r="L583" s="283"/>
      <c r="M583" s="283"/>
      <c r="N583" s="283"/>
      <c r="O583" s="283"/>
      <c r="P583" s="283"/>
      <c r="Q583" s="283"/>
      <c r="R583" s="283"/>
      <c r="S583" s="283"/>
      <c r="T583" s="283"/>
      <c r="U583" s="283"/>
      <c r="V583" s="283"/>
      <c r="W583" s="283"/>
      <c r="X583" s="283"/>
      <c r="Y583" s="284"/>
      <c r="Z583" s="284"/>
      <c r="AA583" s="284"/>
      <c r="AB583" s="284"/>
      <c r="AC583" s="284"/>
      <c r="AD583" s="284"/>
      <c r="AE583" s="284"/>
      <c r="AF583" s="284"/>
      <c r="AG583" s="284" t="s">
        <v>1395</v>
      </c>
      <c r="AH583" s="284"/>
      <c r="AI583" s="284"/>
      <c r="AJ583" s="284"/>
      <c r="AK583" s="284"/>
      <c r="AL583" s="284"/>
      <c r="AM583" s="284"/>
      <c r="AN583" s="284"/>
      <c r="AO583" s="284"/>
      <c r="AP583" s="284"/>
      <c r="AQ583" s="284"/>
      <c r="AR583" s="284"/>
      <c r="AS583" s="284"/>
      <c r="AT583" s="284"/>
      <c r="AU583" s="284"/>
      <c r="AV583" s="284"/>
      <c r="AW583" s="284"/>
      <c r="AX583" s="284"/>
      <c r="AY583" s="284"/>
      <c r="AZ583" s="284"/>
      <c r="BA583" s="284"/>
      <c r="BB583" s="284"/>
      <c r="BC583" s="284"/>
      <c r="BD583" s="284"/>
      <c r="BE583" s="284"/>
      <c r="BF583" s="284"/>
      <c r="BG583" s="284"/>
      <c r="BH583" s="284"/>
    </row>
    <row r="584" spans="1:60" ht="12.75" outlineLevel="1">
      <c r="A584" s="232"/>
      <c r="B584" s="233"/>
      <c r="C584" s="234" t="s">
        <v>1918</v>
      </c>
      <c r="D584" s="235"/>
      <c r="E584" s="236">
        <v>1</v>
      </c>
      <c r="F584" s="283"/>
      <c r="G584" s="231"/>
      <c r="H584" s="283"/>
      <c r="I584" s="283"/>
      <c r="J584" s="283"/>
      <c r="K584" s="283"/>
      <c r="L584" s="283"/>
      <c r="M584" s="283"/>
      <c r="N584" s="283"/>
      <c r="O584" s="283"/>
      <c r="P584" s="283"/>
      <c r="Q584" s="283"/>
      <c r="R584" s="283"/>
      <c r="S584" s="283"/>
      <c r="T584" s="283"/>
      <c r="U584" s="283"/>
      <c r="V584" s="283"/>
      <c r="W584" s="283"/>
      <c r="X584" s="283"/>
      <c r="Y584" s="284"/>
      <c r="Z584" s="284"/>
      <c r="AA584" s="284"/>
      <c r="AB584" s="284"/>
      <c r="AC584" s="284"/>
      <c r="AD584" s="284"/>
      <c r="AE584" s="284"/>
      <c r="AF584" s="284"/>
      <c r="AG584" s="284" t="s">
        <v>527</v>
      </c>
      <c r="AH584" s="284">
        <v>0</v>
      </c>
      <c r="AI584" s="284"/>
      <c r="AJ584" s="284"/>
      <c r="AK584" s="284"/>
      <c r="AL584" s="284"/>
      <c r="AM584" s="284"/>
      <c r="AN584" s="284"/>
      <c r="AO584" s="284"/>
      <c r="AP584" s="284"/>
      <c r="AQ584" s="284"/>
      <c r="AR584" s="284"/>
      <c r="AS584" s="284"/>
      <c r="AT584" s="284"/>
      <c r="AU584" s="284"/>
      <c r="AV584" s="284"/>
      <c r="AW584" s="284"/>
      <c r="AX584" s="284"/>
      <c r="AY584" s="284"/>
      <c r="AZ584" s="284"/>
      <c r="BA584" s="284"/>
      <c r="BB584" s="284"/>
      <c r="BC584" s="284"/>
      <c r="BD584" s="284"/>
      <c r="BE584" s="284"/>
      <c r="BF584" s="284"/>
      <c r="BG584" s="284"/>
      <c r="BH584" s="284"/>
    </row>
    <row r="585" spans="1:60" ht="22.5" outlineLevel="1">
      <c r="A585" s="225">
        <v>128</v>
      </c>
      <c r="B585" s="226" t="s">
        <v>1919</v>
      </c>
      <c r="C585" s="227" t="s">
        <v>1920</v>
      </c>
      <c r="D585" s="228" t="s">
        <v>243</v>
      </c>
      <c r="E585" s="229">
        <v>1</v>
      </c>
      <c r="F585" s="147"/>
      <c r="G585" s="230">
        <f>ROUND(E585*F585,2)</f>
        <v>0</v>
      </c>
      <c r="H585" s="148"/>
      <c r="I585" s="283">
        <f>ROUND(E585*H585,2)</f>
        <v>0</v>
      </c>
      <c r="J585" s="148"/>
      <c r="K585" s="283">
        <f>ROUND(E585*J585,2)</f>
        <v>0</v>
      </c>
      <c r="L585" s="283">
        <v>21</v>
      </c>
      <c r="M585" s="283">
        <f>G585*(1+L585/100)</f>
        <v>0</v>
      </c>
      <c r="N585" s="283">
        <v>0</v>
      </c>
      <c r="O585" s="283">
        <f>ROUND(E585*N585,2)</f>
        <v>0</v>
      </c>
      <c r="P585" s="283">
        <v>0</v>
      </c>
      <c r="Q585" s="283">
        <f>ROUND(E585*P585,2)</f>
        <v>0</v>
      </c>
      <c r="R585" s="283"/>
      <c r="S585" s="283" t="s">
        <v>1390</v>
      </c>
      <c r="T585" s="283" t="s">
        <v>1391</v>
      </c>
      <c r="U585" s="283">
        <v>0</v>
      </c>
      <c r="V585" s="283">
        <f>ROUND(E585*U585,2)</f>
        <v>0</v>
      </c>
      <c r="W585" s="283"/>
      <c r="X585" s="283" t="s">
        <v>1392</v>
      </c>
      <c r="Y585" s="284"/>
      <c r="Z585" s="284"/>
      <c r="AA585" s="284"/>
      <c r="AB585" s="284"/>
      <c r="AC585" s="284"/>
      <c r="AD585" s="284"/>
      <c r="AE585" s="284"/>
      <c r="AF585" s="284"/>
      <c r="AG585" s="284" t="s">
        <v>1393</v>
      </c>
      <c r="AH585" s="284"/>
      <c r="AI585" s="284"/>
      <c r="AJ585" s="284"/>
      <c r="AK585" s="284"/>
      <c r="AL585" s="284"/>
      <c r="AM585" s="284"/>
      <c r="AN585" s="284"/>
      <c r="AO585" s="284"/>
      <c r="AP585" s="284"/>
      <c r="AQ585" s="284"/>
      <c r="AR585" s="284"/>
      <c r="AS585" s="284"/>
      <c r="AT585" s="284"/>
      <c r="AU585" s="284"/>
      <c r="AV585" s="284"/>
      <c r="AW585" s="284"/>
      <c r="AX585" s="284"/>
      <c r="AY585" s="284"/>
      <c r="AZ585" s="284"/>
      <c r="BA585" s="284"/>
      <c r="BB585" s="284"/>
      <c r="BC585" s="284"/>
      <c r="BD585" s="284"/>
      <c r="BE585" s="284"/>
      <c r="BF585" s="284"/>
      <c r="BG585" s="284"/>
      <c r="BH585" s="284"/>
    </row>
    <row r="586" spans="1:60" ht="12.75" outlineLevel="1">
      <c r="A586" s="232"/>
      <c r="B586" s="233"/>
      <c r="C586" s="293" t="s">
        <v>1874</v>
      </c>
      <c r="D586" s="293"/>
      <c r="E586" s="293"/>
      <c r="F586" s="291"/>
      <c r="G586" s="293"/>
      <c r="H586" s="283"/>
      <c r="I586" s="283"/>
      <c r="J586" s="283"/>
      <c r="K586" s="283"/>
      <c r="L586" s="283"/>
      <c r="M586" s="283"/>
      <c r="N586" s="283"/>
      <c r="O586" s="283"/>
      <c r="P586" s="283"/>
      <c r="Q586" s="283"/>
      <c r="R586" s="283"/>
      <c r="S586" s="283"/>
      <c r="T586" s="283"/>
      <c r="U586" s="283"/>
      <c r="V586" s="283"/>
      <c r="W586" s="283"/>
      <c r="X586" s="283"/>
      <c r="Y586" s="284"/>
      <c r="Z586" s="284"/>
      <c r="AA586" s="284"/>
      <c r="AB586" s="284"/>
      <c r="AC586" s="284"/>
      <c r="AD586" s="284"/>
      <c r="AE586" s="284"/>
      <c r="AF586" s="284"/>
      <c r="AG586" s="284" t="s">
        <v>1395</v>
      </c>
      <c r="AH586" s="284"/>
      <c r="AI586" s="284"/>
      <c r="AJ586" s="284"/>
      <c r="AK586" s="284"/>
      <c r="AL586" s="284"/>
      <c r="AM586" s="284"/>
      <c r="AN586" s="284"/>
      <c r="AO586" s="284"/>
      <c r="AP586" s="284"/>
      <c r="AQ586" s="284"/>
      <c r="AR586" s="284"/>
      <c r="AS586" s="284"/>
      <c r="AT586" s="284"/>
      <c r="AU586" s="284"/>
      <c r="AV586" s="284"/>
      <c r="AW586" s="284"/>
      <c r="AX586" s="284"/>
      <c r="AY586" s="284"/>
      <c r="AZ586" s="284"/>
      <c r="BA586" s="284"/>
      <c r="BB586" s="284"/>
      <c r="BC586" s="284"/>
      <c r="BD586" s="284"/>
      <c r="BE586" s="284"/>
      <c r="BF586" s="284"/>
      <c r="BG586" s="284"/>
      <c r="BH586" s="284"/>
    </row>
    <row r="587" spans="1:60" ht="12.75" outlineLevel="1">
      <c r="A587" s="232"/>
      <c r="B587" s="233"/>
      <c r="C587" s="243" t="s">
        <v>144</v>
      </c>
      <c r="D587" s="244"/>
      <c r="E587" s="245"/>
      <c r="F587" s="285"/>
      <c r="G587" s="246"/>
      <c r="H587" s="283"/>
      <c r="I587" s="283"/>
      <c r="J587" s="283"/>
      <c r="K587" s="283"/>
      <c r="L587" s="283"/>
      <c r="M587" s="283"/>
      <c r="N587" s="283"/>
      <c r="O587" s="283"/>
      <c r="P587" s="283"/>
      <c r="Q587" s="283"/>
      <c r="R587" s="283"/>
      <c r="S587" s="283"/>
      <c r="T587" s="283"/>
      <c r="U587" s="283"/>
      <c r="V587" s="283"/>
      <c r="W587" s="283"/>
      <c r="X587" s="283"/>
      <c r="Y587" s="284"/>
      <c r="Z587" s="284"/>
      <c r="AA587" s="284"/>
      <c r="AB587" s="284"/>
      <c r="AC587" s="284"/>
      <c r="AD587" s="284"/>
      <c r="AE587" s="284"/>
      <c r="AF587" s="284"/>
      <c r="AG587" s="284" t="s">
        <v>1395</v>
      </c>
      <c r="AH587" s="284"/>
      <c r="AI587" s="284"/>
      <c r="AJ587" s="284"/>
      <c r="AK587" s="284"/>
      <c r="AL587" s="284"/>
      <c r="AM587" s="284"/>
      <c r="AN587" s="284"/>
      <c r="AO587" s="284"/>
      <c r="AP587" s="284"/>
      <c r="AQ587" s="284"/>
      <c r="AR587" s="284"/>
      <c r="AS587" s="284"/>
      <c r="AT587" s="284"/>
      <c r="AU587" s="284"/>
      <c r="AV587" s="284"/>
      <c r="AW587" s="284"/>
      <c r="AX587" s="284"/>
      <c r="AY587" s="284"/>
      <c r="AZ587" s="284"/>
      <c r="BA587" s="284"/>
      <c r="BB587" s="284"/>
      <c r="BC587" s="284"/>
      <c r="BD587" s="284"/>
      <c r="BE587" s="284"/>
      <c r="BF587" s="284"/>
      <c r="BG587" s="284"/>
      <c r="BH587" s="284"/>
    </row>
    <row r="588" spans="1:60" ht="12.75" outlineLevel="1">
      <c r="A588" s="232"/>
      <c r="B588" s="233"/>
      <c r="C588" s="1117" t="s">
        <v>1875</v>
      </c>
      <c r="D588" s="1117"/>
      <c r="E588" s="1117"/>
      <c r="F588" s="1116"/>
      <c r="G588" s="1117"/>
      <c r="H588" s="283"/>
      <c r="I588" s="283"/>
      <c r="J588" s="283"/>
      <c r="K588" s="283"/>
      <c r="L588" s="283"/>
      <c r="M588" s="283"/>
      <c r="N588" s="283"/>
      <c r="O588" s="283"/>
      <c r="P588" s="283"/>
      <c r="Q588" s="283"/>
      <c r="R588" s="283"/>
      <c r="S588" s="283"/>
      <c r="T588" s="283"/>
      <c r="U588" s="283"/>
      <c r="V588" s="283"/>
      <c r="W588" s="283"/>
      <c r="X588" s="283"/>
      <c r="Y588" s="284"/>
      <c r="Z588" s="284"/>
      <c r="AA588" s="284"/>
      <c r="AB588" s="284"/>
      <c r="AC588" s="284"/>
      <c r="AD588" s="284"/>
      <c r="AE588" s="284"/>
      <c r="AF588" s="284"/>
      <c r="AG588" s="284" t="s">
        <v>1395</v>
      </c>
      <c r="AH588" s="284"/>
      <c r="AI588" s="284"/>
      <c r="AJ588" s="284"/>
      <c r="AK588" s="284"/>
      <c r="AL588" s="284"/>
      <c r="AM588" s="284"/>
      <c r="AN588" s="284"/>
      <c r="AO588" s="284"/>
      <c r="AP588" s="284"/>
      <c r="AQ588" s="284"/>
      <c r="AR588" s="284"/>
      <c r="AS588" s="284"/>
      <c r="AT588" s="284"/>
      <c r="AU588" s="284"/>
      <c r="AV588" s="284"/>
      <c r="AW588" s="284"/>
      <c r="AX588" s="284"/>
      <c r="AY588" s="284"/>
      <c r="AZ588" s="284"/>
      <c r="BA588" s="284"/>
      <c r="BB588" s="284"/>
      <c r="BC588" s="284"/>
      <c r="BD588" s="284"/>
      <c r="BE588" s="284"/>
      <c r="BF588" s="284"/>
      <c r="BG588" s="284"/>
      <c r="BH588" s="284"/>
    </row>
    <row r="589" spans="1:60" ht="12.75" outlineLevel="1">
      <c r="A589" s="232"/>
      <c r="B589" s="233"/>
      <c r="C589" s="1117" t="s">
        <v>1877</v>
      </c>
      <c r="D589" s="1117"/>
      <c r="E589" s="1117"/>
      <c r="F589" s="1116"/>
      <c r="G589" s="1117"/>
      <c r="H589" s="283"/>
      <c r="I589" s="283"/>
      <c r="J589" s="283"/>
      <c r="K589" s="283"/>
      <c r="L589" s="283"/>
      <c r="M589" s="283"/>
      <c r="N589" s="283"/>
      <c r="O589" s="283"/>
      <c r="P589" s="283"/>
      <c r="Q589" s="283"/>
      <c r="R589" s="283"/>
      <c r="S589" s="283"/>
      <c r="T589" s="283"/>
      <c r="U589" s="283"/>
      <c r="V589" s="283"/>
      <c r="W589" s="283"/>
      <c r="X589" s="283"/>
      <c r="Y589" s="284"/>
      <c r="Z589" s="284"/>
      <c r="AA589" s="284"/>
      <c r="AB589" s="284"/>
      <c r="AC589" s="284"/>
      <c r="AD589" s="284"/>
      <c r="AE589" s="284"/>
      <c r="AF589" s="284"/>
      <c r="AG589" s="284" t="s">
        <v>1395</v>
      </c>
      <c r="AH589" s="284"/>
      <c r="AI589" s="284"/>
      <c r="AJ589" s="284"/>
      <c r="AK589" s="284"/>
      <c r="AL589" s="284"/>
      <c r="AM589" s="284"/>
      <c r="AN589" s="284"/>
      <c r="AO589" s="284"/>
      <c r="AP589" s="284"/>
      <c r="AQ589" s="284"/>
      <c r="AR589" s="284"/>
      <c r="AS589" s="284"/>
      <c r="AT589" s="284"/>
      <c r="AU589" s="284"/>
      <c r="AV589" s="284"/>
      <c r="AW589" s="284"/>
      <c r="AX589" s="284"/>
      <c r="AY589" s="284"/>
      <c r="AZ589" s="284"/>
      <c r="BA589" s="284"/>
      <c r="BB589" s="284"/>
      <c r="BC589" s="284"/>
      <c r="BD589" s="284"/>
      <c r="BE589" s="284"/>
      <c r="BF589" s="284"/>
      <c r="BG589" s="284"/>
      <c r="BH589" s="284"/>
    </row>
    <row r="590" spans="1:60" ht="12.75" outlineLevel="1">
      <c r="A590" s="232"/>
      <c r="B590" s="233"/>
      <c r="C590" s="1117" t="s">
        <v>1878</v>
      </c>
      <c r="D590" s="1117"/>
      <c r="E590" s="1117"/>
      <c r="F590" s="1116"/>
      <c r="G590" s="1117"/>
      <c r="H590" s="283"/>
      <c r="I590" s="283"/>
      <c r="J590" s="283"/>
      <c r="K590" s="283"/>
      <c r="L590" s="283"/>
      <c r="M590" s="283"/>
      <c r="N590" s="283"/>
      <c r="O590" s="283"/>
      <c r="P590" s="283"/>
      <c r="Q590" s="283"/>
      <c r="R590" s="283"/>
      <c r="S590" s="283"/>
      <c r="T590" s="283"/>
      <c r="U590" s="283"/>
      <c r="V590" s="283"/>
      <c r="W590" s="283"/>
      <c r="X590" s="283"/>
      <c r="Y590" s="284"/>
      <c r="Z590" s="284"/>
      <c r="AA590" s="284"/>
      <c r="AB590" s="284"/>
      <c r="AC590" s="284"/>
      <c r="AD590" s="284"/>
      <c r="AE590" s="284"/>
      <c r="AF590" s="284"/>
      <c r="AG590" s="284" t="s">
        <v>1395</v>
      </c>
      <c r="AH590" s="284"/>
      <c r="AI590" s="284"/>
      <c r="AJ590" s="284"/>
      <c r="AK590" s="284"/>
      <c r="AL590" s="284"/>
      <c r="AM590" s="284"/>
      <c r="AN590" s="284"/>
      <c r="AO590" s="284"/>
      <c r="AP590" s="284"/>
      <c r="AQ590" s="284"/>
      <c r="AR590" s="284"/>
      <c r="AS590" s="284"/>
      <c r="AT590" s="284"/>
      <c r="AU590" s="284"/>
      <c r="AV590" s="284"/>
      <c r="AW590" s="284"/>
      <c r="AX590" s="284"/>
      <c r="AY590" s="284"/>
      <c r="AZ590" s="284"/>
      <c r="BA590" s="284"/>
      <c r="BB590" s="284"/>
      <c r="BC590" s="284"/>
      <c r="BD590" s="284"/>
      <c r="BE590" s="284"/>
      <c r="BF590" s="284"/>
      <c r="BG590" s="284"/>
      <c r="BH590" s="284"/>
    </row>
    <row r="591" spans="1:60" ht="12.75" outlineLevel="1">
      <c r="A591" s="232"/>
      <c r="B591" s="233"/>
      <c r="C591" s="1117" t="s">
        <v>1921</v>
      </c>
      <c r="D591" s="1117"/>
      <c r="E591" s="1117"/>
      <c r="F591" s="1116"/>
      <c r="G591" s="1117"/>
      <c r="H591" s="283"/>
      <c r="I591" s="283"/>
      <c r="J591" s="283"/>
      <c r="K591" s="283"/>
      <c r="L591" s="283"/>
      <c r="M591" s="283"/>
      <c r="N591" s="283"/>
      <c r="O591" s="283"/>
      <c r="P591" s="283"/>
      <c r="Q591" s="283"/>
      <c r="R591" s="283"/>
      <c r="S591" s="283"/>
      <c r="T591" s="283"/>
      <c r="U591" s="283"/>
      <c r="V591" s="283"/>
      <c r="W591" s="283"/>
      <c r="X591" s="283"/>
      <c r="Y591" s="284"/>
      <c r="Z591" s="284"/>
      <c r="AA591" s="284"/>
      <c r="AB591" s="284"/>
      <c r="AC591" s="284"/>
      <c r="AD591" s="284"/>
      <c r="AE591" s="284"/>
      <c r="AF591" s="284"/>
      <c r="AG591" s="284" t="s">
        <v>1395</v>
      </c>
      <c r="AH591" s="284"/>
      <c r="AI591" s="284"/>
      <c r="AJ591" s="284"/>
      <c r="AK591" s="284"/>
      <c r="AL591" s="284"/>
      <c r="AM591" s="284"/>
      <c r="AN591" s="284"/>
      <c r="AO591" s="284"/>
      <c r="AP591" s="284"/>
      <c r="AQ591" s="284"/>
      <c r="AR591" s="284"/>
      <c r="AS591" s="284"/>
      <c r="AT591" s="284"/>
      <c r="AU591" s="284"/>
      <c r="AV591" s="284"/>
      <c r="AW591" s="284"/>
      <c r="AX591" s="284"/>
      <c r="AY591" s="284"/>
      <c r="AZ591" s="284"/>
      <c r="BA591" s="284"/>
      <c r="BB591" s="284"/>
      <c r="BC591" s="284"/>
      <c r="BD591" s="284"/>
      <c r="BE591" s="284"/>
      <c r="BF591" s="284"/>
      <c r="BG591" s="284"/>
      <c r="BH591" s="284"/>
    </row>
    <row r="592" spans="1:60" ht="12.75" outlineLevel="1">
      <c r="A592" s="232"/>
      <c r="B592" s="233"/>
      <c r="C592" s="1117" t="s">
        <v>1880</v>
      </c>
      <c r="D592" s="1117"/>
      <c r="E592" s="1117"/>
      <c r="F592" s="1116"/>
      <c r="G592" s="1117"/>
      <c r="H592" s="283"/>
      <c r="I592" s="283"/>
      <c r="J592" s="283"/>
      <c r="K592" s="283"/>
      <c r="L592" s="283"/>
      <c r="M592" s="283"/>
      <c r="N592" s="283"/>
      <c r="O592" s="283"/>
      <c r="P592" s="283"/>
      <c r="Q592" s="283"/>
      <c r="R592" s="283"/>
      <c r="S592" s="283"/>
      <c r="T592" s="283"/>
      <c r="U592" s="283"/>
      <c r="V592" s="283"/>
      <c r="W592" s="283"/>
      <c r="X592" s="283"/>
      <c r="Y592" s="284"/>
      <c r="Z592" s="284"/>
      <c r="AA592" s="284"/>
      <c r="AB592" s="284"/>
      <c r="AC592" s="284"/>
      <c r="AD592" s="284"/>
      <c r="AE592" s="284"/>
      <c r="AF592" s="284"/>
      <c r="AG592" s="284" t="s">
        <v>1395</v>
      </c>
      <c r="AH592" s="284"/>
      <c r="AI592" s="284"/>
      <c r="AJ592" s="284"/>
      <c r="AK592" s="284"/>
      <c r="AL592" s="284"/>
      <c r="AM592" s="284"/>
      <c r="AN592" s="284"/>
      <c r="AO592" s="284"/>
      <c r="AP592" s="284"/>
      <c r="AQ592" s="284"/>
      <c r="AR592" s="284"/>
      <c r="AS592" s="284"/>
      <c r="AT592" s="284"/>
      <c r="AU592" s="284"/>
      <c r="AV592" s="284"/>
      <c r="AW592" s="284"/>
      <c r="AX592" s="284"/>
      <c r="AY592" s="284"/>
      <c r="AZ592" s="284"/>
      <c r="BA592" s="284"/>
      <c r="BB592" s="284"/>
      <c r="BC592" s="284"/>
      <c r="BD592" s="284"/>
      <c r="BE592" s="284"/>
      <c r="BF592" s="284"/>
      <c r="BG592" s="284"/>
      <c r="BH592" s="284"/>
    </row>
    <row r="593" spans="1:60" ht="12.75" outlineLevel="1">
      <c r="A593" s="232"/>
      <c r="B593" s="233"/>
      <c r="C593" s="243" t="s">
        <v>144</v>
      </c>
      <c r="D593" s="244"/>
      <c r="E593" s="245"/>
      <c r="F593" s="285"/>
      <c r="G593" s="246"/>
      <c r="H593" s="283"/>
      <c r="I593" s="283"/>
      <c r="J593" s="283"/>
      <c r="K593" s="283"/>
      <c r="L593" s="283"/>
      <c r="M593" s="283"/>
      <c r="N593" s="283"/>
      <c r="O593" s="283"/>
      <c r="P593" s="283"/>
      <c r="Q593" s="283"/>
      <c r="R593" s="283"/>
      <c r="S593" s="283"/>
      <c r="T593" s="283"/>
      <c r="U593" s="283"/>
      <c r="V593" s="283"/>
      <c r="W593" s="283"/>
      <c r="X593" s="283"/>
      <c r="Y593" s="284"/>
      <c r="Z593" s="284"/>
      <c r="AA593" s="284"/>
      <c r="AB593" s="284"/>
      <c r="AC593" s="284"/>
      <c r="AD593" s="284"/>
      <c r="AE593" s="284"/>
      <c r="AF593" s="284"/>
      <c r="AG593" s="284" t="s">
        <v>1395</v>
      </c>
      <c r="AH593" s="284"/>
      <c r="AI593" s="284"/>
      <c r="AJ593" s="284"/>
      <c r="AK593" s="284"/>
      <c r="AL593" s="284"/>
      <c r="AM593" s="284"/>
      <c r="AN593" s="284"/>
      <c r="AO593" s="284"/>
      <c r="AP593" s="284"/>
      <c r="AQ593" s="284"/>
      <c r="AR593" s="284"/>
      <c r="AS593" s="284"/>
      <c r="AT593" s="284"/>
      <c r="AU593" s="284"/>
      <c r="AV593" s="284"/>
      <c r="AW593" s="284"/>
      <c r="AX593" s="284"/>
      <c r="AY593" s="284"/>
      <c r="AZ593" s="284"/>
      <c r="BA593" s="284"/>
      <c r="BB593" s="284"/>
      <c r="BC593" s="284"/>
      <c r="BD593" s="284"/>
      <c r="BE593" s="284"/>
      <c r="BF593" s="284"/>
      <c r="BG593" s="284"/>
      <c r="BH593" s="284"/>
    </row>
    <row r="594" spans="1:60" ht="12.75" outlineLevel="1">
      <c r="A594" s="232"/>
      <c r="B594" s="233"/>
      <c r="C594" s="1117" t="s">
        <v>1911</v>
      </c>
      <c r="D594" s="1117"/>
      <c r="E594" s="1117"/>
      <c r="F594" s="1116"/>
      <c r="G594" s="1117"/>
      <c r="H594" s="283"/>
      <c r="I594" s="283"/>
      <c r="J594" s="283"/>
      <c r="K594" s="283"/>
      <c r="L594" s="283"/>
      <c r="M594" s="283"/>
      <c r="N594" s="283"/>
      <c r="O594" s="283"/>
      <c r="P594" s="283"/>
      <c r="Q594" s="283"/>
      <c r="R594" s="283"/>
      <c r="S594" s="283"/>
      <c r="T594" s="283"/>
      <c r="U594" s="283"/>
      <c r="V594" s="283"/>
      <c r="W594" s="283"/>
      <c r="X594" s="283"/>
      <c r="Y594" s="284"/>
      <c r="Z594" s="284"/>
      <c r="AA594" s="284"/>
      <c r="AB594" s="284"/>
      <c r="AC594" s="284"/>
      <c r="AD594" s="284"/>
      <c r="AE594" s="284"/>
      <c r="AF594" s="284"/>
      <c r="AG594" s="284" t="s">
        <v>1395</v>
      </c>
      <c r="AH594" s="284"/>
      <c r="AI594" s="284"/>
      <c r="AJ594" s="284"/>
      <c r="AK594" s="284"/>
      <c r="AL594" s="284"/>
      <c r="AM594" s="284"/>
      <c r="AN594" s="284"/>
      <c r="AO594" s="284"/>
      <c r="AP594" s="284"/>
      <c r="AQ594" s="284"/>
      <c r="AR594" s="284"/>
      <c r="AS594" s="284"/>
      <c r="AT594" s="284"/>
      <c r="AU594" s="284"/>
      <c r="AV594" s="284"/>
      <c r="AW594" s="284"/>
      <c r="AX594" s="284"/>
      <c r="AY594" s="284"/>
      <c r="AZ594" s="284"/>
      <c r="BA594" s="284"/>
      <c r="BB594" s="284"/>
      <c r="BC594" s="284"/>
      <c r="BD594" s="284"/>
      <c r="BE594" s="284"/>
      <c r="BF594" s="284"/>
      <c r="BG594" s="284"/>
      <c r="BH594" s="284"/>
    </row>
    <row r="595" spans="1:60" ht="12.75" outlineLevel="1">
      <c r="A595" s="232"/>
      <c r="B595" s="233"/>
      <c r="C595" s="234" t="s">
        <v>1922</v>
      </c>
      <c r="D595" s="235"/>
      <c r="E595" s="236">
        <v>1</v>
      </c>
      <c r="F595" s="283"/>
      <c r="G595" s="231"/>
      <c r="H595" s="283"/>
      <c r="I595" s="283"/>
      <c r="J595" s="283"/>
      <c r="K595" s="283"/>
      <c r="L595" s="283"/>
      <c r="M595" s="283"/>
      <c r="N595" s="283"/>
      <c r="O595" s="283"/>
      <c r="P595" s="283"/>
      <c r="Q595" s="283"/>
      <c r="R595" s="283"/>
      <c r="S595" s="283"/>
      <c r="T595" s="283"/>
      <c r="U595" s="283"/>
      <c r="V595" s="283"/>
      <c r="W595" s="283"/>
      <c r="X595" s="283"/>
      <c r="Y595" s="284"/>
      <c r="Z595" s="284"/>
      <c r="AA595" s="284"/>
      <c r="AB595" s="284"/>
      <c r="AC595" s="284"/>
      <c r="AD595" s="284"/>
      <c r="AE595" s="284"/>
      <c r="AF595" s="284"/>
      <c r="AG595" s="284" t="s">
        <v>527</v>
      </c>
      <c r="AH595" s="284">
        <v>0</v>
      </c>
      <c r="AI595" s="284"/>
      <c r="AJ595" s="284"/>
      <c r="AK595" s="284"/>
      <c r="AL595" s="284"/>
      <c r="AM595" s="284"/>
      <c r="AN595" s="284"/>
      <c r="AO595" s="284"/>
      <c r="AP595" s="284"/>
      <c r="AQ595" s="284"/>
      <c r="AR595" s="284"/>
      <c r="AS595" s="284"/>
      <c r="AT595" s="284"/>
      <c r="AU595" s="284"/>
      <c r="AV595" s="284"/>
      <c r="AW595" s="284"/>
      <c r="AX595" s="284"/>
      <c r="AY595" s="284"/>
      <c r="AZ595" s="284"/>
      <c r="BA595" s="284"/>
      <c r="BB595" s="284"/>
      <c r="BC595" s="284"/>
      <c r="BD595" s="284"/>
      <c r="BE595" s="284"/>
      <c r="BF595" s="284"/>
      <c r="BG595" s="284"/>
      <c r="BH595" s="284"/>
    </row>
    <row r="596" spans="1:60" ht="22.5" outlineLevel="1">
      <c r="A596" s="225">
        <v>129</v>
      </c>
      <c r="B596" s="226" t="s">
        <v>1923</v>
      </c>
      <c r="C596" s="227" t="s">
        <v>1924</v>
      </c>
      <c r="D596" s="228" t="s">
        <v>243</v>
      </c>
      <c r="E596" s="229">
        <v>1</v>
      </c>
      <c r="F596" s="147"/>
      <c r="G596" s="230">
        <f>ROUND(E596*F596,2)</f>
        <v>0</v>
      </c>
      <c r="H596" s="148"/>
      <c r="I596" s="283">
        <f>ROUND(E596*H596,2)</f>
        <v>0</v>
      </c>
      <c r="J596" s="148"/>
      <c r="K596" s="283">
        <f>ROUND(E596*J596,2)</f>
        <v>0</v>
      </c>
      <c r="L596" s="283">
        <v>21</v>
      </c>
      <c r="M596" s="283">
        <f>G596*(1+L596/100)</f>
        <v>0</v>
      </c>
      <c r="N596" s="283">
        <v>0</v>
      </c>
      <c r="O596" s="283">
        <f>ROUND(E596*N596,2)</f>
        <v>0</v>
      </c>
      <c r="P596" s="283">
        <v>0</v>
      </c>
      <c r="Q596" s="283">
        <f>ROUND(E596*P596,2)</f>
        <v>0</v>
      </c>
      <c r="R596" s="283"/>
      <c r="S596" s="283" t="s">
        <v>1390</v>
      </c>
      <c r="T596" s="283" t="s">
        <v>1391</v>
      </c>
      <c r="U596" s="283">
        <v>0</v>
      </c>
      <c r="V596" s="283">
        <f>ROUND(E596*U596,2)</f>
        <v>0</v>
      </c>
      <c r="W596" s="283"/>
      <c r="X596" s="283" t="s">
        <v>1392</v>
      </c>
      <c r="Y596" s="284"/>
      <c r="Z596" s="284"/>
      <c r="AA596" s="284"/>
      <c r="AB596" s="284"/>
      <c r="AC596" s="284"/>
      <c r="AD596" s="284"/>
      <c r="AE596" s="284"/>
      <c r="AF596" s="284"/>
      <c r="AG596" s="284" t="s">
        <v>1393</v>
      </c>
      <c r="AH596" s="284"/>
      <c r="AI596" s="284"/>
      <c r="AJ596" s="284"/>
      <c r="AK596" s="284"/>
      <c r="AL596" s="284"/>
      <c r="AM596" s="284"/>
      <c r="AN596" s="284"/>
      <c r="AO596" s="284"/>
      <c r="AP596" s="284"/>
      <c r="AQ596" s="284"/>
      <c r="AR596" s="284"/>
      <c r="AS596" s="284"/>
      <c r="AT596" s="284"/>
      <c r="AU596" s="284"/>
      <c r="AV596" s="284"/>
      <c r="AW596" s="284"/>
      <c r="AX596" s="284"/>
      <c r="AY596" s="284"/>
      <c r="AZ596" s="284"/>
      <c r="BA596" s="284"/>
      <c r="BB596" s="284"/>
      <c r="BC596" s="284"/>
      <c r="BD596" s="284"/>
      <c r="BE596" s="284"/>
      <c r="BF596" s="284"/>
      <c r="BG596" s="284"/>
      <c r="BH596" s="284"/>
    </row>
    <row r="597" spans="1:60" ht="12.75" outlineLevel="1">
      <c r="A597" s="232"/>
      <c r="B597" s="233"/>
      <c r="C597" s="293" t="s">
        <v>1874</v>
      </c>
      <c r="D597" s="293"/>
      <c r="E597" s="293"/>
      <c r="F597" s="291"/>
      <c r="G597" s="293"/>
      <c r="H597" s="283"/>
      <c r="I597" s="283"/>
      <c r="J597" s="283"/>
      <c r="K597" s="283"/>
      <c r="L597" s="283"/>
      <c r="M597" s="283"/>
      <c r="N597" s="283"/>
      <c r="O597" s="283"/>
      <c r="P597" s="283"/>
      <c r="Q597" s="283"/>
      <c r="R597" s="283"/>
      <c r="S597" s="283"/>
      <c r="T597" s="283"/>
      <c r="U597" s="283"/>
      <c r="V597" s="283"/>
      <c r="W597" s="283"/>
      <c r="X597" s="283"/>
      <c r="Y597" s="284"/>
      <c r="Z597" s="284"/>
      <c r="AA597" s="284"/>
      <c r="AB597" s="284"/>
      <c r="AC597" s="284"/>
      <c r="AD597" s="284"/>
      <c r="AE597" s="284"/>
      <c r="AF597" s="284"/>
      <c r="AG597" s="284" t="s">
        <v>1395</v>
      </c>
      <c r="AH597" s="284"/>
      <c r="AI597" s="284"/>
      <c r="AJ597" s="284"/>
      <c r="AK597" s="284"/>
      <c r="AL597" s="284"/>
      <c r="AM597" s="284"/>
      <c r="AN597" s="284"/>
      <c r="AO597" s="284"/>
      <c r="AP597" s="284"/>
      <c r="AQ597" s="284"/>
      <c r="AR597" s="284"/>
      <c r="AS597" s="284"/>
      <c r="AT597" s="284"/>
      <c r="AU597" s="284"/>
      <c r="AV597" s="284"/>
      <c r="AW597" s="284"/>
      <c r="AX597" s="284"/>
      <c r="AY597" s="284"/>
      <c r="AZ597" s="284"/>
      <c r="BA597" s="284"/>
      <c r="BB597" s="284"/>
      <c r="BC597" s="284"/>
      <c r="BD597" s="284"/>
      <c r="BE597" s="284"/>
      <c r="BF597" s="284"/>
      <c r="BG597" s="284"/>
      <c r="BH597" s="284"/>
    </row>
    <row r="598" spans="1:60" ht="12.75" outlineLevel="1">
      <c r="A598" s="232"/>
      <c r="B598" s="233"/>
      <c r="C598" s="243" t="s">
        <v>144</v>
      </c>
      <c r="D598" s="244"/>
      <c r="E598" s="245"/>
      <c r="F598" s="285"/>
      <c r="G598" s="246"/>
      <c r="H598" s="283"/>
      <c r="I598" s="283"/>
      <c r="J598" s="283"/>
      <c r="K598" s="283"/>
      <c r="L598" s="283"/>
      <c r="M598" s="283"/>
      <c r="N598" s="283"/>
      <c r="O598" s="283"/>
      <c r="P598" s="283"/>
      <c r="Q598" s="283"/>
      <c r="R598" s="283"/>
      <c r="S598" s="283"/>
      <c r="T598" s="283"/>
      <c r="U598" s="283"/>
      <c r="V598" s="283"/>
      <c r="W598" s="283"/>
      <c r="X598" s="283"/>
      <c r="Y598" s="284"/>
      <c r="Z598" s="284"/>
      <c r="AA598" s="284"/>
      <c r="AB598" s="284"/>
      <c r="AC598" s="284"/>
      <c r="AD598" s="284"/>
      <c r="AE598" s="284"/>
      <c r="AF598" s="284"/>
      <c r="AG598" s="284" t="s">
        <v>1395</v>
      </c>
      <c r="AH598" s="284"/>
      <c r="AI598" s="284"/>
      <c r="AJ598" s="284"/>
      <c r="AK598" s="284"/>
      <c r="AL598" s="284"/>
      <c r="AM598" s="284"/>
      <c r="AN598" s="284"/>
      <c r="AO598" s="284"/>
      <c r="AP598" s="284"/>
      <c r="AQ598" s="284"/>
      <c r="AR598" s="284"/>
      <c r="AS598" s="284"/>
      <c r="AT598" s="284"/>
      <c r="AU598" s="284"/>
      <c r="AV598" s="284"/>
      <c r="AW598" s="284"/>
      <c r="AX598" s="284"/>
      <c r="AY598" s="284"/>
      <c r="AZ598" s="284"/>
      <c r="BA598" s="284"/>
      <c r="BB598" s="284"/>
      <c r="BC598" s="284"/>
      <c r="BD598" s="284"/>
      <c r="BE598" s="284"/>
      <c r="BF598" s="284"/>
      <c r="BG598" s="284"/>
      <c r="BH598" s="284"/>
    </row>
    <row r="599" spans="1:60" ht="12.75" outlineLevel="1">
      <c r="A599" s="232"/>
      <c r="B599" s="233"/>
      <c r="C599" s="1117" t="s">
        <v>1875</v>
      </c>
      <c r="D599" s="1117"/>
      <c r="E599" s="1117"/>
      <c r="F599" s="1116"/>
      <c r="G599" s="1117"/>
      <c r="H599" s="283"/>
      <c r="I599" s="283"/>
      <c r="J599" s="283"/>
      <c r="K599" s="283"/>
      <c r="L599" s="283"/>
      <c r="M599" s="283"/>
      <c r="N599" s="283"/>
      <c r="O599" s="283"/>
      <c r="P599" s="283"/>
      <c r="Q599" s="283"/>
      <c r="R599" s="283"/>
      <c r="S599" s="283"/>
      <c r="T599" s="283"/>
      <c r="U599" s="283"/>
      <c r="V599" s="283"/>
      <c r="W599" s="283"/>
      <c r="X599" s="283"/>
      <c r="Y599" s="284"/>
      <c r="Z599" s="284"/>
      <c r="AA599" s="284"/>
      <c r="AB599" s="284"/>
      <c r="AC599" s="284"/>
      <c r="AD599" s="284"/>
      <c r="AE599" s="284"/>
      <c r="AF599" s="284"/>
      <c r="AG599" s="284" t="s">
        <v>1395</v>
      </c>
      <c r="AH599" s="284"/>
      <c r="AI599" s="284"/>
      <c r="AJ599" s="284"/>
      <c r="AK599" s="284"/>
      <c r="AL599" s="284"/>
      <c r="AM599" s="284"/>
      <c r="AN599" s="284"/>
      <c r="AO599" s="284"/>
      <c r="AP599" s="284"/>
      <c r="AQ599" s="284"/>
      <c r="AR599" s="284"/>
      <c r="AS599" s="284"/>
      <c r="AT599" s="284"/>
      <c r="AU599" s="284"/>
      <c r="AV599" s="284"/>
      <c r="AW599" s="284"/>
      <c r="AX599" s="284"/>
      <c r="AY599" s="284"/>
      <c r="AZ599" s="284"/>
      <c r="BA599" s="284"/>
      <c r="BB599" s="284"/>
      <c r="BC599" s="284"/>
      <c r="BD599" s="284"/>
      <c r="BE599" s="284"/>
      <c r="BF599" s="284"/>
      <c r="BG599" s="284"/>
      <c r="BH599" s="284"/>
    </row>
    <row r="600" spans="1:60" ht="12.75" outlineLevel="1">
      <c r="A600" s="232"/>
      <c r="B600" s="233"/>
      <c r="C600" s="1117" t="s">
        <v>1877</v>
      </c>
      <c r="D600" s="1117"/>
      <c r="E600" s="1117"/>
      <c r="F600" s="1116"/>
      <c r="G600" s="1117"/>
      <c r="H600" s="283"/>
      <c r="I600" s="283"/>
      <c r="J600" s="283"/>
      <c r="K600" s="283"/>
      <c r="L600" s="283"/>
      <c r="M600" s="283"/>
      <c r="N600" s="283"/>
      <c r="O600" s="283"/>
      <c r="P600" s="283"/>
      <c r="Q600" s="283"/>
      <c r="R600" s="283"/>
      <c r="S600" s="283"/>
      <c r="T600" s="283"/>
      <c r="U600" s="283"/>
      <c r="V600" s="283"/>
      <c r="W600" s="283"/>
      <c r="X600" s="283"/>
      <c r="Y600" s="284"/>
      <c r="Z600" s="284"/>
      <c r="AA600" s="284"/>
      <c r="AB600" s="284"/>
      <c r="AC600" s="284"/>
      <c r="AD600" s="284"/>
      <c r="AE600" s="284"/>
      <c r="AF600" s="284"/>
      <c r="AG600" s="284" t="s">
        <v>1395</v>
      </c>
      <c r="AH600" s="284"/>
      <c r="AI600" s="284"/>
      <c r="AJ600" s="284"/>
      <c r="AK600" s="284"/>
      <c r="AL600" s="284"/>
      <c r="AM600" s="284"/>
      <c r="AN600" s="284"/>
      <c r="AO600" s="284"/>
      <c r="AP600" s="284"/>
      <c r="AQ600" s="284"/>
      <c r="AR600" s="284"/>
      <c r="AS600" s="284"/>
      <c r="AT600" s="284"/>
      <c r="AU600" s="284"/>
      <c r="AV600" s="284"/>
      <c r="AW600" s="284"/>
      <c r="AX600" s="284"/>
      <c r="AY600" s="284"/>
      <c r="AZ600" s="284"/>
      <c r="BA600" s="284"/>
      <c r="BB600" s="284"/>
      <c r="BC600" s="284"/>
      <c r="BD600" s="284"/>
      <c r="BE600" s="284"/>
      <c r="BF600" s="284"/>
      <c r="BG600" s="284"/>
      <c r="BH600" s="284"/>
    </row>
    <row r="601" spans="1:60" ht="12.75" outlineLevel="1">
      <c r="A601" s="232"/>
      <c r="B601" s="233"/>
      <c r="C601" s="1117" t="s">
        <v>1878</v>
      </c>
      <c r="D601" s="1117"/>
      <c r="E601" s="1117"/>
      <c r="F601" s="1116"/>
      <c r="G601" s="1117"/>
      <c r="H601" s="283"/>
      <c r="I601" s="283"/>
      <c r="J601" s="283"/>
      <c r="K601" s="283"/>
      <c r="L601" s="283"/>
      <c r="M601" s="283"/>
      <c r="N601" s="283"/>
      <c r="O601" s="283"/>
      <c r="P601" s="283"/>
      <c r="Q601" s="283"/>
      <c r="R601" s="283"/>
      <c r="S601" s="283"/>
      <c r="T601" s="283"/>
      <c r="U601" s="283"/>
      <c r="V601" s="283"/>
      <c r="W601" s="283"/>
      <c r="X601" s="283"/>
      <c r="Y601" s="284"/>
      <c r="Z601" s="284"/>
      <c r="AA601" s="284"/>
      <c r="AB601" s="284"/>
      <c r="AC601" s="284"/>
      <c r="AD601" s="284"/>
      <c r="AE601" s="284"/>
      <c r="AF601" s="284"/>
      <c r="AG601" s="284" t="s">
        <v>1395</v>
      </c>
      <c r="AH601" s="284"/>
      <c r="AI601" s="284"/>
      <c r="AJ601" s="284"/>
      <c r="AK601" s="284"/>
      <c r="AL601" s="284"/>
      <c r="AM601" s="284"/>
      <c r="AN601" s="284"/>
      <c r="AO601" s="284"/>
      <c r="AP601" s="284"/>
      <c r="AQ601" s="284"/>
      <c r="AR601" s="284"/>
      <c r="AS601" s="284"/>
      <c r="AT601" s="284"/>
      <c r="AU601" s="284"/>
      <c r="AV601" s="284"/>
      <c r="AW601" s="284"/>
      <c r="AX601" s="284"/>
      <c r="AY601" s="284"/>
      <c r="AZ601" s="284"/>
      <c r="BA601" s="284"/>
      <c r="BB601" s="284"/>
      <c r="BC601" s="284"/>
      <c r="BD601" s="284"/>
      <c r="BE601" s="284"/>
      <c r="BF601" s="284"/>
      <c r="BG601" s="284"/>
      <c r="BH601" s="284"/>
    </row>
    <row r="602" spans="1:60" ht="12.75" outlineLevel="1">
      <c r="A602" s="232"/>
      <c r="B602" s="233"/>
      <c r="C602" s="1117" t="s">
        <v>1921</v>
      </c>
      <c r="D602" s="1117"/>
      <c r="E602" s="1117"/>
      <c r="F602" s="1116"/>
      <c r="G602" s="1117"/>
      <c r="H602" s="283"/>
      <c r="I602" s="283"/>
      <c r="J602" s="283"/>
      <c r="K602" s="283"/>
      <c r="L602" s="283"/>
      <c r="M602" s="283"/>
      <c r="N602" s="283"/>
      <c r="O602" s="283"/>
      <c r="P602" s="283"/>
      <c r="Q602" s="283"/>
      <c r="R602" s="283"/>
      <c r="S602" s="283"/>
      <c r="T602" s="283"/>
      <c r="U602" s="283"/>
      <c r="V602" s="283"/>
      <c r="W602" s="283"/>
      <c r="X602" s="283"/>
      <c r="Y602" s="284"/>
      <c r="Z602" s="284"/>
      <c r="AA602" s="284"/>
      <c r="AB602" s="284"/>
      <c r="AC602" s="284"/>
      <c r="AD602" s="284"/>
      <c r="AE602" s="284"/>
      <c r="AF602" s="284"/>
      <c r="AG602" s="284" t="s">
        <v>1395</v>
      </c>
      <c r="AH602" s="284"/>
      <c r="AI602" s="284"/>
      <c r="AJ602" s="284"/>
      <c r="AK602" s="284"/>
      <c r="AL602" s="284"/>
      <c r="AM602" s="284"/>
      <c r="AN602" s="284"/>
      <c r="AO602" s="284"/>
      <c r="AP602" s="284"/>
      <c r="AQ602" s="284"/>
      <c r="AR602" s="284"/>
      <c r="AS602" s="284"/>
      <c r="AT602" s="284"/>
      <c r="AU602" s="284"/>
      <c r="AV602" s="284"/>
      <c r="AW602" s="284"/>
      <c r="AX602" s="284"/>
      <c r="AY602" s="284"/>
      <c r="AZ602" s="284"/>
      <c r="BA602" s="284"/>
      <c r="BB602" s="284"/>
      <c r="BC602" s="284"/>
      <c r="BD602" s="284"/>
      <c r="BE602" s="284"/>
      <c r="BF602" s="284"/>
      <c r="BG602" s="284"/>
      <c r="BH602" s="284"/>
    </row>
    <row r="603" spans="1:60" ht="12.75" outlineLevel="1">
      <c r="A603" s="232"/>
      <c r="B603" s="233"/>
      <c r="C603" s="1117" t="s">
        <v>1880</v>
      </c>
      <c r="D603" s="1117"/>
      <c r="E603" s="1117"/>
      <c r="F603" s="1116"/>
      <c r="G603" s="1117"/>
      <c r="H603" s="283"/>
      <c r="I603" s="283"/>
      <c r="J603" s="283"/>
      <c r="K603" s="283"/>
      <c r="L603" s="283"/>
      <c r="M603" s="283"/>
      <c r="N603" s="283"/>
      <c r="O603" s="283"/>
      <c r="P603" s="283"/>
      <c r="Q603" s="283"/>
      <c r="R603" s="283"/>
      <c r="S603" s="283"/>
      <c r="T603" s="283"/>
      <c r="U603" s="283"/>
      <c r="V603" s="283"/>
      <c r="W603" s="283"/>
      <c r="X603" s="283"/>
      <c r="Y603" s="284"/>
      <c r="Z603" s="284"/>
      <c r="AA603" s="284"/>
      <c r="AB603" s="284"/>
      <c r="AC603" s="284"/>
      <c r="AD603" s="284"/>
      <c r="AE603" s="284"/>
      <c r="AF603" s="284"/>
      <c r="AG603" s="284" t="s">
        <v>1395</v>
      </c>
      <c r="AH603" s="284"/>
      <c r="AI603" s="284"/>
      <c r="AJ603" s="284"/>
      <c r="AK603" s="284"/>
      <c r="AL603" s="284"/>
      <c r="AM603" s="284"/>
      <c r="AN603" s="284"/>
      <c r="AO603" s="284"/>
      <c r="AP603" s="284"/>
      <c r="AQ603" s="284"/>
      <c r="AR603" s="284"/>
      <c r="AS603" s="284"/>
      <c r="AT603" s="284"/>
      <c r="AU603" s="284"/>
      <c r="AV603" s="284"/>
      <c r="AW603" s="284"/>
      <c r="AX603" s="284"/>
      <c r="AY603" s="284"/>
      <c r="AZ603" s="284"/>
      <c r="BA603" s="284"/>
      <c r="BB603" s="284"/>
      <c r="BC603" s="284"/>
      <c r="BD603" s="284"/>
      <c r="BE603" s="284"/>
      <c r="BF603" s="284"/>
      <c r="BG603" s="284"/>
      <c r="BH603" s="284"/>
    </row>
    <row r="604" spans="1:60" ht="12.75" outlineLevel="1">
      <c r="A604" s="232"/>
      <c r="B604" s="233"/>
      <c r="C604" s="243" t="s">
        <v>144</v>
      </c>
      <c r="D604" s="244"/>
      <c r="E604" s="245"/>
      <c r="F604" s="285"/>
      <c r="G604" s="246"/>
      <c r="H604" s="283"/>
      <c r="I604" s="283"/>
      <c r="J604" s="283"/>
      <c r="K604" s="283"/>
      <c r="L604" s="283"/>
      <c r="M604" s="283"/>
      <c r="N604" s="283"/>
      <c r="O604" s="283"/>
      <c r="P604" s="283"/>
      <c r="Q604" s="283"/>
      <c r="R604" s="283"/>
      <c r="S604" s="283"/>
      <c r="T604" s="283"/>
      <c r="U604" s="283"/>
      <c r="V604" s="283"/>
      <c r="W604" s="283"/>
      <c r="X604" s="283"/>
      <c r="Y604" s="284"/>
      <c r="Z604" s="284"/>
      <c r="AA604" s="284"/>
      <c r="AB604" s="284"/>
      <c r="AC604" s="284"/>
      <c r="AD604" s="284"/>
      <c r="AE604" s="284"/>
      <c r="AF604" s="284"/>
      <c r="AG604" s="284" t="s">
        <v>1395</v>
      </c>
      <c r="AH604" s="284"/>
      <c r="AI604" s="284"/>
      <c r="AJ604" s="284"/>
      <c r="AK604" s="284"/>
      <c r="AL604" s="284"/>
      <c r="AM604" s="284"/>
      <c r="AN604" s="284"/>
      <c r="AO604" s="284"/>
      <c r="AP604" s="284"/>
      <c r="AQ604" s="284"/>
      <c r="AR604" s="284"/>
      <c r="AS604" s="284"/>
      <c r="AT604" s="284"/>
      <c r="AU604" s="284"/>
      <c r="AV604" s="284"/>
      <c r="AW604" s="284"/>
      <c r="AX604" s="284"/>
      <c r="AY604" s="284"/>
      <c r="AZ604" s="284"/>
      <c r="BA604" s="284"/>
      <c r="BB604" s="284"/>
      <c r="BC604" s="284"/>
      <c r="BD604" s="284"/>
      <c r="BE604" s="284"/>
      <c r="BF604" s="284"/>
      <c r="BG604" s="284"/>
      <c r="BH604" s="284"/>
    </row>
    <row r="605" spans="1:60" ht="12.75" outlineLevel="1">
      <c r="A605" s="232"/>
      <c r="B605" s="233"/>
      <c r="C605" s="1117" t="s">
        <v>1911</v>
      </c>
      <c r="D605" s="1117"/>
      <c r="E605" s="1117"/>
      <c r="F605" s="1116"/>
      <c r="G605" s="1117"/>
      <c r="H605" s="283"/>
      <c r="I605" s="283"/>
      <c r="J605" s="283"/>
      <c r="K605" s="283"/>
      <c r="L605" s="283"/>
      <c r="M605" s="283"/>
      <c r="N605" s="283"/>
      <c r="O605" s="283"/>
      <c r="P605" s="283"/>
      <c r="Q605" s="283"/>
      <c r="R605" s="283"/>
      <c r="S605" s="283"/>
      <c r="T605" s="283"/>
      <c r="U605" s="283"/>
      <c r="V605" s="283"/>
      <c r="W605" s="283"/>
      <c r="X605" s="283"/>
      <c r="Y605" s="284"/>
      <c r="Z605" s="284"/>
      <c r="AA605" s="284"/>
      <c r="AB605" s="284"/>
      <c r="AC605" s="284"/>
      <c r="AD605" s="284"/>
      <c r="AE605" s="284"/>
      <c r="AF605" s="284"/>
      <c r="AG605" s="284" t="s">
        <v>1395</v>
      </c>
      <c r="AH605" s="284"/>
      <c r="AI605" s="284"/>
      <c r="AJ605" s="284"/>
      <c r="AK605" s="284"/>
      <c r="AL605" s="284"/>
      <c r="AM605" s="284"/>
      <c r="AN605" s="284"/>
      <c r="AO605" s="284"/>
      <c r="AP605" s="284"/>
      <c r="AQ605" s="284"/>
      <c r="AR605" s="284"/>
      <c r="AS605" s="284"/>
      <c r="AT605" s="284"/>
      <c r="AU605" s="284"/>
      <c r="AV605" s="284"/>
      <c r="AW605" s="284"/>
      <c r="AX605" s="284"/>
      <c r="AY605" s="284"/>
      <c r="AZ605" s="284"/>
      <c r="BA605" s="284"/>
      <c r="BB605" s="284"/>
      <c r="BC605" s="284"/>
      <c r="BD605" s="284"/>
      <c r="BE605" s="284"/>
      <c r="BF605" s="284"/>
      <c r="BG605" s="284"/>
      <c r="BH605" s="284"/>
    </row>
    <row r="606" spans="1:60" ht="12.75" outlineLevel="1">
      <c r="A606" s="232"/>
      <c r="B606" s="233"/>
      <c r="C606" s="234" t="s">
        <v>1925</v>
      </c>
      <c r="D606" s="235"/>
      <c r="E606" s="236">
        <v>1</v>
      </c>
      <c r="F606" s="283"/>
      <c r="G606" s="231"/>
      <c r="H606" s="283"/>
      <c r="I606" s="283"/>
      <c r="J606" s="283"/>
      <c r="K606" s="283"/>
      <c r="L606" s="283"/>
      <c r="M606" s="283"/>
      <c r="N606" s="283"/>
      <c r="O606" s="283"/>
      <c r="P606" s="283"/>
      <c r="Q606" s="283"/>
      <c r="R606" s="283"/>
      <c r="S606" s="283"/>
      <c r="T606" s="283"/>
      <c r="U606" s="283"/>
      <c r="V606" s="283"/>
      <c r="W606" s="283"/>
      <c r="X606" s="283"/>
      <c r="Y606" s="284"/>
      <c r="Z606" s="284"/>
      <c r="AA606" s="284"/>
      <c r="AB606" s="284"/>
      <c r="AC606" s="284"/>
      <c r="AD606" s="284"/>
      <c r="AE606" s="284"/>
      <c r="AF606" s="284"/>
      <c r="AG606" s="284" t="s">
        <v>527</v>
      </c>
      <c r="AH606" s="284">
        <v>0</v>
      </c>
      <c r="AI606" s="284"/>
      <c r="AJ606" s="284"/>
      <c r="AK606" s="284"/>
      <c r="AL606" s="284"/>
      <c r="AM606" s="284"/>
      <c r="AN606" s="284"/>
      <c r="AO606" s="284"/>
      <c r="AP606" s="284"/>
      <c r="AQ606" s="284"/>
      <c r="AR606" s="284"/>
      <c r="AS606" s="284"/>
      <c r="AT606" s="284"/>
      <c r="AU606" s="284"/>
      <c r="AV606" s="284"/>
      <c r="AW606" s="284"/>
      <c r="AX606" s="284"/>
      <c r="AY606" s="284"/>
      <c r="AZ606" s="284"/>
      <c r="BA606" s="284"/>
      <c r="BB606" s="284"/>
      <c r="BC606" s="284"/>
      <c r="BD606" s="284"/>
      <c r="BE606" s="284"/>
      <c r="BF606" s="284"/>
      <c r="BG606" s="284"/>
      <c r="BH606" s="284"/>
    </row>
    <row r="607" spans="1:60" ht="22.5" outlineLevel="1">
      <c r="A607" s="225">
        <v>130</v>
      </c>
      <c r="B607" s="226" t="s">
        <v>1926</v>
      </c>
      <c r="C607" s="227" t="s">
        <v>1927</v>
      </c>
      <c r="D607" s="228" t="s">
        <v>243</v>
      </c>
      <c r="E607" s="229">
        <v>1</v>
      </c>
      <c r="F607" s="147"/>
      <c r="G607" s="230">
        <f>ROUND(E607*F607,2)</f>
        <v>0</v>
      </c>
      <c r="H607" s="148"/>
      <c r="I607" s="283">
        <f>ROUND(E607*H607,2)</f>
        <v>0</v>
      </c>
      <c r="J607" s="148"/>
      <c r="K607" s="283">
        <f>ROUND(E607*J607,2)</f>
        <v>0</v>
      </c>
      <c r="L607" s="283">
        <v>21</v>
      </c>
      <c r="M607" s="283">
        <f>G607*(1+L607/100)</f>
        <v>0</v>
      </c>
      <c r="N607" s="283">
        <v>0</v>
      </c>
      <c r="O607" s="283">
        <f>ROUND(E607*N607,2)</f>
        <v>0</v>
      </c>
      <c r="P607" s="283">
        <v>0</v>
      </c>
      <c r="Q607" s="283">
        <f>ROUND(E607*P607,2)</f>
        <v>0</v>
      </c>
      <c r="R607" s="283"/>
      <c r="S607" s="283" t="s">
        <v>1390</v>
      </c>
      <c r="T607" s="283" t="s">
        <v>1391</v>
      </c>
      <c r="U607" s="283">
        <v>0</v>
      </c>
      <c r="V607" s="283">
        <f>ROUND(E607*U607,2)</f>
        <v>0</v>
      </c>
      <c r="W607" s="283"/>
      <c r="X607" s="283" t="s">
        <v>1392</v>
      </c>
      <c r="Y607" s="284"/>
      <c r="Z607" s="284"/>
      <c r="AA607" s="284"/>
      <c r="AB607" s="284"/>
      <c r="AC607" s="284"/>
      <c r="AD607" s="284"/>
      <c r="AE607" s="284"/>
      <c r="AF607" s="284"/>
      <c r="AG607" s="284" t="s">
        <v>1393</v>
      </c>
      <c r="AH607" s="284"/>
      <c r="AI607" s="284"/>
      <c r="AJ607" s="284"/>
      <c r="AK607" s="284"/>
      <c r="AL607" s="284"/>
      <c r="AM607" s="284"/>
      <c r="AN607" s="284"/>
      <c r="AO607" s="284"/>
      <c r="AP607" s="284"/>
      <c r="AQ607" s="284"/>
      <c r="AR607" s="284"/>
      <c r="AS607" s="284"/>
      <c r="AT607" s="284"/>
      <c r="AU607" s="284"/>
      <c r="AV607" s="284"/>
      <c r="AW607" s="284"/>
      <c r="AX607" s="284"/>
      <c r="AY607" s="284"/>
      <c r="AZ607" s="284"/>
      <c r="BA607" s="284"/>
      <c r="BB607" s="284"/>
      <c r="BC607" s="284"/>
      <c r="BD607" s="284"/>
      <c r="BE607" s="284"/>
      <c r="BF607" s="284"/>
      <c r="BG607" s="284"/>
      <c r="BH607" s="284"/>
    </row>
    <row r="608" spans="1:60" ht="12.75" outlineLevel="1">
      <c r="A608" s="232"/>
      <c r="B608" s="233"/>
      <c r="C608" s="293" t="s">
        <v>1874</v>
      </c>
      <c r="D608" s="293"/>
      <c r="E608" s="293"/>
      <c r="F608" s="291"/>
      <c r="G608" s="293"/>
      <c r="H608" s="283"/>
      <c r="I608" s="283"/>
      <c r="J608" s="283"/>
      <c r="K608" s="283"/>
      <c r="L608" s="283"/>
      <c r="M608" s="283"/>
      <c r="N608" s="283"/>
      <c r="O608" s="283"/>
      <c r="P608" s="283"/>
      <c r="Q608" s="283"/>
      <c r="R608" s="283"/>
      <c r="S608" s="283"/>
      <c r="T608" s="283"/>
      <c r="U608" s="283"/>
      <c r="V608" s="283"/>
      <c r="W608" s="283"/>
      <c r="X608" s="283"/>
      <c r="Y608" s="284"/>
      <c r="Z608" s="284"/>
      <c r="AA608" s="284"/>
      <c r="AB608" s="284"/>
      <c r="AC608" s="284"/>
      <c r="AD608" s="284"/>
      <c r="AE608" s="284"/>
      <c r="AF608" s="284"/>
      <c r="AG608" s="284" t="s">
        <v>1395</v>
      </c>
      <c r="AH608" s="284"/>
      <c r="AI608" s="284"/>
      <c r="AJ608" s="284"/>
      <c r="AK608" s="284"/>
      <c r="AL608" s="284"/>
      <c r="AM608" s="284"/>
      <c r="AN608" s="284"/>
      <c r="AO608" s="284"/>
      <c r="AP608" s="284"/>
      <c r="AQ608" s="284"/>
      <c r="AR608" s="284"/>
      <c r="AS608" s="284"/>
      <c r="AT608" s="284"/>
      <c r="AU608" s="284"/>
      <c r="AV608" s="284"/>
      <c r="AW608" s="284"/>
      <c r="AX608" s="284"/>
      <c r="AY608" s="284"/>
      <c r="AZ608" s="284"/>
      <c r="BA608" s="284"/>
      <c r="BB608" s="284"/>
      <c r="BC608" s="284"/>
      <c r="BD608" s="284"/>
      <c r="BE608" s="284"/>
      <c r="BF608" s="284"/>
      <c r="BG608" s="284"/>
      <c r="BH608" s="284"/>
    </row>
    <row r="609" spans="1:60" ht="12.75" outlineLevel="1">
      <c r="A609" s="232"/>
      <c r="B609" s="233"/>
      <c r="C609" s="243" t="s">
        <v>144</v>
      </c>
      <c r="D609" s="244"/>
      <c r="E609" s="245"/>
      <c r="F609" s="285"/>
      <c r="G609" s="246"/>
      <c r="H609" s="283"/>
      <c r="I609" s="283"/>
      <c r="J609" s="283"/>
      <c r="K609" s="283"/>
      <c r="L609" s="283"/>
      <c r="M609" s="283"/>
      <c r="N609" s="283"/>
      <c r="O609" s="283"/>
      <c r="P609" s="283"/>
      <c r="Q609" s="283"/>
      <c r="R609" s="283"/>
      <c r="S609" s="283"/>
      <c r="T609" s="283"/>
      <c r="U609" s="283"/>
      <c r="V609" s="283"/>
      <c r="W609" s="283"/>
      <c r="X609" s="283"/>
      <c r="Y609" s="284"/>
      <c r="Z609" s="284"/>
      <c r="AA609" s="284"/>
      <c r="AB609" s="284"/>
      <c r="AC609" s="284"/>
      <c r="AD609" s="284"/>
      <c r="AE609" s="284"/>
      <c r="AF609" s="284"/>
      <c r="AG609" s="284" t="s">
        <v>1395</v>
      </c>
      <c r="AH609" s="284"/>
      <c r="AI609" s="284"/>
      <c r="AJ609" s="284"/>
      <c r="AK609" s="284"/>
      <c r="AL609" s="284"/>
      <c r="AM609" s="284"/>
      <c r="AN609" s="284"/>
      <c r="AO609" s="284"/>
      <c r="AP609" s="284"/>
      <c r="AQ609" s="284"/>
      <c r="AR609" s="284"/>
      <c r="AS609" s="284"/>
      <c r="AT609" s="284"/>
      <c r="AU609" s="284"/>
      <c r="AV609" s="284"/>
      <c r="AW609" s="284"/>
      <c r="AX609" s="284"/>
      <c r="AY609" s="284"/>
      <c r="AZ609" s="284"/>
      <c r="BA609" s="284"/>
      <c r="BB609" s="284"/>
      <c r="BC609" s="284"/>
      <c r="BD609" s="284"/>
      <c r="BE609" s="284"/>
      <c r="BF609" s="284"/>
      <c r="BG609" s="284"/>
      <c r="BH609" s="284"/>
    </row>
    <row r="610" spans="1:60" ht="12.75" outlineLevel="1">
      <c r="A610" s="232"/>
      <c r="B610" s="233"/>
      <c r="C610" s="1117" t="s">
        <v>1875</v>
      </c>
      <c r="D610" s="1117"/>
      <c r="E610" s="1117"/>
      <c r="F610" s="1116"/>
      <c r="G610" s="1117"/>
      <c r="H610" s="283"/>
      <c r="I610" s="283"/>
      <c r="J610" s="283"/>
      <c r="K610" s="283"/>
      <c r="L610" s="283"/>
      <c r="M610" s="283"/>
      <c r="N610" s="283"/>
      <c r="O610" s="283"/>
      <c r="P610" s="283"/>
      <c r="Q610" s="283"/>
      <c r="R610" s="283"/>
      <c r="S610" s="283"/>
      <c r="T610" s="283"/>
      <c r="U610" s="283"/>
      <c r="V610" s="283"/>
      <c r="W610" s="283"/>
      <c r="X610" s="283"/>
      <c r="Y610" s="284"/>
      <c r="Z610" s="284"/>
      <c r="AA610" s="284"/>
      <c r="AB610" s="284"/>
      <c r="AC610" s="284"/>
      <c r="AD610" s="284"/>
      <c r="AE610" s="284"/>
      <c r="AF610" s="284"/>
      <c r="AG610" s="284" t="s">
        <v>1395</v>
      </c>
      <c r="AH610" s="284"/>
      <c r="AI610" s="284"/>
      <c r="AJ610" s="284"/>
      <c r="AK610" s="284"/>
      <c r="AL610" s="284"/>
      <c r="AM610" s="284"/>
      <c r="AN610" s="284"/>
      <c r="AO610" s="284"/>
      <c r="AP610" s="284"/>
      <c r="AQ610" s="284"/>
      <c r="AR610" s="284"/>
      <c r="AS610" s="284"/>
      <c r="AT610" s="284"/>
      <c r="AU610" s="284"/>
      <c r="AV610" s="284"/>
      <c r="AW610" s="284"/>
      <c r="AX610" s="284"/>
      <c r="AY610" s="284"/>
      <c r="AZ610" s="284"/>
      <c r="BA610" s="284"/>
      <c r="BB610" s="284"/>
      <c r="BC610" s="284"/>
      <c r="BD610" s="284"/>
      <c r="BE610" s="284"/>
      <c r="BF610" s="284"/>
      <c r="BG610" s="284"/>
      <c r="BH610" s="284"/>
    </row>
    <row r="611" spans="1:60" ht="12.75" outlineLevel="1">
      <c r="A611" s="232"/>
      <c r="B611" s="233"/>
      <c r="C611" s="1117" t="s">
        <v>1877</v>
      </c>
      <c r="D611" s="1117"/>
      <c r="E611" s="1117"/>
      <c r="F611" s="1116"/>
      <c r="G611" s="1117"/>
      <c r="H611" s="283"/>
      <c r="I611" s="283"/>
      <c r="J611" s="283"/>
      <c r="K611" s="283"/>
      <c r="L611" s="283"/>
      <c r="M611" s="283"/>
      <c r="N611" s="283"/>
      <c r="O611" s="283"/>
      <c r="P611" s="283"/>
      <c r="Q611" s="283"/>
      <c r="R611" s="283"/>
      <c r="S611" s="283"/>
      <c r="T611" s="283"/>
      <c r="U611" s="283"/>
      <c r="V611" s="283"/>
      <c r="W611" s="283"/>
      <c r="X611" s="283"/>
      <c r="Y611" s="284"/>
      <c r="Z611" s="284"/>
      <c r="AA611" s="284"/>
      <c r="AB611" s="284"/>
      <c r="AC611" s="284"/>
      <c r="AD611" s="284"/>
      <c r="AE611" s="284"/>
      <c r="AF611" s="284"/>
      <c r="AG611" s="284" t="s">
        <v>1395</v>
      </c>
      <c r="AH611" s="284"/>
      <c r="AI611" s="284"/>
      <c r="AJ611" s="284"/>
      <c r="AK611" s="284"/>
      <c r="AL611" s="284"/>
      <c r="AM611" s="284"/>
      <c r="AN611" s="284"/>
      <c r="AO611" s="284"/>
      <c r="AP611" s="284"/>
      <c r="AQ611" s="284"/>
      <c r="AR611" s="284"/>
      <c r="AS611" s="284"/>
      <c r="AT611" s="284"/>
      <c r="AU611" s="284"/>
      <c r="AV611" s="284"/>
      <c r="AW611" s="284"/>
      <c r="AX611" s="284"/>
      <c r="AY611" s="284"/>
      <c r="AZ611" s="284"/>
      <c r="BA611" s="284"/>
      <c r="BB611" s="284"/>
      <c r="BC611" s="284"/>
      <c r="BD611" s="284"/>
      <c r="BE611" s="284"/>
      <c r="BF611" s="284"/>
      <c r="BG611" s="284"/>
      <c r="BH611" s="284"/>
    </row>
    <row r="612" spans="1:60" ht="12.75" outlineLevel="1">
      <c r="A612" s="232"/>
      <c r="B612" s="233"/>
      <c r="C612" s="1117" t="s">
        <v>1878</v>
      </c>
      <c r="D612" s="1117"/>
      <c r="E612" s="1117"/>
      <c r="F612" s="1116"/>
      <c r="G612" s="1117"/>
      <c r="H612" s="283"/>
      <c r="I612" s="283"/>
      <c r="J612" s="283"/>
      <c r="K612" s="283"/>
      <c r="L612" s="283"/>
      <c r="M612" s="283"/>
      <c r="N612" s="283"/>
      <c r="O612" s="283"/>
      <c r="P612" s="283"/>
      <c r="Q612" s="283"/>
      <c r="R612" s="283"/>
      <c r="S612" s="283"/>
      <c r="T612" s="283"/>
      <c r="U612" s="283"/>
      <c r="V612" s="283"/>
      <c r="W612" s="283"/>
      <c r="X612" s="283"/>
      <c r="Y612" s="284"/>
      <c r="Z612" s="284"/>
      <c r="AA612" s="284"/>
      <c r="AB612" s="284"/>
      <c r="AC612" s="284"/>
      <c r="AD612" s="284"/>
      <c r="AE612" s="284"/>
      <c r="AF612" s="284"/>
      <c r="AG612" s="284" t="s">
        <v>1395</v>
      </c>
      <c r="AH612" s="284"/>
      <c r="AI612" s="284"/>
      <c r="AJ612" s="284"/>
      <c r="AK612" s="284"/>
      <c r="AL612" s="284"/>
      <c r="AM612" s="284"/>
      <c r="AN612" s="284"/>
      <c r="AO612" s="284"/>
      <c r="AP612" s="284"/>
      <c r="AQ612" s="284"/>
      <c r="AR612" s="284"/>
      <c r="AS612" s="284"/>
      <c r="AT612" s="284"/>
      <c r="AU612" s="284"/>
      <c r="AV612" s="284"/>
      <c r="AW612" s="284"/>
      <c r="AX612" s="284"/>
      <c r="AY612" s="284"/>
      <c r="AZ612" s="284"/>
      <c r="BA612" s="284"/>
      <c r="BB612" s="284"/>
      <c r="BC612" s="284"/>
      <c r="BD612" s="284"/>
      <c r="BE612" s="284"/>
      <c r="BF612" s="284"/>
      <c r="BG612" s="284"/>
      <c r="BH612" s="284"/>
    </row>
    <row r="613" spans="1:60" ht="12.75" outlineLevel="1">
      <c r="A613" s="232"/>
      <c r="B613" s="233"/>
      <c r="C613" s="1117" t="s">
        <v>1921</v>
      </c>
      <c r="D613" s="1117"/>
      <c r="E613" s="1117"/>
      <c r="F613" s="1116"/>
      <c r="G613" s="1117"/>
      <c r="H613" s="283"/>
      <c r="I613" s="283"/>
      <c r="J613" s="283"/>
      <c r="K613" s="283"/>
      <c r="L613" s="283"/>
      <c r="M613" s="283"/>
      <c r="N613" s="283"/>
      <c r="O613" s="283"/>
      <c r="P613" s="283"/>
      <c r="Q613" s="283"/>
      <c r="R613" s="283"/>
      <c r="S613" s="283"/>
      <c r="T613" s="283"/>
      <c r="U613" s="283"/>
      <c r="V613" s="283"/>
      <c r="W613" s="283"/>
      <c r="X613" s="283"/>
      <c r="Y613" s="284"/>
      <c r="Z613" s="284"/>
      <c r="AA613" s="284"/>
      <c r="AB613" s="284"/>
      <c r="AC613" s="284"/>
      <c r="AD613" s="284"/>
      <c r="AE613" s="284"/>
      <c r="AF613" s="284"/>
      <c r="AG613" s="284" t="s">
        <v>1395</v>
      </c>
      <c r="AH613" s="284"/>
      <c r="AI613" s="284"/>
      <c r="AJ613" s="284"/>
      <c r="AK613" s="284"/>
      <c r="AL613" s="284"/>
      <c r="AM613" s="284"/>
      <c r="AN613" s="284"/>
      <c r="AO613" s="284"/>
      <c r="AP613" s="284"/>
      <c r="AQ613" s="284"/>
      <c r="AR613" s="284"/>
      <c r="AS613" s="284"/>
      <c r="AT613" s="284"/>
      <c r="AU613" s="284"/>
      <c r="AV613" s="284"/>
      <c r="AW613" s="284"/>
      <c r="AX613" s="284"/>
      <c r="AY613" s="284"/>
      <c r="AZ613" s="284"/>
      <c r="BA613" s="284"/>
      <c r="BB613" s="284"/>
      <c r="BC613" s="284"/>
      <c r="BD613" s="284"/>
      <c r="BE613" s="284"/>
      <c r="BF613" s="284"/>
      <c r="BG613" s="284"/>
      <c r="BH613" s="284"/>
    </row>
    <row r="614" spans="1:60" ht="12.75" outlineLevel="1">
      <c r="A614" s="232"/>
      <c r="B614" s="233"/>
      <c r="C614" s="1117" t="s">
        <v>1880</v>
      </c>
      <c r="D614" s="1117"/>
      <c r="E614" s="1117"/>
      <c r="F614" s="1116"/>
      <c r="G614" s="1117"/>
      <c r="H614" s="283"/>
      <c r="I614" s="283"/>
      <c r="J614" s="283"/>
      <c r="K614" s="283"/>
      <c r="L614" s="283"/>
      <c r="M614" s="283"/>
      <c r="N614" s="283"/>
      <c r="O614" s="283"/>
      <c r="P614" s="283"/>
      <c r="Q614" s="283"/>
      <c r="R614" s="283"/>
      <c r="S614" s="283"/>
      <c r="T614" s="283"/>
      <c r="U614" s="283"/>
      <c r="V614" s="283"/>
      <c r="W614" s="283"/>
      <c r="X614" s="283"/>
      <c r="Y614" s="284"/>
      <c r="Z614" s="284"/>
      <c r="AA614" s="284"/>
      <c r="AB614" s="284"/>
      <c r="AC614" s="284"/>
      <c r="AD614" s="284"/>
      <c r="AE614" s="284"/>
      <c r="AF614" s="284"/>
      <c r="AG614" s="284" t="s">
        <v>1395</v>
      </c>
      <c r="AH614" s="284"/>
      <c r="AI614" s="284"/>
      <c r="AJ614" s="284"/>
      <c r="AK614" s="284"/>
      <c r="AL614" s="284"/>
      <c r="AM614" s="284"/>
      <c r="AN614" s="284"/>
      <c r="AO614" s="284"/>
      <c r="AP614" s="284"/>
      <c r="AQ614" s="284"/>
      <c r="AR614" s="284"/>
      <c r="AS614" s="284"/>
      <c r="AT614" s="284"/>
      <c r="AU614" s="284"/>
      <c r="AV614" s="284"/>
      <c r="AW614" s="284"/>
      <c r="AX614" s="284"/>
      <c r="AY614" s="284"/>
      <c r="AZ614" s="284"/>
      <c r="BA614" s="284"/>
      <c r="BB614" s="284"/>
      <c r="BC614" s="284"/>
      <c r="BD614" s="284"/>
      <c r="BE614" s="284"/>
      <c r="BF614" s="284"/>
      <c r="BG614" s="284"/>
      <c r="BH614" s="284"/>
    </row>
    <row r="615" spans="1:60" ht="12.75" outlineLevel="1">
      <c r="A615" s="232"/>
      <c r="B615" s="233"/>
      <c r="C615" s="243" t="s">
        <v>144</v>
      </c>
      <c r="D615" s="244"/>
      <c r="E615" s="245"/>
      <c r="F615" s="285"/>
      <c r="G615" s="246"/>
      <c r="H615" s="283"/>
      <c r="I615" s="283"/>
      <c r="J615" s="283"/>
      <c r="K615" s="283"/>
      <c r="L615" s="283"/>
      <c r="M615" s="283"/>
      <c r="N615" s="283"/>
      <c r="O615" s="283"/>
      <c r="P615" s="283"/>
      <c r="Q615" s="283"/>
      <c r="R615" s="283"/>
      <c r="S615" s="283"/>
      <c r="T615" s="283"/>
      <c r="U615" s="283"/>
      <c r="V615" s="283"/>
      <c r="W615" s="283"/>
      <c r="X615" s="283"/>
      <c r="Y615" s="284"/>
      <c r="Z615" s="284"/>
      <c r="AA615" s="284"/>
      <c r="AB615" s="284"/>
      <c r="AC615" s="284"/>
      <c r="AD615" s="284"/>
      <c r="AE615" s="284"/>
      <c r="AF615" s="284"/>
      <c r="AG615" s="284" t="s">
        <v>1395</v>
      </c>
      <c r="AH615" s="284"/>
      <c r="AI615" s="284"/>
      <c r="AJ615" s="284"/>
      <c r="AK615" s="284"/>
      <c r="AL615" s="284"/>
      <c r="AM615" s="284"/>
      <c r="AN615" s="284"/>
      <c r="AO615" s="284"/>
      <c r="AP615" s="284"/>
      <c r="AQ615" s="284"/>
      <c r="AR615" s="284"/>
      <c r="AS615" s="284"/>
      <c r="AT615" s="284"/>
      <c r="AU615" s="284"/>
      <c r="AV615" s="284"/>
      <c r="AW615" s="284"/>
      <c r="AX615" s="284"/>
      <c r="AY615" s="284"/>
      <c r="AZ615" s="284"/>
      <c r="BA615" s="284"/>
      <c r="BB615" s="284"/>
      <c r="BC615" s="284"/>
      <c r="BD615" s="284"/>
      <c r="BE615" s="284"/>
      <c r="BF615" s="284"/>
      <c r="BG615" s="284"/>
      <c r="BH615" s="284"/>
    </row>
    <row r="616" spans="1:60" ht="12.75" outlineLevel="1">
      <c r="A616" s="232"/>
      <c r="B616" s="233"/>
      <c r="C616" s="1117" t="s">
        <v>1911</v>
      </c>
      <c r="D616" s="1117"/>
      <c r="E616" s="1117"/>
      <c r="F616" s="1116"/>
      <c r="G616" s="1117"/>
      <c r="H616" s="283"/>
      <c r="I616" s="283"/>
      <c r="J616" s="283"/>
      <c r="K616" s="283"/>
      <c r="L616" s="283"/>
      <c r="M616" s="283"/>
      <c r="N616" s="283"/>
      <c r="O616" s="283"/>
      <c r="P616" s="283"/>
      <c r="Q616" s="283"/>
      <c r="R616" s="283"/>
      <c r="S616" s="283"/>
      <c r="T616" s="283"/>
      <c r="U616" s="283"/>
      <c r="V616" s="283"/>
      <c r="W616" s="283"/>
      <c r="X616" s="283"/>
      <c r="Y616" s="284"/>
      <c r="Z616" s="284"/>
      <c r="AA616" s="284"/>
      <c r="AB616" s="284"/>
      <c r="AC616" s="284"/>
      <c r="AD616" s="284"/>
      <c r="AE616" s="284"/>
      <c r="AF616" s="284"/>
      <c r="AG616" s="284" t="s">
        <v>1395</v>
      </c>
      <c r="AH616" s="284"/>
      <c r="AI616" s="284"/>
      <c r="AJ616" s="284"/>
      <c r="AK616" s="284"/>
      <c r="AL616" s="284"/>
      <c r="AM616" s="284"/>
      <c r="AN616" s="284"/>
      <c r="AO616" s="284"/>
      <c r="AP616" s="284"/>
      <c r="AQ616" s="284"/>
      <c r="AR616" s="284"/>
      <c r="AS616" s="284"/>
      <c r="AT616" s="284"/>
      <c r="AU616" s="284"/>
      <c r="AV616" s="284"/>
      <c r="AW616" s="284"/>
      <c r="AX616" s="284"/>
      <c r="AY616" s="284"/>
      <c r="AZ616" s="284"/>
      <c r="BA616" s="284"/>
      <c r="BB616" s="284"/>
      <c r="BC616" s="284"/>
      <c r="BD616" s="284"/>
      <c r="BE616" s="284"/>
      <c r="BF616" s="284"/>
      <c r="BG616" s="284"/>
      <c r="BH616" s="284"/>
    </row>
    <row r="617" spans="1:60" ht="12.75" outlineLevel="1">
      <c r="A617" s="232"/>
      <c r="B617" s="233"/>
      <c r="C617" s="234" t="s">
        <v>1928</v>
      </c>
      <c r="D617" s="235"/>
      <c r="E617" s="236">
        <v>1</v>
      </c>
      <c r="F617" s="283"/>
      <c r="G617" s="231"/>
      <c r="H617" s="283"/>
      <c r="I617" s="283"/>
      <c r="J617" s="283"/>
      <c r="K617" s="283"/>
      <c r="L617" s="283"/>
      <c r="M617" s="283"/>
      <c r="N617" s="283"/>
      <c r="O617" s="283"/>
      <c r="P617" s="283"/>
      <c r="Q617" s="283"/>
      <c r="R617" s="283"/>
      <c r="S617" s="283"/>
      <c r="T617" s="283"/>
      <c r="U617" s="283"/>
      <c r="V617" s="283"/>
      <c r="W617" s="283"/>
      <c r="X617" s="283"/>
      <c r="Y617" s="284"/>
      <c r="Z617" s="284"/>
      <c r="AA617" s="284"/>
      <c r="AB617" s="284"/>
      <c r="AC617" s="284"/>
      <c r="AD617" s="284"/>
      <c r="AE617" s="284"/>
      <c r="AF617" s="284"/>
      <c r="AG617" s="284" t="s">
        <v>527</v>
      </c>
      <c r="AH617" s="284">
        <v>0</v>
      </c>
      <c r="AI617" s="284"/>
      <c r="AJ617" s="284"/>
      <c r="AK617" s="284"/>
      <c r="AL617" s="284"/>
      <c r="AM617" s="284"/>
      <c r="AN617" s="284"/>
      <c r="AO617" s="284"/>
      <c r="AP617" s="284"/>
      <c r="AQ617" s="284"/>
      <c r="AR617" s="284"/>
      <c r="AS617" s="284"/>
      <c r="AT617" s="284"/>
      <c r="AU617" s="284"/>
      <c r="AV617" s="284"/>
      <c r="AW617" s="284"/>
      <c r="AX617" s="284"/>
      <c r="AY617" s="284"/>
      <c r="AZ617" s="284"/>
      <c r="BA617" s="284"/>
      <c r="BB617" s="284"/>
      <c r="BC617" s="284"/>
      <c r="BD617" s="284"/>
      <c r="BE617" s="284"/>
      <c r="BF617" s="284"/>
      <c r="BG617" s="284"/>
      <c r="BH617" s="284"/>
    </row>
    <row r="618" spans="1:60" ht="22.5" outlineLevel="1">
      <c r="A618" s="225">
        <v>131</v>
      </c>
      <c r="B618" s="226" t="s">
        <v>1929</v>
      </c>
      <c r="C618" s="227" t="s">
        <v>1914</v>
      </c>
      <c r="D618" s="228" t="s">
        <v>243</v>
      </c>
      <c r="E618" s="229">
        <v>1</v>
      </c>
      <c r="F618" s="147"/>
      <c r="G618" s="230">
        <f>ROUND(E618*F618,2)</f>
        <v>0</v>
      </c>
      <c r="H618" s="148"/>
      <c r="I618" s="283">
        <f>ROUND(E618*H618,2)</f>
        <v>0</v>
      </c>
      <c r="J618" s="148"/>
      <c r="K618" s="283">
        <f>ROUND(E618*J618,2)</f>
        <v>0</v>
      </c>
      <c r="L618" s="283">
        <v>21</v>
      </c>
      <c r="M618" s="283">
        <f>G618*(1+L618/100)</f>
        <v>0</v>
      </c>
      <c r="N618" s="283">
        <v>0</v>
      </c>
      <c r="O618" s="283">
        <f>ROUND(E618*N618,2)</f>
        <v>0</v>
      </c>
      <c r="P618" s="283">
        <v>0</v>
      </c>
      <c r="Q618" s="283">
        <f>ROUND(E618*P618,2)</f>
        <v>0</v>
      </c>
      <c r="R618" s="283"/>
      <c r="S618" s="283" t="s">
        <v>1390</v>
      </c>
      <c r="T618" s="283" t="s">
        <v>1391</v>
      </c>
      <c r="U618" s="283">
        <v>0</v>
      </c>
      <c r="V618" s="283">
        <f>ROUND(E618*U618,2)</f>
        <v>0</v>
      </c>
      <c r="W618" s="283"/>
      <c r="X618" s="283" t="s">
        <v>1392</v>
      </c>
      <c r="Y618" s="284"/>
      <c r="Z618" s="284"/>
      <c r="AA618" s="284"/>
      <c r="AB618" s="284"/>
      <c r="AC618" s="284"/>
      <c r="AD618" s="284"/>
      <c r="AE618" s="284"/>
      <c r="AF618" s="284"/>
      <c r="AG618" s="284" t="s">
        <v>1393</v>
      </c>
      <c r="AH618" s="284"/>
      <c r="AI618" s="284"/>
      <c r="AJ618" s="284"/>
      <c r="AK618" s="284"/>
      <c r="AL618" s="284"/>
      <c r="AM618" s="284"/>
      <c r="AN618" s="284"/>
      <c r="AO618" s="284"/>
      <c r="AP618" s="284"/>
      <c r="AQ618" s="284"/>
      <c r="AR618" s="284"/>
      <c r="AS618" s="284"/>
      <c r="AT618" s="284"/>
      <c r="AU618" s="284"/>
      <c r="AV618" s="284"/>
      <c r="AW618" s="284"/>
      <c r="AX618" s="284"/>
      <c r="AY618" s="284"/>
      <c r="AZ618" s="284"/>
      <c r="BA618" s="284"/>
      <c r="BB618" s="284"/>
      <c r="BC618" s="284"/>
      <c r="BD618" s="284"/>
      <c r="BE618" s="284"/>
      <c r="BF618" s="284"/>
      <c r="BG618" s="284"/>
      <c r="BH618" s="284"/>
    </row>
    <row r="619" spans="1:60" ht="12.75" outlineLevel="1">
      <c r="A619" s="232"/>
      <c r="B619" s="233"/>
      <c r="C619" s="293" t="s">
        <v>1874</v>
      </c>
      <c r="D619" s="293"/>
      <c r="E619" s="293"/>
      <c r="F619" s="291"/>
      <c r="G619" s="293"/>
      <c r="H619" s="283"/>
      <c r="I619" s="283"/>
      <c r="J619" s="283"/>
      <c r="K619" s="283"/>
      <c r="L619" s="283"/>
      <c r="M619" s="283"/>
      <c r="N619" s="283"/>
      <c r="O619" s="283"/>
      <c r="P619" s="283"/>
      <c r="Q619" s="283"/>
      <c r="R619" s="283"/>
      <c r="S619" s="283"/>
      <c r="T619" s="283"/>
      <c r="U619" s="283"/>
      <c r="V619" s="283"/>
      <c r="W619" s="283"/>
      <c r="X619" s="283"/>
      <c r="Y619" s="284"/>
      <c r="Z619" s="284"/>
      <c r="AA619" s="284"/>
      <c r="AB619" s="284"/>
      <c r="AC619" s="284"/>
      <c r="AD619" s="284"/>
      <c r="AE619" s="284"/>
      <c r="AF619" s="284"/>
      <c r="AG619" s="284" t="s">
        <v>1395</v>
      </c>
      <c r="AH619" s="284"/>
      <c r="AI619" s="284"/>
      <c r="AJ619" s="284"/>
      <c r="AK619" s="284"/>
      <c r="AL619" s="284"/>
      <c r="AM619" s="284"/>
      <c r="AN619" s="284"/>
      <c r="AO619" s="284"/>
      <c r="AP619" s="284"/>
      <c r="AQ619" s="284"/>
      <c r="AR619" s="284"/>
      <c r="AS619" s="284"/>
      <c r="AT619" s="284"/>
      <c r="AU619" s="284"/>
      <c r="AV619" s="284"/>
      <c r="AW619" s="284"/>
      <c r="AX619" s="284"/>
      <c r="AY619" s="284"/>
      <c r="AZ619" s="284"/>
      <c r="BA619" s="284"/>
      <c r="BB619" s="284"/>
      <c r="BC619" s="284"/>
      <c r="BD619" s="284"/>
      <c r="BE619" s="284"/>
      <c r="BF619" s="284"/>
      <c r="BG619" s="284"/>
      <c r="BH619" s="284"/>
    </row>
    <row r="620" spans="1:60" ht="12.75" outlineLevel="1">
      <c r="A620" s="232"/>
      <c r="B620" s="233"/>
      <c r="C620" s="243" t="s">
        <v>144</v>
      </c>
      <c r="D620" s="244"/>
      <c r="E620" s="245"/>
      <c r="F620" s="285"/>
      <c r="G620" s="246"/>
      <c r="H620" s="283"/>
      <c r="I620" s="283"/>
      <c r="J620" s="283"/>
      <c r="K620" s="283"/>
      <c r="L620" s="283"/>
      <c r="M620" s="283"/>
      <c r="N620" s="283"/>
      <c r="O620" s="283"/>
      <c r="P620" s="283"/>
      <c r="Q620" s="283"/>
      <c r="R620" s="283"/>
      <c r="S620" s="283"/>
      <c r="T620" s="283"/>
      <c r="U620" s="283"/>
      <c r="V620" s="283"/>
      <c r="W620" s="283"/>
      <c r="X620" s="283"/>
      <c r="Y620" s="284"/>
      <c r="Z620" s="284"/>
      <c r="AA620" s="284"/>
      <c r="AB620" s="284"/>
      <c r="AC620" s="284"/>
      <c r="AD620" s="284"/>
      <c r="AE620" s="284"/>
      <c r="AF620" s="284"/>
      <c r="AG620" s="284" t="s">
        <v>1395</v>
      </c>
      <c r="AH620" s="284"/>
      <c r="AI620" s="284"/>
      <c r="AJ620" s="284"/>
      <c r="AK620" s="284"/>
      <c r="AL620" s="284"/>
      <c r="AM620" s="284"/>
      <c r="AN620" s="284"/>
      <c r="AO620" s="284"/>
      <c r="AP620" s="284"/>
      <c r="AQ620" s="284"/>
      <c r="AR620" s="284"/>
      <c r="AS620" s="284"/>
      <c r="AT620" s="284"/>
      <c r="AU620" s="284"/>
      <c r="AV620" s="284"/>
      <c r="AW620" s="284"/>
      <c r="AX620" s="284"/>
      <c r="AY620" s="284"/>
      <c r="AZ620" s="284"/>
      <c r="BA620" s="284"/>
      <c r="BB620" s="284"/>
      <c r="BC620" s="284"/>
      <c r="BD620" s="284"/>
      <c r="BE620" s="284"/>
      <c r="BF620" s="284"/>
      <c r="BG620" s="284"/>
      <c r="BH620" s="284"/>
    </row>
    <row r="621" spans="1:60" ht="12.75" outlineLevel="1">
      <c r="A621" s="232"/>
      <c r="B621" s="233"/>
      <c r="C621" s="1117" t="s">
        <v>1875</v>
      </c>
      <c r="D621" s="1117"/>
      <c r="E621" s="1117"/>
      <c r="F621" s="1116"/>
      <c r="G621" s="1117"/>
      <c r="H621" s="283"/>
      <c r="I621" s="283"/>
      <c r="J621" s="283"/>
      <c r="K621" s="283"/>
      <c r="L621" s="283"/>
      <c r="M621" s="283"/>
      <c r="N621" s="283"/>
      <c r="O621" s="283"/>
      <c r="P621" s="283"/>
      <c r="Q621" s="283"/>
      <c r="R621" s="283"/>
      <c r="S621" s="283"/>
      <c r="T621" s="283"/>
      <c r="U621" s="283"/>
      <c r="V621" s="283"/>
      <c r="W621" s="283"/>
      <c r="X621" s="283"/>
      <c r="Y621" s="284"/>
      <c r="Z621" s="284"/>
      <c r="AA621" s="284"/>
      <c r="AB621" s="284"/>
      <c r="AC621" s="284"/>
      <c r="AD621" s="284"/>
      <c r="AE621" s="284"/>
      <c r="AF621" s="284"/>
      <c r="AG621" s="284" t="s">
        <v>1395</v>
      </c>
      <c r="AH621" s="284"/>
      <c r="AI621" s="284"/>
      <c r="AJ621" s="284"/>
      <c r="AK621" s="284"/>
      <c r="AL621" s="284"/>
      <c r="AM621" s="284"/>
      <c r="AN621" s="284"/>
      <c r="AO621" s="284"/>
      <c r="AP621" s="284"/>
      <c r="AQ621" s="284"/>
      <c r="AR621" s="284"/>
      <c r="AS621" s="284"/>
      <c r="AT621" s="284"/>
      <c r="AU621" s="284"/>
      <c r="AV621" s="284"/>
      <c r="AW621" s="284"/>
      <c r="AX621" s="284"/>
      <c r="AY621" s="284"/>
      <c r="AZ621" s="284"/>
      <c r="BA621" s="284"/>
      <c r="BB621" s="284"/>
      <c r="BC621" s="284"/>
      <c r="BD621" s="284"/>
      <c r="BE621" s="284"/>
      <c r="BF621" s="284"/>
      <c r="BG621" s="284"/>
      <c r="BH621" s="284"/>
    </row>
    <row r="622" spans="1:60" ht="12.75" outlineLevel="1">
      <c r="A622" s="232"/>
      <c r="B622" s="233"/>
      <c r="C622" s="1117" t="s">
        <v>1930</v>
      </c>
      <c r="D622" s="1117"/>
      <c r="E622" s="1117"/>
      <c r="F622" s="1116"/>
      <c r="G622" s="1117"/>
      <c r="H622" s="283"/>
      <c r="I622" s="283"/>
      <c r="J622" s="283"/>
      <c r="K622" s="283"/>
      <c r="L622" s="283"/>
      <c r="M622" s="283"/>
      <c r="N622" s="283"/>
      <c r="O622" s="283"/>
      <c r="P622" s="283"/>
      <c r="Q622" s="283"/>
      <c r="R622" s="283"/>
      <c r="S622" s="283"/>
      <c r="T622" s="283"/>
      <c r="U622" s="283"/>
      <c r="V622" s="283"/>
      <c r="W622" s="283"/>
      <c r="X622" s="283"/>
      <c r="Y622" s="284"/>
      <c r="Z622" s="284"/>
      <c r="AA622" s="284"/>
      <c r="AB622" s="284"/>
      <c r="AC622" s="284"/>
      <c r="AD622" s="284"/>
      <c r="AE622" s="284"/>
      <c r="AF622" s="284"/>
      <c r="AG622" s="284" t="s">
        <v>1395</v>
      </c>
      <c r="AH622" s="284"/>
      <c r="AI622" s="284"/>
      <c r="AJ622" s="284"/>
      <c r="AK622" s="284"/>
      <c r="AL622" s="284"/>
      <c r="AM622" s="284"/>
      <c r="AN622" s="284"/>
      <c r="AO622" s="284"/>
      <c r="AP622" s="284"/>
      <c r="AQ622" s="284"/>
      <c r="AR622" s="284"/>
      <c r="AS622" s="284"/>
      <c r="AT622" s="284"/>
      <c r="AU622" s="284"/>
      <c r="AV622" s="284"/>
      <c r="AW622" s="284"/>
      <c r="AX622" s="284"/>
      <c r="AY622" s="284"/>
      <c r="AZ622" s="284"/>
      <c r="BA622" s="284"/>
      <c r="BB622" s="284"/>
      <c r="BC622" s="284"/>
      <c r="BD622" s="284"/>
      <c r="BE622" s="284"/>
      <c r="BF622" s="284"/>
      <c r="BG622" s="284"/>
      <c r="BH622" s="284"/>
    </row>
    <row r="623" spans="1:60" ht="12.75" outlineLevel="1">
      <c r="A623" s="232"/>
      <c r="B623" s="233"/>
      <c r="C623" s="1117" t="s">
        <v>1916</v>
      </c>
      <c r="D623" s="1117"/>
      <c r="E623" s="1117"/>
      <c r="F623" s="1116"/>
      <c r="G623" s="1117"/>
      <c r="H623" s="283"/>
      <c r="I623" s="283"/>
      <c r="J623" s="283"/>
      <c r="K623" s="283"/>
      <c r="L623" s="283"/>
      <c r="M623" s="283"/>
      <c r="N623" s="283"/>
      <c r="O623" s="283"/>
      <c r="P623" s="283"/>
      <c r="Q623" s="283"/>
      <c r="R623" s="283"/>
      <c r="S623" s="283"/>
      <c r="T623" s="283"/>
      <c r="U623" s="283"/>
      <c r="V623" s="283"/>
      <c r="W623" s="283"/>
      <c r="X623" s="283"/>
      <c r="Y623" s="284"/>
      <c r="Z623" s="284"/>
      <c r="AA623" s="284"/>
      <c r="AB623" s="284"/>
      <c r="AC623" s="284"/>
      <c r="AD623" s="284"/>
      <c r="AE623" s="284"/>
      <c r="AF623" s="284"/>
      <c r="AG623" s="284" t="s">
        <v>1395</v>
      </c>
      <c r="AH623" s="284"/>
      <c r="AI623" s="284"/>
      <c r="AJ623" s="284"/>
      <c r="AK623" s="284"/>
      <c r="AL623" s="284"/>
      <c r="AM623" s="284"/>
      <c r="AN623" s="284"/>
      <c r="AO623" s="284"/>
      <c r="AP623" s="284"/>
      <c r="AQ623" s="284"/>
      <c r="AR623" s="284"/>
      <c r="AS623" s="284"/>
      <c r="AT623" s="284"/>
      <c r="AU623" s="284"/>
      <c r="AV623" s="284"/>
      <c r="AW623" s="284"/>
      <c r="AX623" s="284"/>
      <c r="AY623" s="284"/>
      <c r="AZ623" s="284"/>
      <c r="BA623" s="284"/>
      <c r="BB623" s="284"/>
      <c r="BC623" s="284"/>
      <c r="BD623" s="284"/>
      <c r="BE623" s="284"/>
      <c r="BF623" s="284"/>
      <c r="BG623" s="284"/>
      <c r="BH623" s="284"/>
    </row>
    <row r="624" spans="1:60" ht="12.75" outlineLevel="1">
      <c r="A624" s="232"/>
      <c r="B624" s="233"/>
      <c r="C624" s="1117" t="s">
        <v>1878</v>
      </c>
      <c r="D624" s="1117"/>
      <c r="E624" s="1117"/>
      <c r="F624" s="1116"/>
      <c r="G624" s="1117"/>
      <c r="H624" s="283"/>
      <c r="I624" s="283"/>
      <c r="J624" s="283"/>
      <c r="K624" s="283"/>
      <c r="L624" s="283"/>
      <c r="M624" s="283"/>
      <c r="N624" s="283"/>
      <c r="O624" s="283"/>
      <c r="P624" s="283"/>
      <c r="Q624" s="283"/>
      <c r="R624" s="283"/>
      <c r="S624" s="283"/>
      <c r="T624" s="283"/>
      <c r="U624" s="283"/>
      <c r="V624" s="283"/>
      <c r="W624" s="283"/>
      <c r="X624" s="283"/>
      <c r="Y624" s="284"/>
      <c r="Z624" s="284"/>
      <c r="AA624" s="284"/>
      <c r="AB624" s="284"/>
      <c r="AC624" s="284"/>
      <c r="AD624" s="284"/>
      <c r="AE624" s="284"/>
      <c r="AF624" s="284"/>
      <c r="AG624" s="284" t="s">
        <v>1395</v>
      </c>
      <c r="AH624" s="284"/>
      <c r="AI624" s="284"/>
      <c r="AJ624" s="284"/>
      <c r="AK624" s="284"/>
      <c r="AL624" s="284"/>
      <c r="AM624" s="284"/>
      <c r="AN624" s="284"/>
      <c r="AO624" s="284"/>
      <c r="AP624" s="284"/>
      <c r="AQ624" s="284"/>
      <c r="AR624" s="284"/>
      <c r="AS624" s="284"/>
      <c r="AT624" s="284"/>
      <c r="AU624" s="284"/>
      <c r="AV624" s="284"/>
      <c r="AW624" s="284"/>
      <c r="AX624" s="284"/>
      <c r="AY624" s="284"/>
      <c r="AZ624" s="284"/>
      <c r="BA624" s="284"/>
      <c r="BB624" s="284"/>
      <c r="BC624" s="284"/>
      <c r="BD624" s="284"/>
      <c r="BE624" s="284"/>
      <c r="BF624" s="284"/>
      <c r="BG624" s="284"/>
      <c r="BH624" s="284"/>
    </row>
    <row r="625" spans="1:60" ht="12.75" outlineLevel="1">
      <c r="A625" s="232"/>
      <c r="B625" s="233"/>
      <c r="C625" s="1117" t="s">
        <v>1879</v>
      </c>
      <c r="D625" s="1117"/>
      <c r="E625" s="1117"/>
      <c r="F625" s="1116"/>
      <c r="G625" s="1117"/>
      <c r="H625" s="283"/>
      <c r="I625" s="283"/>
      <c r="J625" s="283"/>
      <c r="K625" s="283"/>
      <c r="L625" s="283"/>
      <c r="M625" s="283"/>
      <c r="N625" s="283"/>
      <c r="O625" s="283"/>
      <c r="P625" s="283"/>
      <c r="Q625" s="283"/>
      <c r="R625" s="283"/>
      <c r="S625" s="283"/>
      <c r="T625" s="283"/>
      <c r="U625" s="283"/>
      <c r="V625" s="283"/>
      <c r="W625" s="283"/>
      <c r="X625" s="283"/>
      <c r="Y625" s="284"/>
      <c r="Z625" s="284"/>
      <c r="AA625" s="284"/>
      <c r="AB625" s="284"/>
      <c r="AC625" s="284"/>
      <c r="AD625" s="284"/>
      <c r="AE625" s="284"/>
      <c r="AF625" s="284"/>
      <c r="AG625" s="284" t="s">
        <v>1395</v>
      </c>
      <c r="AH625" s="284"/>
      <c r="AI625" s="284"/>
      <c r="AJ625" s="284"/>
      <c r="AK625" s="284"/>
      <c r="AL625" s="284"/>
      <c r="AM625" s="284"/>
      <c r="AN625" s="284"/>
      <c r="AO625" s="284"/>
      <c r="AP625" s="284"/>
      <c r="AQ625" s="284"/>
      <c r="AR625" s="284"/>
      <c r="AS625" s="284"/>
      <c r="AT625" s="284"/>
      <c r="AU625" s="284"/>
      <c r="AV625" s="284"/>
      <c r="AW625" s="284"/>
      <c r="AX625" s="284"/>
      <c r="AY625" s="284"/>
      <c r="AZ625" s="284"/>
      <c r="BA625" s="284"/>
      <c r="BB625" s="284"/>
      <c r="BC625" s="284"/>
      <c r="BD625" s="284"/>
      <c r="BE625" s="284"/>
      <c r="BF625" s="284"/>
      <c r="BG625" s="284"/>
      <c r="BH625" s="284"/>
    </row>
    <row r="626" spans="1:60" ht="12.75" outlineLevel="1">
      <c r="A626" s="232"/>
      <c r="B626" s="233"/>
      <c r="C626" s="1117" t="s">
        <v>1880</v>
      </c>
      <c r="D626" s="1117"/>
      <c r="E626" s="1117"/>
      <c r="F626" s="1116"/>
      <c r="G626" s="1117"/>
      <c r="H626" s="283"/>
      <c r="I626" s="283"/>
      <c r="J626" s="283"/>
      <c r="K626" s="283"/>
      <c r="L626" s="283"/>
      <c r="M626" s="283"/>
      <c r="N626" s="283"/>
      <c r="O626" s="283"/>
      <c r="P626" s="283"/>
      <c r="Q626" s="283"/>
      <c r="R626" s="283"/>
      <c r="S626" s="283"/>
      <c r="T626" s="283"/>
      <c r="U626" s="283"/>
      <c r="V626" s="283"/>
      <c r="W626" s="283"/>
      <c r="X626" s="283"/>
      <c r="Y626" s="284"/>
      <c r="Z626" s="284"/>
      <c r="AA626" s="284"/>
      <c r="AB626" s="284"/>
      <c r="AC626" s="284"/>
      <c r="AD626" s="284"/>
      <c r="AE626" s="284"/>
      <c r="AF626" s="284"/>
      <c r="AG626" s="284" t="s">
        <v>1395</v>
      </c>
      <c r="AH626" s="284"/>
      <c r="AI626" s="284"/>
      <c r="AJ626" s="284"/>
      <c r="AK626" s="284"/>
      <c r="AL626" s="284"/>
      <c r="AM626" s="284"/>
      <c r="AN626" s="284"/>
      <c r="AO626" s="284"/>
      <c r="AP626" s="284"/>
      <c r="AQ626" s="284"/>
      <c r="AR626" s="284"/>
      <c r="AS626" s="284"/>
      <c r="AT626" s="284"/>
      <c r="AU626" s="284"/>
      <c r="AV626" s="284"/>
      <c r="AW626" s="284"/>
      <c r="AX626" s="284"/>
      <c r="AY626" s="284"/>
      <c r="AZ626" s="284"/>
      <c r="BA626" s="284"/>
      <c r="BB626" s="284"/>
      <c r="BC626" s="284"/>
      <c r="BD626" s="284"/>
      <c r="BE626" s="284"/>
      <c r="BF626" s="284"/>
      <c r="BG626" s="284"/>
      <c r="BH626" s="284"/>
    </row>
    <row r="627" spans="1:60" ht="12.75" outlineLevel="1">
      <c r="A627" s="232"/>
      <c r="B627" s="233"/>
      <c r="C627" s="1117" t="s">
        <v>1931</v>
      </c>
      <c r="D627" s="1117"/>
      <c r="E627" s="1117"/>
      <c r="F627" s="1116"/>
      <c r="G627" s="1117"/>
      <c r="H627" s="283"/>
      <c r="I627" s="283"/>
      <c r="J627" s="283"/>
      <c r="K627" s="283"/>
      <c r="L627" s="283"/>
      <c r="M627" s="283"/>
      <c r="N627" s="283"/>
      <c r="O627" s="283"/>
      <c r="P627" s="283"/>
      <c r="Q627" s="283"/>
      <c r="R627" s="283"/>
      <c r="S627" s="283"/>
      <c r="T627" s="283"/>
      <c r="U627" s="283"/>
      <c r="V627" s="283"/>
      <c r="W627" s="283"/>
      <c r="X627" s="283"/>
      <c r="Y627" s="284"/>
      <c r="Z627" s="284"/>
      <c r="AA627" s="284"/>
      <c r="AB627" s="284"/>
      <c r="AC627" s="284"/>
      <c r="AD627" s="284"/>
      <c r="AE627" s="284"/>
      <c r="AF627" s="284"/>
      <c r="AG627" s="284" t="s">
        <v>1395</v>
      </c>
      <c r="AH627" s="284"/>
      <c r="AI627" s="284"/>
      <c r="AJ627" s="284"/>
      <c r="AK627" s="284"/>
      <c r="AL627" s="284"/>
      <c r="AM627" s="284"/>
      <c r="AN627" s="284"/>
      <c r="AO627" s="284"/>
      <c r="AP627" s="284"/>
      <c r="AQ627" s="284"/>
      <c r="AR627" s="284"/>
      <c r="AS627" s="284"/>
      <c r="AT627" s="284"/>
      <c r="AU627" s="284"/>
      <c r="AV627" s="284"/>
      <c r="AW627" s="284"/>
      <c r="AX627" s="284"/>
      <c r="AY627" s="284"/>
      <c r="AZ627" s="284"/>
      <c r="BA627" s="284"/>
      <c r="BB627" s="284"/>
      <c r="BC627" s="284"/>
      <c r="BD627" s="284"/>
      <c r="BE627" s="284"/>
      <c r="BF627" s="284"/>
      <c r="BG627" s="284"/>
      <c r="BH627" s="284"/>
    </row>
    <row r="628" spans="1:60" ht="12.75" outlineLevel="1">
      <c r="A628" s="232"/>
      <c r="B628" s="233"/>
      <c r="C628" s="243" t="s">
        <v>144</v>
      </c>
      <c r="D628" s="244"/>
      <c r="E628" s="245"/>
      <c r="F628" s="285"/>
      <c r="G628" s="246"/>
      <c r="H628" s="283"/>
      <c r="I628" s="283"/>
      <c r="J628" s="283"/>
      <c r="K628" s="283"/>
      <c r="L628" s="283"/>
      <c r="M628" s="283"/>
      <c r="N628" s="283"/>
      <c r="O628" s="283"/>
      <c r="P628" s="283"/>
      <c r="Q628" s="283"/>
      <c r="R628" s="283"/>
      <c r="S628" s="283"/>
      <c r="T628" s="283"/>
      <c r="U628" s="283"/>
      <c r="V628" s="283"/>
      <c r="W628" s="283"/>
      <c r="X628" s="283"/>
      <c r="Y628" s="284"/>
      <c r="Z628" s="284"/>
      <c r="AA628" s="284"/>
      <c r="AB628" s="284"/>
      <c r="AC628" s="284"/>
      <c r="AD628" s="284"/>
      <c r="AE628" s="284"/>
      <c r="AF628" s="284"/>
      <c r="AG628" s="284" t="s">
        <v>1395</v>
      </c>
      <c r="AH628" s="284"/>
      <c r="AI628" s="284"/>
      <c r="AJ628" s="284"/>
      <c r="AK628" s="284"/>
      <c r="AL628" s="284"/>
      <c r="AM628" s="284"/>
      <c r="AN628" s="284"/>
      <c r="AO628" s="284"/>
      <c r="AP628" s="284"/>
      <c r="AQ628" s="284"/>
      <c r="AR628" s="284"/>
      <c r="AS628" s="284"/>
      <c r="AT628" s="284"/>
      <c r="AU628" s="284"/>
      <c r="AV628" s="284"/>
      <c r="AW628" s="284"/>
      <c r="AX628" s="284"/>
      <c r="AY628" s="284"/>
      <c r="AZ628" s="284"/>
      <c r="BA628" s="284"/>
      <c r="BB628" s="284"/>
      <c r="BC628" s="284"/>
      <c r="BD628" s="284"/>
      <c r="BE628" s="284"/>
      <c r="BF628" s="284"/>
      <c r="BG628" s="284"/>
      <c r="BH628" s="284"/>
    </row>
    <row r="629" spans="1:60" ht="12.75" outlineLevel="1">
      <c r="A629" s="232"/>
      <c r="B629" s="233"/>
      <c r="C629" s="1117" t="s">
        <v>1917</v>
      </c>
      <c r="D629" s="1117"/>
      <c r="E629" s="1117"/>
      <c r="F629" s="1116"/>
      <c r="G629" s="1117"/>
      <c r="H629" s="283"/>
      <c r="I629" s="283"/>
      <c r="J629" s="283"/>
      <c r="K629" s="283"/>
      <c r="L629" s="283"/>
      <c r="M629" s="283"/>
      <c r="N629" s="283"/>
      <c r="O629" s="283"/>
      <c r="P629" s="283"/>
      <c r="Q629" s="283"/>
      <c r="R629" s="283"/>
      <c r="S629" s="283"/>
      <c r="T629" s="283"/>
      <c r="U629" s="283"/>
      <c r="V629" s="283"/>
      <c r="W629" s="283"/>
      <c r="X629" s="283"/>
      <c r="Y629" s="284"/>
      <c r="Z629" s="284"/>
      <c r="AA629" s="284"/>
      <c r="AB629" s="284"/>
      <c r="AC629" s="284"/>
      <c r="AD629" s="284"/>
      <c r="AE629" s="284"/>
      <c r="AF629" s="284"/>
      <c r="AG629" s="284" t="s">
        <v>1395</v>
      </c>
      <c r="AH629" s="284"/>
      <c r="AI629" s="284"/>
      <c r="AJ629" s="284"/>
      <c r="AK629" s="284"/>
      <c r="AL629" s="284"/>
      <c r="AM629" s="284"/>
      <c r="AN629" s="284"/>
      <c r="AO629" s="284"/>
      <c r="AP629" s="284"/>
      <c r="AQ629" s="284"/>
      <c r="AR629" s="284"/>
      <c r="AS629" s="284"/>
      <c r="AT629" s="284"/>
      <c r="AU629" s="284"/>
      <c r="AV629" s="284"/>
      <c r="AW629" s="284"/>
      <c r="AX629" s="284"/>
      <c r="AY629" s="284"/>
      <c r="AZ629" s="284"/>
      <c r="BA629" s="284"/>
      <c r="BB629" s="284"/>
      <c r="BC629" s="284"/>
      <c r="BD629" s="284"/>
      <c r="BE629" s="284"/>
      <c r="BF629" s="284"/>
      <c r="BG629" s="284"/>
      <c r="BH629" s="284"/>
    </row>
    <row r="630" spans="1:60" ht="12.75" outlineLevel="1">
      <c r="A630" s="232"/>
      <c r="B630" s="233"/>
      <c r="C630" s="234" t="s">
        <v>1932</v>
      </c>
      <c r="D630" s="235"/>
      <c r="E630" s="236">
        <v>1</v>
      </c>
      <c r="F630" s="283"/>
      <c r="G630" s="231"/>
      <c r="H630" s="283"/>
      <c r="I630" s="283"/>
      <c r="J630" s="283"/>
      <c r="K630" s="283"/>
      <c r="L630" s="283"/>
      <c r="M630" s="283"/>
      <c r="N630" s="283"/>
      <c r="O630" s="283"/>
      <c r="P630" s="283"/>
      <c r="Q630" s="283"/>
      <c r="R630" s="283"/>
      <c r="S630" s="283"/>
      <c r="T630" s="283"/>
      <c r="U630" s="283"/>
      <c r="V630" s="283"/>
      <c r="W630" s="283"/>
      <c r="X630" s="283"/>
      <c r="Y630" s="284"/>
      <c r="Z630" s="284"/>
      <c r="AA630" s="284"/>
      <c r="AB630" s="284"/>
      <c r="AC630" s="284"/>
      <c r="AD630" s="284"/>
      <c r="AE630" s="284"/>
      <c r="AF630" s="284"/>
      <c r="AG630" s="284" t="s">
        <v>527</v>
      </c>
      <c r="AH630" s="284">
        <v>0</v>
      </c>
      <c r="AI630" s="284"/>
      <c r="AJ630" s="284"/>
      <c r="AK630" s="284"/>
      <c r="AL630" s="284"/>
      <c r="AM630" s="284"/>
      <c r="AN630" s="284"/>
      <c r="AO630" s="284"/>
      <c r="AP630" s="284"/>
      <c r="AQ630" s="284"/>
      <c r="AR630" s="284"/>
      <c r="AS630" s="284"/>
      <c r="AT630" s="284"/>
      <c r="AU630" s="284"/>
      <c r="AV630" s="284"/>
      <c r="AW630" s="284"/>
      <c r="AX630" s="284"/>
      <c r="AY630" s="284"/>
      <c r="AZ630" s="284"/>
      <c r="BA630" s="284"/>
      <c r="BB630" s="284"/>
      <c r="BC630" s="284"/>
      <c r="BD630" s="284"/>
      <c r="BE630" s="284"/>
      <c r="BF630" s="284"/>
      <c r="BG630" s="284"/>
      <c r="BH630" s="284"/>
    </row>
    <row r="631" spans="1:60" ht="12.75" outlineLevel="1">
      <c r="A631" s="232">
        <v>132</v>
      </c>
      <c r="B631" s="233" t="s">
        <v>1933</v>
      </c>
      <c r="C631" s="250" t="s">
        <v>1934</v>
      </c>
      <c r="D631" s="251" t="s">
        <v>316</v>
      </c>
      <c r="E631" s="1118"/>
      <c r="F631" s="148"/>
      <c r="G631" s="231">
        <f>ROUND(E631*F631,2)</f>
        <v>0</v>
      </c>
      <c r="H631" s="148"/>
      <c r="I631" s="283">
        <f>ROUND(E631*H631,2)</f>
        <v>0</v>
      </c>
      <c r="J631" s="148"/>
      <c r="K631" s="283">
        <f>ROUND(E631*J631,2)</f>
        <v>0</v>
      </c>
      <c r="L631" s="283">
        <v>21</v>
      </c>
      <c r="M631" s="283">
        <f>G631*(1+L631/100)</f>
        <v>0</v>
      </c>
      <c r="N631" s="283">
        <v>0</v>
      </c>
      <c r="O631" s="283">
        <f>ROUND(E631*N631,2)</f>
        <v>0</v>
      </c>
      <c r="P631" s="283">
        <v>0</v>
      </c>
      <c r="Q631" s="283">
        <f>ROUND(E631*P631,2)</f>
        <v>0</v>
      </c>
      <c r="R631" s="283"/>
      <c r="S631" s="283" t="s">
        <v>1412</v>
      </c>
      <c r="T631" s="283" t="s">
        <v>1412</v>
      </c>
      <c r="U631" s="283">
        <v>0</v>
      </c>
      <c r="V631" s="283">
        <f>ROUND(E631*U631,2)</f>
        <v>0</v>
      </c>
      <c r="W631" s="283"/>
      <c r="X631" s="283" t="s">
        <v>266</v>
      </c>
      <c r="Y631" s="284"/>
      <c r="Z631" s="284"/>
      <c r="AA631" s="284"/>
      <c r="AB631" s="284"/>
      <c r="AC631" s="284"/>
      <c r="AD631" s="284"/>
      <c r="AE631" s="284"/>
      <c r="AF631" s="284"/>
      <c r="AG631" s="284" t="s">
        <v>1791</v>
      </c>
      <c r="AH631" s="284"/>
      <c r="AI631" s="284"/>
      <c r="AJ631" s="284"/>
      <c r="AK631" s="284"/>
      <c r="AL631" s="284"/>
      <c r="AM631" s="284"/>
      <c r="AN631" s="284"/>
      <c r="AO631" s="284"/>
      <c r="AP631" s="284"/>
      <c r="AQ631" s="284"/>
      <c r="AR631" s="284"/>
      <c r="AS631" s="284"/>
      <c r="AT631" s="284"/>
      <c r="AU631" s="284"/>
      <c r="AV631" s="284"/>
      <c r="AW631" s="284"/>
      <c r="AX631" s="284"/>
      <c r="AY631" s="284"/>
      <c r="AZ631" s="284"/>
      <c r="BA631" s="284"/>
      <c r="BB631" s="284"/>
      <c r="BC631" s="284"/>
      <c r="BD631" s="284"/>
      <c r="BE631" s="284"/>
      <c r="BF631" s="284"/>
      <c r="BG631" s="284"/>
      <c r="BH631" s="284"/>
    </row>
    <row r="632" spans="1:33" ht="12.75">
      <c r="A632" s="218" t="s">
        <v>1384</v>
      </c>
      <c r="B632" s="219" t="s">
        <v>945</v>
      </c>
      <c r="C632" s="220" t="s">
        <v>946</v>
      </c>
      <c r="D632" s="221"/>
      <c r="E632" s="222"/>
      <c r="F632" s="281"/>
      <c r="G632" s="224">
        <f>SUMIF(AG633:AG647,"&lt;&gt;NOR",G633:G647)</f>
        <v>0</v>
      </c>
      <c r="H632" s="282"/>
      <c r="I632" s="282">
        <f>SUM(I633:I647)</f>
        <v>0</v>
      </c>
      <c r="J632" s="282"/>
      <c r="K632" s="282">
        <f>SUM(K633:K647)</f>
        <v>0</v>
      </c>
      <c r="L632" s="282"/>
      <c r="M632" s="282">
        <f>SUM(M633:M647)</f>
        <v>0</v>
      </c>
      <c r="N632" s="282"/>
      <c r="O632" s="282">
        <f>SUM(O633:O647)</f>
        <v>0.36</v>
      </c>
      <c r="P632" s="282"/>
      <c r="Q632" s="282">
        <f>SUM(Q633:Q647)</f>
        <v>0</v>
      </c>
      <c r="R632" s="282"/>
      <c r="S632" s="282"/>
      <c r="T632" s="282"/>
      <c r="U632" s="282"/>
      <c r="V632" s="282">
        <f>SUM(V633:V647)</f>
        <v>37.120000000000005</v>
      </c>
      <c r="W632" s="282"/>
      <c r="X632" s="282"/>
      <c r="AG632" s="259" t="s">
        <v>1387</v>
      </c>
    </row>
    <row r="633" spans="1:60" ht="22.5" outlineLevel="1">
      <c r="A633" s="225">
        <v>133</v>
      </c>
      <c r="B633" s="226" t="s">
        <v>1935</v>
      </c>
      <c r="C633" s="227" t="s">
        <v>1936</v>
      </c>
      <c r="D633" s="228" t="s">
        <v>238</v>
      </c>
      <c r="E633" s="229">
        <v>9.437</v>
      </c>
      <c r="F633" s="147"/>
      <c r="G633" s="230">
        <f>ROUND(E633*F633,2)</f>
        <v>0</v>
      </c>
      <c r="H633" s="148"/>
      <c r="I633" s="283">
        <f>ROUND(E633*H633,2)</f>
        <v>0</v>
      </c>
      <c r="J633" s="148"/>
      <c r="K633" s="283">
        <f>ROUND(E633*J633,2)</f>
        <v>0</v>
      </c>
      <c r="L633" s="283">
        <v>21</v>
      </c>
      <c r="M633" s="283">
        <f>G633*(1+L633/100)</f>
        <v>0</v>
      </c>
      <c r="N633" s="283">
        <v>6E-05</v>
      </c>
      <c r="O633" s="283">
        <f>ROUND(E633*N633,2)</f>
        <v>0</v>
      </c>
      <c r="P633" s="283">
        <v>0</v>
      </c>
      <c r="Q633" s="283">
        <f>ROUND(E633*P633,2)</f>
        <v>0</v>
      </c>
      <c r="R633" s="283"/>
      <c r="S633" s="283" t="s">
        <v>1412</v>
      </c>
      <c r="T633" s="283" t="s">
        <v>1412</v>
      </c>
      <c r="U633" s="283">
        <v>0.87</v>
      </c>
      <c r="V633" s="283">
        <f>ROUND(E633*U633,2)</f>
        <v>8.21</v>
      </c>
      <c r="W633" s="283"/>
      <c r="X633" s="283" t="s">
        <v>1392</v>
      </c>
      <c r="Y633" s="284"/>
      <c r="Z633" s="284"/>
      <c r="AA633" s="284"/>
      <c r="AB633" s="284"/>
      <c r="AC633" s="284"/>
      <c r="AD633" s="284"/>
      <c r="AE633" s="284"/>
      <c r="AF633" s="284"/>
      <c r="AG633" s="284" t="s">
        <v>1393</v>
      </c>
      <c r="AH633" s="284"/>
      <c r="AI633" s="284"/>
      <c r="AJ633" s="284"/>
      <c r="AK633" s="284"/>
      <c r="AL633" s="284"/>
      <c r="AM633" s="284"/>
      <c r="AN633" s="284"/>
      <c r="AO633" s="284"/>
      <c r="AP633" s="284"/>
      <c r="AQ633" s="284"/>
      <c r="AR633" s="284"/>
      <c r="AS633" s="284"/>
      <c r="AT633" s="284"/>
      <c r="AU633" s="284"/>
      <c r="AV633" s="284"/>
      <c r="AW633" s="284"/>
      <c r="AX633" s="284"/>
      <c r="AY633" s="284"/>
      <c r="AZ633" s="284"/>
      <c r="BA633" s="284"/>
      <c r="BB633" s="284"/>
      <c r="BC633" s="284"/>
      <c r="BD633" s="284"/>
      <c r="BE633" s="284"/>
      <c r="BF633" s="284"/>
      <c r="BG633" s="284"/>
      <c r="BH633" s="284"/>
    </row>
    <row r="634" spans="1:60" ht="12.75" outlineLevel="1">
      <c r="A634" s="232"/>
      <c r="B634" s="233"/>
      <c r="C634" s="234" t="s">
        <v>1937</v>
      </c>
      <c r="D634" s="235"/>
      <c r="E634" s="236">
        <v>9.437</v>
      </c>
      <c r="F634" s="283"/>
      <c r="G634" s="231"/>
      <c r="H634" s="283"/>
      <c r="I634" s="283"/>
      <c r="J634" s="283"/>
      <c r="K634" s="283"/>
      <c r="L634" s="283"/>
      <c r="M634" s="283"/>
      <c r="N634" s="283"/>
      <c r="O634" s="283"/>
      <c r="P634" s="283"/>
      <c r="Q634" s="283"/>
      <c r="R634" s="283"/>
      <c r="S634" s="283"/>
      <c r="T634" s="283"/>
      <c r="U634" s="283"/>
      <c r="V634" s="283"/>
      <c r="W634" s="283"/>
      <c r="X634" s="283"/>
      <c r="Y634" s="284"/>
      <c r="Z634" s="284"/>
      <c r="AA634" s="284"/>
      <c r="AB634" s="284"/>
      <c r="AC634" s="284"/>
      <c r="AD634" s="284"/>
      <c r="AE634" s="284"/>
      <c r="AF634" s="284"/>
      <c r="AG634" s="284" t="s">
        <v>527</v>
      </c>
      <c r="AH634" s="284">
        <v>0</v>
      </c>
      <c r="AI634" s="284"/>
      <c r="AJ634" s="284"/>
      <c r="AK634" s="284"/>
      <c r="AL634" s="284"/>
      <c r="AM634" s="284"/>
      <c r="AN634" s="284"/>
      <c r="AO634" s="284"/>
      <c r="AP634" s="284"/>
      <c r="AQ634" s="284"/>
      <c r="AR634" s="284"/>
      <c r="AS634" s="284"/>
      <c r="AT634" s="284"/>
      <c r="AU634" s="284"/>
      <c r="AV634" s="284"/>
      <c r="AW634" s="284"/>
      <c r="AX634" s="284"/>
      <c r="AY634" s="284"/>
      <c r="AZ634" s="284"/>
      <c r="BA634" s="284"/>
      <c r="BB634" s="284"/>
      <c r="BC634" s="284"/>
      <c r="BD634" s="284"/>
      <c r="BE634" s="284"/>
      <c r="BF634" s="284"/>
      <c r="BG634" s="284"/>
      <c r="BH634" s="284"/>
    </row>
    <row r="635" spans="1:60" ht="12.75" outlineLevel="1">
      <c r="A635" s="225">
        <v>134</v>
      </c>
      <c r="B635" s="226" t="s">
        <v>1938</v>
      </c>
      <c r="C635" s="227" t="s">
        <v>1939</v>
      </c>
      <c r="D635" s="228" t="s">
        <v>238</v>
      </c>
      <c r="E635" s="229">
        <v>30.75</v>
      </c>
      <c r="F635" s="147"/>
      <c r="G635" s="230">
        <f>ROUND(E635*F635,2)</f>
        <v>0</v>
      </c>
      <c r="H635" s="148"/>
      <c r="I635" s="283">
        <f>ROUND(E635*H635,2)</f>
        <v>0</v>
      </c>
      <c r="J635" s="148"/>
      <c r="K635" s="283">
        <f>ROUND(E635*J635,2)</f>
        <v>0</v>
      </c>
      <c r="L635" s="283">
        <v>21</v>
      </c>
      <c r="M635" s="283">
        <f>G635*(1+L635/100)</f>
        <v>0</v>
      </c>
      <c r="N635" s="283">
        <v>0.00525</v>
      </c>
      <c r="O635" s="283">
        <f>ROUND(E635*N635,2)</f>
        <v>0.16</v>
      </c>
      <c r="P635" s="283">
        <v>0</v>
      </c>
      <c r="Q635" s="283">
        <f>ROUND(E635*P635,2)</f>
        <v>0</v>
      </c>
      <c r="R635" s="283"/>
      <c r="S635" s="283" t="s">
        <v>1390</v>
      </c>
      <c r="T635" s="283" t="s">
        <v>1412</v>
      </c>
      <c r="U635" s="283">
        <v>0.94</v>
      </c>
      <c r="V635" s="283">
        <f>ROUND(E635*U635,2)</f>
        <v>28.91</v>
      </c>
      <c r="W635" s="283"/>
      <c r="X635" s="283" t="s">
        <v>1392</v>
      </c>
      <c r="Y635" s="284"/>
      <c r="Z635" s="284"/>
      <c r="AA635" s="284"/>
      <c r="AB635" s="284"/>
      <c r="AC635" s="284"/>
      <c r="AD635" s="284"/>
      <c r="AE635" s="284"/>
      <c r="AF635" s="284"/>
      <c r="AG635" s="284" t="s">
        <v>1393</v>
      </c>
      <c r="AH635" s="284"/>
      <c r="AI635" s="284"/>
      <c r="AJ635" s="284"/>
      <c r="AK635" s="284"/>
      <c r="AL635" s="284"/>
      <c r="AM635" s="284"/>
      <c r="AN635" s="284"/>
      <c r="AO635" s="284"/>
      <c r="AP635" s="284"/>
      <c r="AQ635" s="284"/>
      <c r="AR635" s="284"/>
      <c r="AS635" s="284"/>
      <c r="AT635" s="284"/>
      <c r="AU635" s="284"/>
      <c r="AV635" s="284"/>
      <c r="AW635" s="284"/>
      <c r="AX635" s="284"/>
      <c r="AY635" s="284"/>
      <c r="AZ635" s="284"/>
      <c r="BA635" s="284"/>
      <c r="BB635" s="284"/>
      <c r="BC635" s="284"/>
      <c r="BD635" s="284"/>
      <c r="BE635" s="284"/>
      <c r="BF635" s="284"/>
      <c r="BG635" s="284"/>
      <c r="BH635" s="284"/>
    </row>
    <row r="636" spans="1:60" ht="12.75" outlineLevel="1">
      <c r="A636" s="232"/>
      <c r="B636" s="233"/>
      <c r="C636" s="293" t="s">
        <v>1940</v>
      </c>
      <c r="D636" s="293"/>
      <c r="E636" s="293"/>
      <c r="F636" s="291"/>
      <c r="G636" s="293"/>
      <c r="H636" s="283"/>
      <c r="I636" s="283"/>
      <c r="J636" s="283"/>
      <c r="K636" s="283"/>
      <c r="L636" s="283"/>
      <c r="M636" s="283"/>
      <c r="N636" s="283"/>
      <c r="O636" s="283"/>
      <c r="P636" s="283"/>
      <c r="Q636" s="283"/>
      <c r="R636" s="283"/>
      <c r="S636" s="283"/>
      <c r="T636" s="283"/>
      <c r="U636" s="283"/>
      <c r="V636" s="283"/>
      <c r="W636" s="283"/>
      <c r="X636" s="283"/>
      <c r="Y636" s="284"/>
      <c r="Z636" s="284"/>
      <c r="AA636" s="284"/>
      <c r="AB636" s="284"/>
      <c r="AC636" s="284"/>
      <c r="AD636" s="284"/>
      <c r="AE636" s="284"/>
      <c r="AF636" s="284"/>
      <c r="AG636" s="284" t="s">
        <v>1395</v>
      </c>
      <c r="AH636" s="284"/>
      <c r="AI636" s="284"/>
      <c r="AJ636" s="284"/>
      <c r="AK636" s="284"/>
      <c r="AL636" s="284"/>
      <c r="AM636" s="284"/>
      <c r="AN636" s="284"/>
      <c r="AO636" s="284"/>
      <c r="AP636" s="284"/>
      <c r="AQ636" s="284"/>
      <c r="AR636" s="284"/>
      <c r="AS636" s="284"/>
      <c r="AT636" s="284"/>
      <c r="AU636" s="284"/>
      <c r="AV636" s="284"/>
      <c r="AW636" s="284"/>
      <c r="AX636" s="284"/>
      <c r="AY636" s="284"/>
      <c r="AZ636" s="284"/>
      <c r="BA636" s="284"/>
      <c r="BB636" s="284"/>
      <c r="BC636" s="284"/>
      <c r="BD636" s="284"/>
      <c r="BE636" s="284"/>
      <c r="BF636" s="284"/>
      <c r="BG636" s="284"/>
      <c r="BH636" s="284"/>
    </row>
    <row r="637" spans="1:60" ht="12.75" outlineLevel="1">
      <c r="A637" s="232"/>
      <c r="B637" s="233"/>
      <c r="C637" s="234" t="s">
        <v>1941</v>
      </c>
      <c r="D637" s="235"/>
      <c r="E637" s="236">
        <v>30.75</v>
      </c>
      <c r="F637" s="283"/>
      <c r="G637" s="231"/>
      <c r="H637" s="283"/>
      <c r="I637" s="283"/>
      <c r="J637" s="283"/>
      <c r="K637" s="283"/>
      <c r="L637" s="283"/>
      <c r="M637" s="283"/>
      <c r="N637" s="283"/>
      <c r="O637" s="283"/>
      <c r="P637" s="283"/>
      <c r="Q637" s="283"/>
      <c r="R637" s="283"/>
      <c r="S637" s="283"/>
      <c r="T637" s="283"/>
      <c r="U637" s="283"/>
      <c r="V637" s="283"/>
      <c r="W637" s="283"/>
      <c r="X637" s="283"/>
      <c r="Y637" s="284"/>
      <c r="Z637" s="284"/>
      <c r="AA637" s="284"/>
      <c r="AB637" s="284"/>
      <c r="AC637" s="284"/>
      <c r="AD637" s="284"/>
      <c r="AE637" s="284"/>
      <c r="AF637" s="284"/>
      <c r="AG637" s="284" t="s">
        <v>527</v>
      </c>
      <c r="AH637" s="284">
        <v>0</v>
      </c>
      <c r="AI637" s="284"/>
      <c r="AJ637" s="284"/>
      <c r="AK637" s="284"/>
      <c r="AL637" s="284"/>
      <c r="AM637" s="284"/>
      <c r="AN637" s="284"/>
      <c r="AO637" s="284"/>
      <c r="AP637" s="284"/>
      <c r="AQ637" s="284"/>
      <c r="AR637" s="284"/>
      <c r="AS637" s="284"/>
      <c r="AT637" s="284"/>
      <c r="AU637" s="284"/>
      <c r="AV637" s="284"/>
      <c r="AW637" s="284"/>
      <c r="AX637" s="284"/>
      <c r="AY637" s="284"/>
      <c r="AZ637" s="284"/>
      <c r="BA637" s="284"/>
      <c r="BB637" s="284"/>
      <c r="BC637" s="284"/>
      <c r="BD637" s="284"/>
      <c r="BE637" s="284"/>
      <c r="BF637" s="284"/>
      <c r="BG637" s="284"/>
      <c r="BH637" s="284"/>
    </row>
    <row r="638" spans="1:60" ht="22.5" outlineLevel="1">
      <c r="A638" s="225">
        <v>135</v>
      </c>
      <c r="B638" s="226" t="s">
        <v>1942</v>
      </c>
      <c r="C638" s="227" t="s">
        <v>1943</v>
      </c>
      <c r="D638" s="228" t="s">
        <v>248</v>
      </c>
      <c r="E638" s="229">
        <v>94</v>
      </c>
      <c r="F638" s="147"/>
      <c r="G638" s="230">
        <f>ROUND(E638*F638,2)</f>
        <v>0</v>
      </c>
      <c r="H638" s="148"/>
      <c r="I638" s="283">
        <f>ROUND(E638*H638,2)</f>
        <v>0</v>
      </c>
      <c r="J638" s="148"/>
      <c r="K638" s="283">
        <f>ROUND(E638*J638,2)</f>
        <v>0</v>
      </c>
      <c r="L638" s="283">
        <v>21</v>
      </c>
      <c r="M638" s="283">
        <f>G638*(1+L638/100)</f>
        <v>0</v>
      </c>
      <c r="N638" s="283">
        <v>0</v>
      </c>
      <c r="O638" s="283">
        <f>ROUND(E638*N638,2)</f>
        <v>0</v>
      </c>
      <c r="P638" s="283">
        <v>0</v>
      </c>
      <c r="Q638" s="283">
        <f>ROUND(E638*P638,2)</f>
        <v>0</v>
      </c>
      <c r="R638" s="283"/>
      <c r="S638" s="283" t="s">
        <v>1390</v>
      </c>
      <c r="T638" s="283" t="s">
        <v>1391</v>
      </c>
      <c r="U638" s="283">
        <v>0</v>
      </c>
      <c r="V638" s="283">
        <f>ROUND(E638*U638,2)</f>
        <v>0</v>
      </c>
      <c r="W638" s="283"/>
      <c r="X638" s="283" t="s">
        <v>1392</v>
      </c>
      <c r="Y638" s="284"/>
      <c r="Z638" s="284"/>
      <c r="AA638" s="284"/>
      <c r="AB638" s="284"/>
      <c r="AC638" s="284"/>
      <c r="AD638" s="284"/>
      <c r="AE638" s="284"/>
      <c r="AF638" s="284"/>
      <c r="AG638" s="284" t="s">
        <v>1393</v>
      </c>
      <c r="AH638" s="284"/>
      <c r="AI638" s="284"/>
      <c r="AJ638" s="284"/>
      <c r="AK638" s="284"/>
      <c r="AL638" s="284"/>
      <c r="AM638" s="284"/>
      <c r="AN638" s="284"/>
      <c r="AO638" s="284"/>
      <c r="AP638" s="284"/>
      <c r="AQ638" s="284"/>
      <c r="AR638" s="284"/>
      <c r="AS638" s="284"/>
      <c r="AT638" s="284"/>
      <c r="AU638" s="284"/>
      <c r="AV638" s="284"/>
      <c r="AW638" s="284"/>
      <c r="AX638" s="284"/>
      <c r="AY638" s="284"/>
      <c r="AZ638" s="284"/>
      <c r="BA638" s="284"/>
      <c r="BB638" s="284"/>
      <c r="BC638" s="284"/>
      <c r="BD638" s="284"/>
      <c r="BE638" s="284"/>
      <c r="BF638" s="284"/>
      <c r="BG638" s="284"/>
      <c r="BH638" s="284"/>
    </row>
    <row r="639" spans="1:60" ht="12.75" outlineLevel="1">
      <c r="A639" s="232"/>
      <c r="B639" s="233"/>
      <c r="C639" s="234" t="s">
        <v>1944</v>
      </c>
      <c r="D639" s="235"/>
      <c r="E639" s="236">
        <v>70</v>
      </c>
      <c r="F639" s="283"/>
      <c r="G639" s="231"/>
      <c r="H639" s="283"/>
      <c r="I639" s="283"/>
      <c r="J639" s="283"/>
      <c r="K639" s="283"/>
      <c r="L639" s="283"/>
      <c r="M639" s="283"/>
      <c r="N639" s="283"/>
      <c r="O639" s="283"/>
      <c r="P639" s="283"/>
      <c r="Q639" s="283"/>
      <c r="R639" s="283"/>
      <c r="S639" s="283"/>
      <c r="T639" s="283"/>
      <c r="U639" s="283"/>
      <c r="V639" s="283"/>
      <c r="W639" s="283"/>
      <c r="X639" s="283"/>
      <c r="Y639" s="284"/>
      <c r="Z639" s="284"/>
      <c r="AA639" s="284"/>
      <c r="AB639" s="284"/>
      <c r="AC639" s="284"/>
      <c r="AD639" s="284"/>
      <c r="AE639" s="284"/>
      <c r="AF639" s="284"/>
      <c r="AG639" s="284" t="s">
        <v>527</v>
      </c>
      <c r="AH639" s="284">
        <v>0</v>
      </c>
      <c r="AI639" s="284"/>
      <c r="AJ639" s="284"/>
      <c r="AK639" s="284"/>
      <c r="AL639" s="284"/>
      <c r="AM639" s="284"/>
      <c r="AN639" s="284"/>
      <c r="AO639" s="284"/>
      <c r="AP639" s="284"/>
      <c r="AQ639" s="284"/>
      <c r="AR639" s="284"/>
      <c r="AS639" s="284"/>
      <c r="AT639" s="284"/>
      <c r="AU639" s="284"/>
      <c r="AV639" s="284"/>
      <c r="AW639" s="284"/>
      <c r="AX639" s="284"/>
      <c r="AY639" s="284"/>
      <c r="AZ639" s="284"/>
      <c r="BA639" s="284"/>
      <c r="BB639" s="284"/>
      <c r="BC639" s="284"/>
      <c r="BD639" s="284"/>
      <c r="BE639" s="284"/>
      <c r="BF639" s="284"/>
      <c r="BG639" s="284"/>
      <c r="BH639" s="284"/>
    </row>
    <row r="640" spans="1:60" ht="12.75" outlineLevel="1">
      <c r="A640" s="232"/>
      <c r="B640" s="233"/>
      <c r="C640" s="234" t="s">
        <v>1945</v>
      </c>
      <c r="D640" s="235"/>
      <c r="E640" s="236">
        <v>24</v>
      </c>
      <c r="F640" s="283"/>
      <c r="G640" s="231"/>
      <c r="H640" s="283"/>
      <c r="I640" s="283"/>
      <c r="J640" s="283"/>
      <c r="K640" s="283"/>
      <c r="L640" s="283"/>
      <c r="M640" s="283"/>
      <c r="N640" s="283"/>
      <c r="O640" s="283"/>
      <c r="P640" s="283"/>
      <c r="Q640" s="283"/>
      <c r="R640" s="283"/>
      <c r="S640" s="283"/>
      <c r="T640" s="283"/>
      <c r="U640" s="283"/>
      <c r="V640" s="283"/>
      <c r="W640" s="283"/>
      <c r="X640" s="283"/>
      <c r="Y640" s="284"/>
      <c r="Z640" s="284"/>
      <c r="AA640" s="284"/>
      <c r="AB640" s="284"/>
      <c r="AC640" s="284"/>
      <c r="AD640" s="284"/>
      <c r="AE640" s="284"/>
      <c r="AF640" s="284"/>
      <c r="AG640" s="284" t="s">
        <v>527</v>
      </c>
      <c r="AH640" s="284">
        <v>0</v>
      </c>
      <c r="AI640" s="284"/>
      <c r="AJ640" s="284"/>
      <c r="AK640" s="284"/>
      <c r="AL640" s="284"/>
      <c r="AM640" s="284"/>
      <c r="AN640" s="284"/>
      <c r="AO640" s="284"/>
      <c r="AP640" s="284"/>
      <c r="AQ640" s="284"/>
      <c r="AR640" s="284"/>
      <c r="AS640" s="284"/>
      <c r="AT640" s="284"/>
      <c r="AU640" s="284"/>
      <c r="AV640" s="284"/>
      <c r="AW640" s="284"/>
      <c r="AX640" s="284"/>
      <c r="AY640" s="284"/>
      <c r="AZ640" s="284"/>
      <c r="BA640" s="284"/>
      <c r="BB640" s="284"/>
      <c r="BC640" s="284"/>
      <c r="BD640" s="284"/>
      <c r="BE640" s="284"/>
      <c r="BF640" s="284"/>
      <c r="BG640" s="284"/>
      <c r="BH640" s="284"/>
    </row>
    <row r="641" spans="1:60" ht="12.75" outlineLevel="1">
      <c r="A641" s="225">
        <v>136</v>
      </c>
      <c r="B641" s="226" t="s">
        <v>1946</v>
      </c>
      <c r="C641" s="227" t="s">
        <v>1947</v>
      </c>
      <c r="D641" s="228" t="s">
        <v>243</v>
      </c>
      <c r="E641" s="229">
        <v>1</v>
      </c>
      <c r="F641" s="147"/>
      <c r="G641" s="230">
        <f>ROUND(E641*F641,2)</f>
        <v>0</v>
      </c>
      <c r="H641" s="148"/>
      <c r="I641" s="283">
        <f>ROUND(E641*H641,2)</f>
        <v>0</v>
      </c>
      <c r="J641" s="148"/>
      <c r="K641" s="283">
        <f>ROUND(E641*J641,2)</f>
        <v>0</v>
      </c>
      <c r="L641" s="283">
        <v>21</v>
      </c>
      <c r="M641" s="283">
        <f>G641*(1+L641/100)</f>
        <v>0</v>
      </c>
      <c r="N641" s="283">
        <v>0</v>
      </c>
      <c r="O641" s="283">
        <f>ROUND(E641*N641,2)</f>
        <v>0</v>
      </c>
      <c r="P641" s="283">
        <v>0</v>
      </c>
      <c r="Q641" s="283">
        <f>ROUND(E641*P641,2)</f>
        <v>0</v>
      </c>
      <c r="R641" s="283"/>
      <c r="S641" s="283" t="s">
        <v>1390</v>
      </c>
      <c r="T641" s="283" t="s">
        <v>1391</v>
      </c>
      <c r="U641" s="283">
        <v>0</v>
      </c>
      <c r="V641" s="283">
        <f>ROUND(E641*U641,2)</f>
        <v>0</v>
      </c>
      <c r="W641" s="283"/>
      <c r="X641" s="283" t="s">
        <v>1392</v>
      </c>
      <c r="Y641" s="284"/>
      <c r="Z641" s="284"/>
      <c r="AA641" s="284"/>
      <c r="AB641" s="284"/>
      <c r="AC641" s="284"/>
      <c r="AD641" s="284"/>
      <c r="AE641" s="284"/>
      <c r="AF641" s="284"/>
      <c r="AG641" s="284" t="s">
        <v>1393</v>
      </c>
      <c r="AH641" s="284"/>
      <c r="AI641" s="284"/>
      <c r="AJ641" s="284"/>
      <c r="AK641" s="284"/>
      <c r="AL641" s="284"/>
      <c r="AM641" s="284"/>
      <c r="AN641" s="284"/>
      <c r="AO641" s="284"/>
      <c r="AP641" s="284"/>
      <c r="AQ641" s="284"/>
      <c r="AR641" s="284"/>
      <c r="AS641" s="284"/>
      <c r="AT641" s="284"/>
      <c r="AU641" s="284"/>
      <c r="AV641" s="284"/>
      <c r="AW641" s="284"/>
      <c r="AX641" s="284"/>
      <c r="AY641" s="284"/>
      <c r="AZ641" s="284"/>
      <c r="BA641" s="284"/>
      <c r="BB641" s="284"/>
      <c r="BC641" s="284"/>
      <c r="BD641" s="284"/>
      <c r="BE641" s="284"/>
      <c r="BF641" s="284"/>
      <c r="BG641" s="284"/>
      <c r="BH641" s="284"/>
    </row>
    <row r="642" spans="1:60" ht="12.75" outlineLevel="1">
      <c r="A642" s="232"/>
      <c r="B642" s="233"/>
      <c r="C642" s="234" t="s">
        <v>1948</v>
      </c>
      <c r="D642" s="235"/>
      <c r="E642" s="236">
        <v>1</v>
      </c>
      <c r="F642" s="283"/>
      <c r="G642" s="231"/>
      <c r="H642" s="283"/>
      <c r="I642" s="283"/>
      <c r="J642" s="283"/>
      <c r="K642" s="283"/>
      <c r="L642" s="283"/>
      <c r="M642" s="283"/>
      <c r="N642" s="283"/>
      <c r="O642" s="283"/>
      <c r="P642" s="283"/>
      <c r="Q642" s="283"/>
      <c r="R642" s="283"/>
      <c r="S642" s="283"/>
      <c r="T642" s="283"/>
      <c r="U642" s="283"/>
      <c r="V642" s="283"/>
      <c r="W642" s="283"/>
      <c r="X642" s="283"/>
      <c r="Y642" s="284"/>
      <c r="Z642" s="284"/>
      <c r="AA642" s="284"/>
      <c r="AB642" s="284"/>
      <c r="AC642" s="284"/>
      <c r="AD642" s="284"/>
      <c r="AE642" s="284"/>
      <c r="AF642" s="284"/>
      <c r="AG642" s="284" t="s">
        <v>527</v>
      </c>
      <c r="AH642" s="284">
        <v>0</v>
      </c>
      <c r="AI642" s="284"/>
      <c r="AJ642" s="284"/>
      <c r="AK642" s="284"/>
      <c r="AL642" s="284"/>
      <c r="AM642" s="284"/>
      <c r="AN642" s="284"/>
      <c r="AO642" s="284"/>
      <c r="AP642" s="284"/>
      <c r="AQ642" s="284"/>
      <c r="AR642" s="284"/>
      <c r="AS642" s="284"/>
      <c r="AT642" s="284"/>
      <c r="AU642" s="284"/>
      <c r="AV642" s="284"/>
      <c r="AW642" s="284"/>
      <c r="AX642" s="284"/>
      <c r="AY642" s="284"/>
      <c r="AZ642" s="284"/>
      <c r="BA642" s="284"/>
      <c r="BB642" s="284"/>
      <c r="BC642" s="284"/>
      <c r="BD642" s="284"/>
      <c r="BE642" s="284"/>
      <c r="BF642" s="284"/>
      <c r="BG642" s="284"/>
      <c r="BH642" s="284"/>
    </row>
    <row r="643" spans="1:60" ht="12.75" outlineLevel="1">
      <c r="A643" s="225">
        <v>137</v>
      </c>
      <c r="B643" s="226" t="s">
        <v>1949</v>
      </c>
      <c r="C643" s="227" t="s">
        <v>1950</v>
      </c>
      <c r="D643" s="228" t="s">
        <v>950</v>
      </c>
      <c r="E643" s="229">
        <v>145.2</v>
      </c>
      <c r="F643" s="147"/>
      <c r="G643" s="230">
        <f>ROUND(E643*F643,2)</f>
        <v>0</v>
      </c>
      <c r="H643" s="148"/>
      <c r="I643" s="283">
        <f>ROUND(E643*H643,2)</f>
        <v>0</v>
      </c>
      <c r="J643" s="148"/>
      <c r="K643" s="283">
        <f>ROUND(E643*J643,2)</f>
        <v>0</v>
      </c>
      <c r="L643" s="283">
        <v>21</v>
      </c>
      <c r="M643" s="283">
        <f>G643*(1+L643/100)</f>
        <v>0</v>
      </c>
      <c r="N643" s="283">
        <v>0.00105</v>
      </c>
      <c r="O643" s="283">
        <f>ROUND(E643*N643,2)</f>
        <v>0.15</v>
      </c>
      <c r="P643" s="283">
        <v>0</v>
      </c>
      <c r="Q643" s="283">
        <f>ROUND(E643*P643,2)</f>
        <v>0</v>
      </c>
      <c r="R643" s="283"/>
      <c r="S643" s="283" t="s">
        <v>1412</v>
      </c>
      <c r="T643" s="283" t="s">
        <v>1478</v>
      </c>
      <c r="U643" s="283">
        <v>0</v>
      </c>
      <c r="V643" s="283">
        <f>ROUND(E643*U643,2)</f>
        <v>0</v>
      </c>
      <c r="W643" s="283"/>
      <c r="X643" s="283" t="s">
        <v>1479</v>
      </c>
      <c r="Y643" s="284"/>
      <c r="Z643" s="284"/>
      <c r="AA643" s="284"/>
      <c r="AB643" s="284"/>
      <c r="AC643" s="284"/>
      <c r="AD643" s="284"/>
      <c r="AE643" s="284"/>
      <c r="AF643" s="284"/>
      <c r="AG643" s="284" t="s">
        <v>1480</v>
      </c>
      <c r="AH643" s="284"/>
      <c r="AI643" s="284"/>
      <c r="AJ643" s="284"/>
      <c r="AK643" s="284"/>
      <c r="AL643" s="284"/>
      <c r="AM643" s="284"/>
      <c r="AN643" s="284"/>
      <c r="AO643" s="284"/>
      <c r="AP643" s="284"/>
      <c r="AQ643" s="284"/>
      <c r="AR643" s="284"/>
      <c r="AS643" s="284"/>
      <c r="AT643" s="284"/>
      <c r="AU643" s="284"/>
      <c r="AV643" s="284"/>
      <c r="AW643" s="284"/>
      <c r="AX643" s="284"/>
      <c r="AY643" s="284"/>
      <c r="AZ643" s="284"/>
      <c r="BA643" s="284"/>
      <c r="BB643" s="284"/>
      <c r="BC643" s="284"/>
      <c r="BD643" s="284"/>
      <c r="BE643" s="284"/>
      <c r="BF643" s="284"/>
      <c r="BG643" s="284"/>
      <c r="BH643" s="284"/>
    </row>
    <row r="644" spans="1:60" ht="12.75" outlineLevel="1">
      <c r="A644" s="232"/>
      <c r="B644" s="233"/>
      <c r="C644" s="234" t="s">
        <v>1951</v>
      </c>
      <c r="D644" s="235"/>
      <c r="E644" s="236">
        <v>145.2</v>
      </c>
      <c r="F644" s="283"/>
      <c r="G644" s="231"/>
      <c r="H644" s="283"/>
      <c r="I644" s="283"/>
      <c r="J644" s="283"/>
      <c r="K644" s="283"/>
      <c r="L644" s="283"/>
      <c r="M644" s="283"/>
      <c r="N644" s="283"/>
      <c r="O644" s="283"/>
      <c r="P644" s="283"/>
      <c r="Q644" s="283"/>
      <c r="R644" s="283"/>
      <c r="S644" s="283"/>
      <c r="T644" s="283"/>
      <c r="U644" s="283"/>
      <c r="V644" s="283"/>
      <c r="W644" s="283"/>
      <c r="X644" s="283"/>
      <c r="Y644" s="284"/>
      <c r="Z644" s="284"/>
      <c r="AA644" s="284"/>
      <c r="AB644" s="284"/>
      <c r="AC644" s="284"/>
      <c r="AD644" s="284"/>
      <c r="AE644" s="284"/>
      <c r="AF644" s="284"/>
      <c r="AG644" s="284" t="s">
        <v>527</v>
      </c>
      <c r="AH644" s="284">
        <v>0</v>
      </c>
      <c r="AI644" s="284"/>
      <c r="AJ644" s="284"/>
      <c r="AK644" s="284"/>
      <c r="AL644" s="284"/>
      <c r="AM644" s="284"/>
      <c r="AN644" s="284"/>
      <c r="AO644" s="284"/>
      <c r="AP644" s="284"/>
      <c r="AQ644" s="284"/>
      <c r="AR644" s="284"/>
      <c r="AS644" s="284"/>
      <c r="AT644" s="284"/>
      <c r="AU644" s="284"/>
      <c r="AV644" s="284"/>
      <c r="AW644" s="284"/>
      <c r="AX644" s="284"/>
      <c r="AY644" s="284"/>
      <c r="AZ644" s="284"/>
      <c r="BA644" s="284"/>
      <c r="BB644" s="284"/>
      <c r="BC644" s="284"/>
      <c r="BD644" s="284"/>
      <c r="BE644" s="284"/>
      <c r="BF644" s="284"/>
      <c r="BG644" s="284"/>
      <c r="BH644" s="284"/>
    </row>
    <row r="645" spans="1:60" ht="22.5" outlineLevel="1">
      <c r="A645" s="225">
        <v>138</v>
      </c>
      <c r="B645" s="226" t="s">
        <v>1952</v>
      </c>
      <c r="C645" s="227" t="s">
        <v>1953</v>
      </c>
      <c r="D645" s="228" t="s">
        <v>238</v>
      </c>
      <c r="E645" s="229">
        <v>10.3807</v>
      </c>
      <c r="F645" s="147"/>
      <c r="G645" s="230">
        <f>ROUND(E645*F645,2)</f>
        <v>0</v>
      </c>
      <c r="H645" s="148"/>
      <c r="I645" s="283">
        <f>ROUND(E645*H645,2)</f>
        <v>0</v>
      </c>
      <c r="J645" s="148"/>
      <c r="K645" s="283">
        <f>ROUND(E645*J645,2)</f>
        <v>0</v>
      </c>
      <c r="L645" s="283">
        <v>21</v>
      </c>
      <c r="M645" s="283">
        <f>G645*(1+L645/100)</f>
        <v>0</v>
      </c>
      <c r="N645" s="283">
        <v>0.0046</v>
      </c>
      <c r="O645" s="283">
        <f>ROUND(E645*N645,2)</f>
        <v>0.05</v>
      </c>
      <c r="P645" s="283">
        <v>0</v>
      </c>
      <c r="Q645" s="283">
        <f>ROUND(E645*P645,2)</f>
        <v>0</v>
      </c>
      <c r="R645" s="283" t="s">
        <v>1485</v>
      </c>
      <c r="S645" s="283" t="s">
        <v>1412</v>
      </c>
      <c r="T645" s="283" t="s">
        <v>1412</v>
      </c>
      <c r="U645" s="283">
        <v>0</v>
      </c>
      <c r="V645" s="283">
        <f>ROUND(E645*U645,2)</f>
        <v>0</v>
      </c>
      <c r="W645" s="283"/>
      <c r="X645" s="283" t="s">
        <v>1487</v>
      </c>
      <c r="Y645" s="284"/>
      <c r="Z645" s="284"/>
      <c r="AA645" s="284"/>
      <c r="AB645" s="284"/>
      <c r="AC645" s="284"/>
      <c r="AD645" s="284"/>
      <c r="AE645" s="284"/>
      <c r="AF645" s="284"/>
      <c r="AG645" s="284" t="s">
        <v>1488</v>
      </c>
      <c r="AH645" s="284"/>
      <c r="AI645" s="284"/>
      <c r="AJ645" s="284"/>
      <c r="AK645" s="284"/>
      <c r="AL645" s="284"/>
      <c r="AM645" s="284"/>
      <c r="AN645" s="284"/>
      <c r="AO645" s="284"/>
      <c r="AP645" s="284"/>
      <c r="AQ645" s="284"/>
      <c r="AR645" s="284"/>
      <c r="AS645" s="284"/>
      <c r="AT645" s="284"/>
      <c r="AU645" s="284"/>
      <c r="AV645" s="284"/>
      <c r="AW645" s="284"/>
      <c r="AX645" s="284"/>
      <c r="AY645" s="284"/>
      <c r="AZ645" s="284"/>
      <c r="BA645" s="284"/>
      <c r="BB645" s="284"/>
      <c r="BC645" s="284"/>
      <c r="BD645" s="284"/>
      <c r="BE645" s="284"/>
      <c r="BF645" s="284"/>
      <c r="BG645" s="284"/>
      <c r="BH645" s="284"/>
    </row>
    <row r="646" spans="1:60" ht="12.75" outlineLevel="1">
      <c r="A646" s="232"/>
      <c r="B646" s="233"/>
      <c r="C646" s="234" t="s">
        <v>1954</v>
      </c>
      <c r="D646" s="235"/>
      <c r="E646" s="236">
        <v>10.3807</v>
      </c>
      <c r="F646" s="283"/>
      <c r="G646" s="231"/>
      <c r="H646" s="283"/>
      <c r="I646" s="283"/>
      <c r="J646" s="283"/>
      <c r="K646" s="283"/>
      <c r="L646" s="283"/>
      <c r="M646" s="283"/>
      <c r="N646" s="283"/>
      <c r="O646" s="283"/>
      <c r="P646" s="283"/>
      <c r="Q646" s="283"/>
      <c r="R646" s="283"/>
      <c r="S646" s="283"/>
      <c r="T646" s="283"/>
      <c r="U646" s="283"/>
      <c r="V646" s="283"/>
      <c r="W646" s="283"/>
      <c r="X646" s="283"/>
      <c r="Y646" s="284"/>
      <c r="Z646" s="284"/>
      <c r="AA646" s="284"/>
      <c r="AB646" s="284"/>
      <c r="AC646" s="284"/>
      <c r="AD646" s="284"/>
      <c r="AE646" s="284"/>
      <c r="AF646" s="284"/>
      <c r="AG646" s="284" t="s">
        <v>527</v>
      </c>
      <c r="AH646" s="284">
        <v>0</v>
      </c>
      <c r="AI646" s="284"/>
      <c r="AJ646" s="284"/>
      <c r="AK646" s="284"/>
      <c r="AL646" s="284"/>
      <c r="AM646" s="284"/>
      <c r="AN646" s="284"/>
      <c r="AO646" s="284"/>
      <c r="AP646" s="284"/>
      <c r="AQ646" s="284"/>
      <c r="AR646" s="284"/>
      <c r="AS646" s="284"/>
      <c r="AT646" s="284"/>
      <c r="AU646" s="284"/>
      <c r="AV646" s="284"/>
      <c r="AW646" s="284"/>
      <c r="AX646" s="284"/>
      <c r="AY646" s="284"/>
      <c r="AZ646" s="284"/>
      <c r="BA646" s="284"/>
      <c r="BB646" s="284"/>
      <c r="BC646" s="284"/>
      <c r="BD646" s="284"/>
      <c r="BE646" s="284"/>
      <c r="BF646" s="284"/>
      <c r="BG646" s="284"/>
      <c r="BH646" s="284"/>
    </row>
    <row r="647" spans="1:60" ht="12.75" outlineLevel="1">
      <c r="A647" s="232">
        <v>139</v>
      </c>
      <c r="B647" s="233" t="s">
        <v>1955</v>
      </c>
      <c r="C647" s="250" t="s">
        <v>1956</v>
      </c>
      <c r="D647" s="251" t="s">
        <v>316</v>
      </c>
      <c r="E647" s="1118"/>
      <c r="F647" s="148"/>
      <c r="G647" s="231">
        <f>ROUND(E647*F647,2)</f>
        <v>0</v>
      </c>
      <c r="H647" s="148"/>
      <c r="I647" s="283">
        <f>ROUND(E647*H647,2)</f>
        <v>0</v>
      </c>
      <c r="J647" s="148"/>
      <c r="K647" s="283">
        <f>ROUND(E647*J647,2)</f>
        <v>0</v>
      </c>
      <c r="L647" s="283">
        <v>21</v>
      </c>
      <c r="M647" s="283">
        <f>G647*(1+L647/100)</f>
        <v>0</v>
      </c>
      <c r="N647" s="283">
        <v>0</v>
      </c>
      <c r="O647" s="283">
        <f>ROUND(E647*N647,2)</f>
        <v>0</v>
      </c>
      <c r="P647" s="283">
        <v>0</v>
      </c>
      <c r="Q647" s="283">
        <f>ROUND(E647*P647,2)</f>
        <v>0</v>
      </c>
      <c r="R647" s="283"/>
      <c r="S647" s="283" t="s">
        <v>1412</v>
      </c>
      <c r="T647" s="283" t="s">
        <v>1412</v>
      </c>
      <c r="U647" s="283">
        <v>0</v>
      </c>
      <c r="V647" s="283">
        <f>ROUND(E647*U647,2)</f>
        <v>0</v>
      </c>
      <c r="W647" s="283"/>
      <c r="X647" s="283" t="s">
        <v>266</v>
      </c>
      <c r="Y647" s="284"/>
      <c r="Z647" s="284"/>
      <c r="AA647" s="284"/>
      <c r="AB647" s="284"/>
      <c r="AC647" s="284"/>
      <c r="AD647" s="284"/>
      <c r="AE647" s="284"/>
      <c r="AF647" s="284"/>
      <c r="AG647" s="284" t="s">
        <v>1791</v>
      </c>
      <c r="AH647" s="284"/>
      <c r="AI647" s="284"/>
      <c r="AJ647" s="284"/>
      <c r="AK647" s="284"/>
      <c r="AL647" s="284"/>
      <c r="AM647" s="284"/>
      <c r="AN647" s="284"/>
      <c r="AO647" s="284"/>
      <c r="AP647" s="284"/>
      <c r="AQ647" s="284"/>
      <c r="AR647" s="284"/>
      <c r="AS647" s="284"/>
      <c r="AT647" s="284"/>
      <c r="AU647" s="284"/>
      <c r="AV647" s="284"/>
      <c r="AW647" s="284"/>
      <c r="AX647" s="284"/>
      <c r="AY647" s="284"/>
      <c r="AZ647" s="284"/>
      <c r="BA647" s="284"/>
      <c r="BB647" s="284"/>
      <c r="BC647" s="284"/>
      <c r="BD647" s="284"/>
      <c r="BE647" s="284"/>
      <c r="BF647" s="284"/>
      <c r="BG647" s="284"/>
      <c r="BH647" s="284"/>
    </row>
    <row r="648" spans="1:33" ht="12.75">
      <c r="A648" s="218" t="s">
        <v>1384</v>
      </c>
      <c r="B648" s="219" t="s">
        <v>1957</v>
      </c>
      <c r="C648" s="220" t="s">
        <v>1958</v>
      </c>
      <c r="D648" s="221"/>
      <c r="E648" s="222"/>
      <c r="F648" s="281"/>
      <c r="G648" s="224">
        <f>SUMIF(AG649:AG684,"&lt;&gt;NOR",G649:G684)</f>
        <v>0</v>
      </c>
      <c r="H648" s="282"/>
      <c r="I648" s="282">
        <f>SUM(I649:I684)</f>
        <v>0</v>
      </c>
      <c r="J648" s="282"/>
      <c r="K648" s="282">
        <f>SUM(K649:K684)</f>
        <v>0</v>
      </c>
      <c r="L648" s="282"/>
      <c r="M648" s="282">
        <f>SUM(M649:M684)</f>
        <v>0</v>
      </c>
      <c r="N648" s="282"/>
      <c r="O648" s="282">
        <f>SUM(O649:O684)</f>
        <v>2.72</v>
      </c>
      <c r="P648" s="282"/>
      <c r="Q648" s="282">
        <f>SUM(Q649:Q684)</f>
        <v>0</v>
      </c>
      <c r="R648" s="282"/>
      <c r="S648" s="282"/>
      <c r="T648" s="282"/>
      <c r="U648" s="282"/>
      <c r="V648" s="282">
        <f>SUM(V649:V684)</f>
        <v>146.69</v>
      </c>
      <c r="W648" s="282"/>
      <c r="X648" s="282"/>
      <c r="AG648" s="259" t="s">
        <v>1387</v>
      </c>
    </row>
    <row r="649" spans="1:60" ht="12.75" outlineLevel="1">
      <c r="A649" s="225">
        <v>140</v>
      </c>
      <c r="B649" s="226" t="s">
        <v>1959</v>
      </c>
      <c r="C649" s="227" t="s">
        <v>1960</v>
      </c>
      <c r="D649" s="228" t="s">
        <v>248</v>
      </c>
      <c r="E649" s="229">
        <v>33.84</v>
      </c>
      <c r="F649" s="147"/>
      <c r="G649" s="230">
        <f>ROUND(E649*F649,2)</f>
        <v>0</v>
      </c>
      <c r="H649" s="148"/>
      <c r="I649" s="283">
        <f>ROUND(E649*H649,2)</f>
        <v>0</v>
      </c>
      <c r="J649" s="148"/>
      <c r="K649" s="283">
        <f>ROUND(E649*J649,2)</f>
        <v>0</v>
      </c>
      <c r="L649" s="283">
        <v>21</v>
      </c>
      <c r="M649" s="283">
        <f>G649*(1+L649/100)</f>
        <v>0</v>
      </c>
      <c r="N649" s="283">
        <v>0.00032</v>
      </c>
      <c r="O649" s="283">
        <f>ROUND(E649*N649,2)</f>
        <v>0.01</v>
      </c>
      <c r="P649" s="283">
        <v>0</v>
      </c>
      <c r="Q649" s="283">
        <f>ROUND(E649*P649,2)</f>
        <v>0</v>
      </c>
      <c r="R649" s="283"/>
      <c r="S649" s="283" t="s">
        <v>1412</v>
      </c>
      <c r="T649" s="283" t="s">
        <v>1412</v>
      </c>
      <c r="U649" s="283">
        <v>0.24</v>
      </c>
      <c r="V649" s="283">
        <f>ROUND(E649*U649,2)</f>
        <v>8.12</v>
      </c>
      <c r="W649" s="283"/>
      <c r="X649" s="283" t="s">
        <v>1392</v>
      </c>
      <c r="Y649" s="284"/>
      <c r="Z649" s="284"/>
      <c r="AA649" s="284"/>
      <c r="AB649" s="284"/>
      <c r="AC649" s="284"/>
      <c r="AD649" s="284"/>
      <c r="AE649" s="284"/>
      <c r="AF649" s="284"/>
      <c r="AG649" s="284" t="s">
        <v>1393</v>
      </c>
      <c r="AH649" s="284"/>
      <c r="AI649" s="284"/>
      <c r="AJ649" s="284"/>
      <c r="AK649" s="284"/>
      <c r="AL649" s="284"/>
      <c r="AM649" s="284"/>
      <c r="AN649" s="284"/>
      <c r="AO649" s="284"/>
      <c r="AP649" s="284"/>
      <c r="AQ649" s="284"/>
      <c r="AR649" s="284"/>
      <c r="AS649" s="284"/>
      <c r="AT649" s="284"/>
      <c r="AU649" s="284"/>
      <c r="AV649" s="284"/>
      <c r="AW649" s="284"/>
      <c r="AX649" s="284"/>
      <c r="AY649" s="284"/>
      <c r="AZ649" s="284"/>
      <c r="BA649" s="284"/>
      <c r="BB649" s="284"/>
      <c r="BC649" s="284"/>
      <c r="BD649" s="284"/>
      <c r="BE649" s="284"/>
      <c r="BF649" s="284"/>
      <c r="BG649" s="284"/>
      <c r="BH649" s="284"/>
    </row>
    <row r="650" spans="1:60" ht="12.75" outlineLevel="1">
      <c r="A650" s="232"/>
      <c r="B650" s="233"/>
      <c r="C650" s="234" t="s">
        <v>1961</v>
      </c>
      <c r="D650" s="235"/>
      <c r="E650" s="236">
        <v>13.85</v>
      </c>
      <c r="F650" s="283"/>
      <c r="G650" s="231"/>
      <c r="H650" s="283"/>
      <c r="I650" s="283"/>
      <c r="J650" s="283"/>
      <c r="K650" s="283"/>
      <c r="L650" s="283"/>
      <c r="M650" s="283"/>
      <c r="N650" s="283"/>
      <c r="O650" s="283"/>
      <c r="P650" s="283"/>
      <c r="Q650" s="283"/>
      <c r="R650" s="283"/>
      <c r="S650" s="283"/>
      <c r="T650" s="283"/>
      <c r="U650" s="283"/>
      <c r="V650" s="283"/>
      <c r="W650" s="283"/>
      <c r="X650" s="283"/>
      <c r="Y650" s="284"/>
      <c r="Z650" s="284"/>
      <c r="AA650" s="284"/>
      <c r="AB650" s="284"/>
      <c r="AC650" s="284"/>
      <c r="AD650" s="284"/>
      <c r="AE650" s="284"/>
      <c r="AF650" s="284"/>
      <c r="AG650" s="284" t="s">
        <v>527</v>
      </c>
      <c r="AH650" s="284">
        <v>0</v>
      </c>
      <c r="AI650" s="284"/>
      <c r="AJ650" s="284"/>
      <c r="AK650" s="284"/>
      <c r="AL650" s="284"/>
      <c r="AM650" s="284"/>
      <c r="AN650" s="284"/>
      <c r="AO650" s="284"/>
      <c r="AP650" s="284"/>
      <c r="AQ650" s="284"/>
      <c r="AR650" s="284"/>
      <c r="AS650" s="284"/>
      <c r="AT650" s="284"/>
      <c r="AU650" s="284"/>
      <c r="AV650" s="284"/>
      <c r="AW650" s="284"/>
      <c r="AX650" s="284"/>
      <c r="AY650" s="284"/>
      <c r="AZ650" s="284"/>
      <c r="BA650" s="284"/>
      <c r="BB650" s="284"/>
      <c r="BC650" s="284"/>
      <c r="BD650" s="284"/>
      <c r="BE650" s="284"/>
      <c r="BF650" s="284"/>
      <c r="BG650" s="284"/>
      <c r="BH650" s="284"/>
    </row>
    <row r="651" spans="1:60" ht="12.75" outlineLevel="1">
      <c r="A651" s="232"/>
      <c r="B651" s="233"/>
      <c r="C651" s="234" t="s">
        <v>1962</v>
      </c>
      <c r="D651" s="235"/>
      <c r="E651" s="236">
        <v>9.98</v>
      </c>
      <c r="F651" s="283"/>
      <c r="G651" s="231"/>
      <c r="H651" s="283"/>
      <c r="I651" s="283"/>
      <c r="J651" s="283"/>
      <c r="K651" s="283"/>
      <c r="L651" s="283"/>
      <c r="M651" s="283"/>
      <c r="N651" s="283"/>
      <c r="O651" s="283"/>
      <c r="P651" s="283"/>
      <c r="Q651" s="283"/>
      <c r="R651" s="283"/>
      <c r="S651" s="283"/>
      <c r="T651" s="283"/>
      <c r="U651" s="283"/>
      <c r="V651" s="283"/>
      <c r="W651" s="283"/>
      <c r="X651" s="283"/>
      <c r="Y651" s="284"/>
      <c r="Z651" s="284"/>
      <c r="AA651" s="284"/>
      <c r="AB651" s="284"/>
      <c r="AC651" s="284"/>
      <c r="AD651" s="284"/>
      <c r="AE651" s="284"/>
      <c r="AF651" s="284"/>
      <c r="AG651" s="284" t="s">
        <v>527</v>
      </c>
      <c r="AH651" s="284">
        <v>0</v>
      </c>
      <c r="AI651" s="284"/>
      <c r="AJ651" s="284"/>
      <c r="AK651" s="284"/>
      <c r="AL651" s="284"/>
      <c r="AM651" s="284"/>
      <c r="AN651" s="284"/>
      <c r="AO651" s="284"/>
      <c r="AP651" s="284"/>
      <c r="AQ651" s="284"/>
      <c r="AR651" s="284"/>
      <c r="AS651" s="284"/>
      <c r="AT651" s="284"/>
      <c r="AU651" s="284"/>
      <c r="AV651" s="284"/>
      <c r="AW651" s="284"/>
      <c r="AX651" s="284"/>
      <c r="AY651" s="284"/>
      <c r="AZ651" s="284"/>
      <c r="BA651" s="284"/>
      <c r="BB651" s="284"/>
      <c r="BC651" s="284"/>
      <c r="BD651" s="284"/>
      <c r="BE651" s="284"/>
      <c r="BF651" s="284"/>
      <c r="BG651" s="284"/>
      <c r="BH651" s="284"/>
    </row>
    <row r="652" spans="1:60" ht="12.75" outlineLevel="1">
      <c r="A652" s="232"/>
      <c r="B652" s="233"/>
      <c r="C652" s="234" t="s">
        <v>1963</v>
      </c>
      <c r="D652" s="235"/>
      <c r="E652" s="236">
        <v>10.01</v>
      </c>
      <c r="F652" s="283"/>
      <c r="G652" s="231"/>
      <c r="H652" s="283"/>
      <c r="I652" s="283"/>
      <c r="J652" s="283"/>
      <c r="K652" s="283"/>
      <c r="L652" s="283"/>
      <c r="M652" s="283"/>
      <c r="N652" s="283"/>
      <c r="O652" s="283"/>
      <c r="P652" s="283"/>
      <c r="Q652" s="283"/>
      <c r="R652" s="283"/>
      <c r="S652" s="283"/>
      <c r="T652" s="283"/>
      <c r="U652" s="283"/>
      <c r="V652" s="283"/>
      <c r="W652" s="283"/>
      <c r="X652" s="283"/>
      <c r="Y652" s="284"/>
      <c r="Z652" s="284"/>
      <c r="AA652" s="284"/>
      <c r="AB652" s="284"/>
      <c r="AC652" s="284"/>
      <c r="AD652" s="284"/>
      <c r="AE652" s="284"/>
      <c r="AF652" s="284"/>
      <c r="AG652" s="284" t="s">
        <v>527</v>
      </c>
      <c r="AH652" s="284">
        <v>0</v>
      </c>
      <c r="AI652" s="284"/>
      <c r="AJ652" s="284"/>
      <c r="AK652" s="284"/>
      <c r="AL652" s="284"/>
      <c r="AM652" s="284"/>
      <c r="AN652" s="284"/>
      <c r="AO652" s="284"/>
      <c r="AP652" s="284"/>
      <c r="AQ652" s="284"/>
      <c r="AR652" s="284"/>
      <c r="AS652" s="284"/>
      <c r="AT652" s="284"/>
      <c r="AU652" s="284"/>
      <c r="AV652" s="284"/>
      <c r="AW652" s="284"/>
      <c r="AX652" s="284"/>
      <c r="AY652" s="284"/>
      <c r="AZ652" s="284"/>
      <c r="BA652" s="284"/>
      <c r="BB652" s="284"/>
      <c r="BC652" s="284"/>
      <c r="BD652" s="284"/>
      <c r="BE652" s="284"/>
      <c r="BF652" s="284"/>
      <c r="BG652" s="284"/>
      <c r="BH652" s="284"/>
    </row>
    <row r="653" spans="1:60" ht="12.75" outlineLevel="1">
      <c r="A653" s="237">
        <v>141</v>
      </c>
      <c r="B653" s="238" t="s">
        <v>1964</v>
      </c>
      <c r="C653" s="239" t="s">
        <v>1965</v>
      </c>
      <c r="D653" s="240" t="s">
        <v>248</v>
      </c>
      <c r="E653" s="241">
        <v>33.84</v>
      </c>
      <c r="F653" s="149"/>
      <c r="G653" s="242">
        <f>ROUND(E653*F653,2)</f>
        <v>0</v>
      </c>
      <c r="H653" s="148"/>
      <c r="I653" s="283">
        <f>ROUND(E653*H653,2)</f>
        <v>0</v>
      </c>
      <c r="J653" s="148"/>
      <c r="K653" s="283">
        <f>ROUND(E653*J653,2)</f>
        <v>0</v>
      </c>
      <c r="L653" s="283">
        <v>21</v>
      </c>
      <c r="M653" s="283">
        <f>G653*(1+L653/100)</f>
        <v>0</v>
      </c>
      <c r="N653" s="283">
        <v>0</v>
      </c>
      <c r="O653" s="283">
        <f>ROUND(E653*N653,2)</f>
        <v>0</v>
      </c>
      <c r="P653" s="283">
        <v>0</v>
      </c>
      <c r="Q653" s="283">
        <f>ROUND(E653*P653,2)</f>
        <v>0</v>
      </c>
      <c r="R653" s="283"/>
      <c r="S653" s="283" t="s">
        <v>1412</v>
      </c>
      <c r="T653" s="283" t="s">
        <v>1412</v>
      </c>
      <c r="U653" s="283">
        <v>0.15</v>
      </c>
      <c r="V653" s="283">
        <f>ROUND(E653*U653,2)</f>
        <v>5.08</v>
      </c>
      <c r="W653" s="283"/>
      <c r="X653" s="283" t="s">
        <v>1392</v>
      </c>
      <c r="Y653" s="284"/>
      <c r="Z653" s="284"/>
      <c r="AA653" s="284"/>
      <c r="AB653" s="284"/>
      <c r="AC653" s="284"/>
      <c r="AD653" s="284"/>
      <c r="AE653" s="284"/>
      <c r="AF653" s="284"/>
      <c r="AG653" s="284" t="s">
        <v>1393</v>
      </c>
      <c r="AH653" s="284"/>
      <c r="AI653" s="284"/>
      <c r="AJ653" s="284"/>
      <c r="AK653" s="284"/>
      <c r="AL653" s="284"/>
      <c r="AM653" s="284"/>
      <c r="AN653" s="284"/>
      <c r="AO653" s="284"/>
      <c r="AP653" s="284"/>
      <c r="AQ653" s="284"/>
      <c r="AR653" s="284"/>
      <c r="AS653" s="284"/>
      <c r="AT653" s="284"/>
      <c r="AU653" s="284"/>
      <c r="AV653" s="284"/>
      <c r="AW653" s="284"/>
      <c r="AX653" s="284"/>
      <c r="AY653" s="284"/>
      <c r="AZ653" s="284"/>
      <c r="BA653" s="284"/>
      <c r="BB653" s="284"/>
      <c r="BC653" s="284"/>
      <c r="BD653" s="284"/>
      <c r="BE653" s="284"/>
      <c r="BF653" s="284"/>
      <c r="BG653" s="284"/>
      <c r="BH653" s="284"/>
    </row>
    <row r="654" spans="1:60" ht="12.75" outlineLevel="1">
      <c r="A654" s="225">
        <v>142</v>
      </c>
      <c r="B654" s="226" t="s">
        <v>1966</v>
      </c>
      <c r="C654" s="227" t="s">
        <v>1967</v>
      </c>
      <c r="D654" s="228" t="s">
        <v>238</v>
      </c>
      <c r="E654" s="229">
        <v>126.49</v>
      </c>
      <c r="F654" s="147"/>
      <c r="G654" s="230">
        <f>ROUND(E654*F654,2)</f>
        <v>0</v>
      </c>
      <c r="H654" s="148"/>
      <c r="I654" s="283">
        <f>ROUND(E654*H654,2)</f>
        <v>0</v>
      </c>
      <c r="J654" s="148"/>
      <c r="K654" s="283">
        <f>ROUND(E654*J654,2)</f>
        <v>0</v>
      </c>
      <c r="L654" s="283">
        <v>21</v>
      </c>
      <c r="M654" s="283">
        <f>G654*(1+L654/100)</f>
        <v>0</v>
      </c>
      <c r="N654" s="283">
        <v>0.00504</v>
      </c>
      <c r="O654" s="283">
        <f>ROUND(E654*N654,2)</f>
        <v>0.64</v>
      </c>
      <c r="P654" s="283">
        <v>0</v>
      </c>
      <c r="Q654" s="283">
        <f>ROUND(E654*P654,2)</f>
        <v>0</v>
      </c>
      <c r="R654" s="283"/>
      <c r="S654" s="283" t="s">
        <v>1412</v>
      </c>
      <c r="T654" s="283" t="s">
        <v>1412</v>
      </c>
      <c r="U654" s="283">
        <v>0.98</v>
      </c>
      <c r="V654" s="283">
        <f>ROUND(E654*U654,2)</f>
        <v>123.96</v>
      </c>
      <c r="W654" s="283"/>
      <c r="X654" s="283" t="s">
        <v>1392</v>
      </c>
      <c r="Y654" s="284"/>
      <c r="Z654" s="284"/>
      <c r="AA654" s="284"/>
      <c r="AB654" s="284"/>
      <c r="AC654" s="284"/>
      <c r="AD654" s="284"/>
      <c r="AE654" s="284"/>
      <c r="AF654" s="284"/>
      <c r="AG654" s="284" t="s">
        <v>1393</v>
      </c>
      <c r="AH654" s="284"/>
      <c r="AI654" s="284"/>
      <c r="AJ654" s="284"/>
      <c r="AK654" s="284"/>
      <c r="AL654" s="284"/>
      <c r="AM654" s="284"/>
      <c r="AN654" s="284"/>
      <c r="AO654" s="284"/>
      <c r="AP654" s="284"/>
      <c r="AQ654" s="284"/>
      <c r="AR654" s="284"/>
      <c r="AS654" s="284"/>
      <c r="AT654" s="284"/>
      <c r="AU654" s="284"/>
      <c r="AV654" s="284"/>
      <c r="AW654" s="284"/>
      <c r="AX654" s="284"/>
      <c r="AY654" s="284"/>
      <c r="AZ654" s="284"/>
      <c r="BA654" s="284"/>
      <c r="BB654" s="284"/>
      <c r="BC654" s="284"/>
      <c r="BD654" s="284"/>
      <c r="BE654" s="284"/>
      <c r="BF654" s="284"/>
      <c r="BG654" s="284"/>
      <c r="BH654" s="284"/>
    </row>
    <row r="655" spans="1:60" ht="12.75" outlineLevel="1">
      <c r="A655" s="232"/>
      <c r="B655" s="233"/>
      <c r="C655" s="234" t="s">
        <v>1968</v>
      </c>
      <c r="D655" s="235"/>
      <c r="E655" s="236">
        <v>37.82</v>
      </c>
      <c r="F655" s="283"/>
      <c r="G655" s="231"/>
      <c r="H655" s="283"/>
      <c r="I655" s="283"/>
      <c r="J655" s="283"/>
      <c r="K655" s="283"/>
      <c r="L655" s="283"/>
      <c r="M655" s="283"/>
      <c r="N655" s="283"/>
      <c r="O655" s="283"/>
      <c r="P655" s="283"/>
      <c r="Q655" s="283"/>
      <c r="R655" s="283"/>
      <c r="S655" s="283"/>
      <c r="T655" s="283"/>
      <c r="U655" s="283"/>
      <c r="V655" s="283"/>
      <c r="W655" s="283"/>
      <c r="X655" s="283"/>
      <c r="Y655" s="284"/>
      <c r="Z655" s="284"/>
      <c r="AA655" s="284"/>
      <c r="AB655" s="284"/>
      <c r="AC655" s="284"/>
      <c r="AD655" s="284"/>
      <c r="AE655" s="284"/>
      <c r="AF655" s="284"/>
      <c r="AG655" s="284" t="s">
        <v>527</v>
      </c>
      <c r="AH655" s="284">
        <v>0</v>
      </c>
      <c r="AI655" s="284"/>
      <c r="AJ655" s="284"/>
      <c r="AK655" s="284"/>
      <c r="AL655" s="284"/>
      <c r="AM655" s="284"/>
      <c r="AN655" s="284"/>
      <c r="AO655" s="284"/>
      <c r="AP655" s="284"/>
      <c r="AQ655" s="284"/>
      <c r="AR655" s="284"/>
      <c r="AS655" s="284"/>
      <c r="AT655" s="284"/>
      <c r="AU655" s="284"/>
      <c r="AV655" s="284"/>
      <c r="AW655" s="284"/>
      <c r="AX655" s="284"/>
      <c r="AY655" s="284"/>
      <c r="AZ655" s="284"/>
      <c r="BA655" s="284"/>
      <c r="BB655" s="284"/>
      <c r="BC655" s="284"/>
      <c r="BD655" s="284"/>
      <c r="BE655" s="284"/>
      <c r="BF655" s="284"/>
      <c r="BG655" s="284"/>
      <c r="BH655" s="284"/>
    </row>
    <row r="656" spans="1:60" ht="12.75" outlineLevel="1">
      <c r="A656" s="232"/>
      <c r="B656" s="233"/>
      <c r="C656" s="234" t="s">
        <v>1969</v>
      </c>
      <c r="D656" s="235"/>
      <c r="E656" s="236">
        <v>4.09</v>
      </c>
      <c r="F656" s="283"/>
      <c r="G656" s="231"/>
      <c r="H656" s="283"/>
      <c r="I656" s="283"/>
      <c r="J656" s="283"/>
      <c r="K656" s="283"/>
      <c r="L656" s="283"/>
      <c r="M656" s="283"/>
      <c r="N656" s="283"/>
      <c r="O656" s="283"/>
      <c r="P656" s="283"/>
      <c r="Q656" s="283"/>
      <c r="R656" s="283"/>
      <c r="S656" s="283"/>
      <c r="T656" s="283"/>
      <c r="U656" s="283"/>
      <c r="V656" s="283"/>
      <c r="W656" s="283"/>
      <c r="X656" s="283"/>
      <c r="Y656" s="284"/>
      <c r="Z656" s="284"/>
      <c r="AA656" s="284"/>
      <c r="AB656" s="284"/>
      <c r="AC656" s="284"/>
      <c r="AD656" s="284"/>
      <c r="AE656" s="284"/>
      <c r="AF656" s="284"/>
      <c r="AG656" s="284" t="s">
        <v>527</v>
      </c>
      <c r="AH656" s="284">
        <v>0</v>
      </c>
      <c r="AI656" s="284"/>
      <c r="AJ656" s="284"/>
      <c r="AK656" s="284"/>
      <c r="AL656" s="284"/>
      <c r="AM656" s="284"/>
      <c r="AN656" s="284"/>
      <c r="AO656" s="284"/>
      <c r="AP656" s="284"/>
      <c r="AQ656" s="284"/>
      <c r="AR656" s="284"/>
      <c r="AS656" s="284"/>
      <c r="AT656" s="284"/>
      <c r="AU656" s="284"/>
      <c r="AV656" s="284"/>
      <c r="AW656" s="284"/>
      <c r="AX656" s="284"/>
      <c r="AY656" s="284"/>
      <c r="AZ656" s="284"/>
      <c r="BA656" s="284"/>
      <c r="BB656" s="284"/>
      <c r="BC656" s="284"/>
      <c r="BD656" s="284"/>
      <c r="BE656" s="284"/>
      <c r="BF656" s="284"/>
      <c r="BG656" s="284"/>
      <c r="BH656" s="284"/>
    </row>
    <row r="657" spans="1:60" ht="12.75" outlineLevel="1">
      <c r="A657" s="232"/>
      <c r="B657" s="233"/>
      <c r="C657" s="234" t="s">
        <v>1970</v>
      </c>
      <c r="D657" s="235"/>
      <c r="E657" s="236">
        <v>6</v>
      </c>
      <c r="F657" s="283"/>
      <c r="G657" s="231"/>
      <c r="H657" s="283"/>
      <c r="I657" s="283"/>
      <c r="J657" s="283"/>
      <c r="K657" s="283"/>
      <c r="L657" s="283"/>
      <c r="M657" s="283"/>
      <c r="N657" s="283"/>
      <c r="O657" s="283"/>
      <c r="P657" s="283"/>
      <c r="Q657" s="283"/>
      <c r="R657" s="283"/>
      <c r="S657" s="283"/>
      <c r="T657" s="283"/>
      <c r="U657" s="283"/>
      <c r="V657" s="283"/>
      <c r="W657" s="283"/>
      <c r="X657" s="283"/>
      <c r="Y657" s="284"/>
      <c r="Z657" s="284"/>
      <c r="AA657" s="284"/>
      <c r="AB657" s="284"/>
      <c r="AC657" s="284"/>
      <c r="AD657" s="284"/>
      <c r="AE657" s="284"/>
      <c r="AF657" s="284"/>
      <c r="AG657" s="284" t="s">
        <v>527</v>
      </c>
      <c r="AH657" s="284">
        <v>0</v>
      </c>
      <c r="AI657" s="284"/>
      <c r="AJ657" s="284"/>
      <c r="AK657" s="284"/>
      <c r="AL657" s="284"/>
      <c r="AM657" s="284"/>
      <c r="AN657" s="284"/>
      <c r="AO657" s="284"/>
      <c r="AP657" s="284"/>
      <c r="AQ657" s="284"/>
      <c r="AR657" s="284"/>
      <c r="AS657" s="284"/>
      <c r="AT657" s="284"/>
      <c r="AU657" s="284"/>
      <c r="AV657" s="284"/>
      <c r="AW657" s="284"/>
      <c r="AX657" s="284"/>
      <c r="AY657" s="284"/>
      <c r="AZ657" s="284"/>
      <c r="BA657" s="284"/>
      <c r="BB657" s="284"/>
      <c r="BC657" s="284"/>
      <c r="BD657" s="284"/>
      <c r="BE657" s="284"/>
      <c r="BF657" s="284"/>
      <c r="BG657" s="284"/>
      <c r="BH657" s="284"/>
    </row>
    <row r="658" spans="1:60" ht="12.75" outlineLevel="1">
      <c r="A658" s="232"/>
      <c r="B658" s="233"/>
      <c r="C658" s="234" t="s">
        <v>1971</v>
      </c>
      <c r="D658" s="235"/>
      <c r="E658" s="236">
        <v>5.96</v>
      </c>
      <c r="F658" s="283"/>
      <c r="G658" s="231"/>
      <c r="H658" s="283"/>
      <c r="I658" s="283"/>
      <c r="J658" s="283"/>
      <c r="K658" s="283"/>
      <c r="L658" s="283"/>
      <c r="M658" s="283"/>
      <c r="N658" s="283"/>
      <c r="O658" s="283"/>
      <c r="P658" s="283"/>
      <c r="Q658" s="283"/>
      <c r="R658" s="283"/>
      <c r="S658" s="283"/>
      <c r="T658" s="283"/>
      <c r="U658" s="283"/>
      <c r="V658" s="283"/>
      <c r="W658" s="283"/>
      <c r="X658" s="283"/>
      <c r="Y658" s="284"/>
      <c r="Z658" s="284"/>
      <c r="AA658" s="284"/>
      <c r="AB658" s="284"/>
      <c r="AC658" s="284"/>
      <c r="AD658" s="284"/>
      <c r="AE658" s="284"/>
      <c r="AF658" s="284"/>
      <c r="AG658" s="284" t="s">
        <v>527</v>
      </c>
      <c r="AH658" s="284">
        <v>0</v>
      </c>
      <c r="AI658" s="284"/>
      <c r="AJ658" s="284"/>
      <c r="AK658" s="284"/>
      <c r="AL658" s="284"/>
      <c r="AM658" s="284"/>
      <c r="AN658" s="284"/>
      <c r="AO658" s="284"/>
      <c r="AP658" s="284"/>
      <c r="AQ658" s="284"/>
      <c r="AR658" s="284"/>
      <c r="AS658" s="284"/>
      <c r="AT658" s="284"/>
      <c r="AU658" s="284"/>
      <c r="AV658" s="284"/>
      <c r="AW658" s="284"/>
      <c r="AX658" s="284"/>
      <c r="AY658" s="284"/>
      <c r="AZ658" s="284"/>
      <c r="BA658" s="284"/>
      <c r="BB658" s="284"/>
      <c r="BC658" s="284"/>
      <c r="BD658" s="284"/>
      <c r="BE658" s="284"/>
      <c r="BF658" s="284"/>
      <c r="BG658" s="284"/>
      <c r="BH658" s="284"/>
    </row>
    <row r="659" spans="1:60" ht="12.75" outlineLevel="1">
      <c r="A659" s="232"/>
      <c r="B659" s="233"/>
      <c r="C659" s="234" t="s">
        <v>1972</v>
      </c>
      <c r="D659" s="235"/>
      <c r="E659" s="236">
        <v>3.54</v>
      </c>
      <c r="F659" s="283"/>
      <c r="G659" s="231"/>
      <c r="H659" s="283"/>
      <c r="I659" s="283"/>
      <c r="J659" s="283"/>
      <c r="K659" s="283"/>
      <c r="L659" s="283"/>
      <c r="M659" s="283"/>
      <c r="N659" s="283"/>
      <c r="O659" s="283"/>
      <c r="P659" s="283"/>
      <c r="Q659" s="283"/>
      <c r="R659" s="283"/>
      <c r="S659" s="283"/>
      <c r="T659" s="283"/>
      <c r="U659" s="283"/>
      <c r="V659" s="283"/>
      <c r="W659" s="283"/>
      <c r="X659" s="283"/>
      <c r="Y659" s="284"/>
      <c r="Z659" s="284"/>
      <c r="AA659" s="284"/>
      <c r="AB659" s="284"/>
      <c r="AC659" s="284"/>
      <c r="AD659" s="284"/>
      <c r="AE659" s="284"/>
      <c r="AF659" s="284"/>
      <c r="AG659" s="284" t="s">
        <v>527</v>
      </c>
      <c r="AH659" s="284">
        <v>0</v>
      </c>
      <c r="AI659" s="284"/>
      <c r="AJ659" s="284"/>
      <c r="AK659" s="284"/>
      <c r="AL659" s="284"/>
      <c r="AM659" s="284"/>
      <c r="AN659" s="284"/>
      <c r="AO659" s="284"/>
      <c r="AP659" s="284"/>
      <c r="AQ659" s="284"/>
      <c r="AR659" s="284"/>
      <c r="AS659" s="284"/>
      <c r="AT659" s="284"/>
      <c r="AU659" s="284"/>
      <c r="AV659" s="284"/>
      <c r="AW659" s="284"/>
      <c r="AX659" s="284"/>
      <c r="AY659" s="284"/>
      <c r="AZ659" s="284"/>
      <c r="BA659" s="284"/>
      <c r="BB659" s="284"/>
      <c r="BC659" s="284"/>
      <c r="BD659" s="284"/>
      <c r="BE659" s="284"/>
      <c r="BF659" s="284"/>
      <c r="BG659" s="284"/>
      <c r="BH659" s="284"/>
    </row>
    <row r="660" spans="1:60" ht="12.75" outlineLevel="1">
      <c r="A660" s="232"/>
      <c r="B660" s="233"/>
      <c r="C660" s="234" t="s">
        <v>1973</v>
      </c>
      <c r="D660" s="235"/>
      <c r="E660" s="236">
        <v>9.72</v>
      </c>
      <c r="F660" s="283"/>
      <c r="G660" s="231"/>
      <c r="H660" s="283"/>
      <c r="I660" s="283"/>
      <c r="J660" s="283"/>
      <c r="K660" s="283"/>
      <c r="L660" s="283"/>
      <c r="M660" s="283"/>
      <c r="N660" s="283"/>
      <c r="O660" s="283"/>
      <c r="P660" s="283"/>
      <c r="Q660" s="283"/>
      <c r="R660" s="283"/>
      <c r="S660" s="283"/>
      <c r="T660" s="283"/>
      <c r="U660" s="283"/>
      <c r="V660" s="283"/>
      <c r="W660" s="283"/>
      <c r="X660" s="283"/>
      <c r="Y660" s="284"/>
      <c r="Z660" s="284"/>
      <c r="AA660" s="284"/>
      <c r="AB660" s="284"/>
      <c r="AC660" s="284"/>
      <c r="AD660" s="284"/>
      <c r="AE660" s="284"/>
      <c r="AF660" s="284"/>
      <c r="AG660" s="284" t="s">
        <v>527</v>
      </c>
      <c r="AH660" s="284">
        <v>0</v>
      </c>
      <c r="AI660" s="284"/>
      <c r="AJ660" s="284"/>
      <c r="AK660" s="284"/>
      <c r="AL660" s="284"/>
      <c r="AM660" s="284"/>
      <c r="AN660" s="284"/>
      <c r="AO660" s="284"/>
      <c r="AP660" s="284"/>
      <c r="AQ660" s="284"/>
      <c r="AR660" s="284"/>
      <c r="AS660" s="284"/>
      <c r="AT660" s="284"/>
      <c r="AU660" s="284"/>
      <c r="AV660" s="284"/>
      <c r="AW660" s="284"/>
      <c r="AX660" s="284"/>
      <c r="AY660" s="284"/>
      <c r="AZ660" s="284"/>
      <c r="BA660" s="284"/>
      <c r="BB660" s="284"/>
      <c r="BC660" s="284"/>
      <c r="BD660" s="284"/>
      <c r="BE660" s="284"/>
      <c r="BF660" s="284"/>
      <c r="BG660" s="284"/>
      <c r="BH660" s="284"/>
    </row>
    <row r="661" spans="1:60" ht="12.75" outlineLevel="1">
      <c r="A661" s="232"/>
      <c r="B661" s="233"/>
      <c r="C661" s="234" t="s">
        <v>1974</v>
      </c>
      <c r="D661" s="235"/>
      <c r="E661" s="236">
        <v>10.35</v>
      </c>
      <c r="F661" s="283"/>
      <c r="G661" s="231"/>
      <c r="H661" s="283"/>
      <c r="I661" s="283"/>
      <c r="J661" s="283"/>
      <c r="K661" s="283"/>
      <c r="L661" s="283"/>
      <c r="M661" s="283"/>
      <c r="N661" s="283"/>
      <c r="O661" s="283"/>
      <c r="P661" s="283"/>
      <c r="Q661" s="283"/>
      <c r="R661" s="283"/>
      <c r="S661" s="283"/>
      <c r="T661" s="283"/>
      <c r="U661" s="283"/>
      <c r="V661" s="283"/>
      <c r="W661" s="283"/>
      <c r="X661" s="283"/>
      <c r="Y661" s="284"/>
      <c r="Z661" s="284"/>
      <c r="AA661" s="284"/>
      <c r="AB661" s="284"/>
      <c r="AC661" s="284"/>
      <c r="AD661" s="284"/>
      <c r="AE661" s="284"/>
      <c r="AF661" s="284"/>
      <c r="AG661" s="284" t="s">
        <v>527</v>
      </c>
      <c r="AH661" s="284">
        <v>0</v>
      </c>
      <c r="AI661" s="284"/>
      <c r="AJ661" s="284"/>
      <c r="AK661" s="284"/>
      <c r="AL661" s="284"/>
      <c r="AM661" s="284"/>
      <c r="AN661" s="284"/>
      <c r="AO661" s="284"/>
      <c r="AP661" s="284"/>
      <c r="AQ661" s="284"/>
      <c r="AR661" s="284"/>
      <c r="AS661" s="284"/>
      <c r="AT661" s="284"/>
      <c r="AU661" s="284"/>
      <c r="AV661" s="284"/>
      <c r="AW661" s="284"/>
      <c r="AX661" s="284"/>
      <c r="AY661" s="284"/>
      <c r="AZ661" s="284"/>
      <c r="BA661" s="284"/>
      <c r="BB661" s="284"/>
      <c r="BC661" s="284"/>
      <c r="BD661" s="284"/>
      <c r="BE661" s="284"/>
      <c r="BF661" s="284"/>
      <c r="BG661" s="284"/>
      <c r="BH661" s="284"/>
    </row>
    <row r="662" spans="1:60" ht="12.75" outlineLevel="1">
      <c r="A662" s="232"/>
      <c r="B662" s="233"/>
      <c r="C662" s="234" t="s">
        <v>1975</v>
      </c>
      <c r="D662" s="235"/>
      <c r="E662" s="236">
        <v>3.07</v>
      </c>
      <c r="F662" s="283"/>
      <c r="G662" s="231"/>
      <c r="H662" s="283"/>
      <c r="I662" s="283"/>
      <c r="J662" s="283"/>
      <c r="K662" s="283"/>
      <c r="L662" s="283"/>
      <c r="M662" s="283"/>
      <c r="N662" s="283"/>
      <c r="O662" s="283"/>
      <c r="P662" s="283"/>
      <c r="Q662" s="283"/>
      <c r="R662" s="283"/>
      <c r="S662" s="283"/>
      <c r="T662" s="283"/>
      <c r="U662" s="283"/>
      <c r="V662" s="283"/>
      <c r="W662" s="283"/>
      <c r="X662" s="283"/>
      <c r="Y662" s="284"/>
      <c r="Z662" s="284"/>
      <c r="AA662" s="284"/>
      <c r="AB662" s="284"/>
      <c r="AC662" s="284"/>
      <c r="AD662" s="284"/>
      <c r="AE662" s="284"/>
      <c r="AF662" s="284"/>
      <c r="AG662" s="284" t="s">
        <v>527</v>
      </c>
      <c r="AH662" s="284">
        <v>0</v>
      </c>
      <c r="AI662" s="284"/>
      <c r="AJ662" s="284"/>
      <c r="AK662" s="284"/>
      <c r="AL662" s="284"/>
      <c r="AM662" s="284"/>
      <c r="AN662" s="284"/>
      <c r="AO662" s="284"/>
      <c r="AP662" s="284"/>
      <c r="AQ662" s="284"/>
      <c r="AR662" s="284"/>
      <c r="AS662" s="284"/>
      <c r="AT662" s="284"/>
      <c r="AU662" s="284"/>
      <c r="AV662" s="284"/>
      <c r="AW662" s="284"/>
      <c r="AX662" s="284"/>
      <c r="AY662" s="284"/>
      <c r="AZ662" s="284"/>
      <c r="BA662" s="284"/>
      <c r="BB662" s="284"/>
      <c r="BC662" s="284"/>
      <c r="BD662" s="284"/>
      <c r="BE662" s="284"/>
      <c r="BF662" s="284"/>
      <c r="BG662" s="284"/>
      <c r="BH662" s="284"/>
    </row>
    <row r="663" spans="1:60" ht="12.75" outlineLevel="1">
      <c r="A663" s="232"/>
      <c r="B663" s="233"/>
      <c r="C663" s="234" t="s">
        <v>1976</v>
      </c>
      <c r="D663" s="235"/>
      <c r="E663" s="236">
        <v>2.01</v>
      </c>
      <c r="F663" s="283"/>
      <c r="G663" s="231"/>
      <c r="H663" s="283"/>
      <c r="I663" s="283"/>
      <c r="J663" s="283"/>
      <c r="K663" s="283"/>
      <c r="L663" s="283"/>
      <c r="M663" s="283"/>
      <c r="N663" s="283"/>
      <c r="O663" s="283"/>
      <c r="P663" s="283"/>
      <c r="Q663" s="283"/>
      <c r="R663" s="283"/>
      <c r="S663" s="283"/>
      <c r="T663" s="283"/>
      <c r="U663" s="283"/>
      <c r="V663" s="283"/>
      <c r="W663" s="283"/>
      <c r="X663" s="283"/>
      <c r="Y663" s="284"/>
      <c r="Z663" s="284"/>
      <c r="AA663" s="284"/>
      <c r="AB663" s="284"/>
      <c r="AC663" s="284"/>
      <c r="AD663" s="284"/>
      <c r="AE663" s="284"/>
      <c r="AF663" s="284"/>
      <c r="AG663" s="284" t="s">
        <v>527</v>
      </c>
      <c r="AH663" s="284">
        <v>0</v>
      </c>
      <c r="AI663" s="284"/>
      <c r="AJ663" s="284"/>
      <c r="AK663" s="284"/>
      <c r="AL663" s="284"/>
      <c r="AM663" s="284"/>
      <c r="AN663" s="284"/>
      <c r="AO663" s="284"/>
      <c r="AP663" s="284"/>
      <c r="AQ663" s="284"/>
      <c r="AR663" s="284"/>
      <c r="AS663" s="284"/>
      <c r="AT663" s="284"/>
      <c r="AU663" s="284"/>
      <c r="AV663" s="284"/>
      <c r="AW663" s="284"/>
      <c r="AX663" s="284"/>
      <c r="AY663" s="284"/>
      <c r="AZ663" s="284"/>
      <c r="BA663" s="284"/>
      <c r="BB663" s="284"/>
      <c r="BC663" s="284"/>
      <c r="BD663" s="284"/>
      <c r="BE663" s="284"/>
      <c r="BF663" s="284"/>
      <c r="BG663" s="284"/>
      <c r="BH663" s="284"/>
    </row>
    <row r="664" spans="1:60" ht="12.75" outlineLevel="1">
      <c r="A664" s="232"/>
      <c r="B664" s="233"/>
      <c r="C664" s="234" t="s">
        <v>1610</v>
      </c>
      <c r="D664" s="235"/>
      <c r="E664" s="236">
        <v>43.93</v>
      </c>
      <c r="F664" s="283"/>
      <c r="G664" s="231"/>
      <c r="H664" s="283"/>
      <c r="I664" s="283"/>
      <c r="J664" s="283"/>
      <c r="K664" s="283"/>
      <c r="L664" s="283"/>
      <c r="M664" s="283"/>
      <c r="N664" s="283"/>
      <c r="O664" s="283"/>
      <c r="P664" s="283"/>
      <c r="Q664" s="283"/>
      <c r="R664" s="283"/>
      <c r="S664" s="283"/>
      <c r="T664" s="283"/>
      <c r="U664" s="283"/>
      <c r="V664" s="283"/>
      <c r="W664" s="283"/>
      <c r="X664" s="283"/>
      <c r="Y664" s="284"/>
      <c r="Z664" s="284"/>
      <c r="AA664" s="284"/>
      <c r="AB664" s="284"/>
      <c r="AC664" s="284"/>
      <c r="AD664" s="284"/>
      <c r="AE664" s="284"/>
      <c r="AF664" s="284"/>
      <c r="AG664" s="284" t="s">
        <v>527</v>
      </c>
      <c r="AH664" s="284">
        <v>0</v>
      </c>
      <c r="AI664" s="284"/>
      <c r="AJ664" s="284"/>
      <c r="AK664" s="284"/>
      <c r="AL664" s="284"/>
      <c r="AM664" s="284"/>
      <c r="AN664" s="284"/>
      <c r="AO664" s="284"/>
      <c r="AP664" s="284"/>
      <c r="AQ664" s="284"/>
      <c r="AR664" s="284"/>
      <c r="AS664" s="284"/>
      <c r="AT664" s="284"/>
      <c r="AU664" s="284"/>
      <c r="AV664" s="284"/>
      <c r="AW664" s="284"/>
      <c r="AX664" s="284"/>
      <c r="AY664" s="284"/>
      <c r="AZ664" s="284"/>
      <c r="BA664" s="284"/>
      <c r="BB664" s="284"/>
      <c r="BC664" s="284"/>
      <c r="BD664" s="284"/>
      <c r="BE664" s="284"/>
      <c r="BF664" s="284"/>
      <c r="BG664" s="284"/>
      <c r="BH664" s="284"/>
    </row>
    <row r="665" spans="1:60" ht="12.75" outlineLevel="1">
      <c r="A665" s="225">
        <v>143</v>
      </c>
      <c r="B665" s="226" t="s">
        <v>1977</v>
      </c>
      <c r="C665" s="227" t="s">
        <v>1978</v>
      </c>
      <c r="D665" s="228" t="s">
        <v>248</v>
      </c>
      <c r="E665" s="229">
        <v>7.45</v>
      </c>
      <c r="F665" s="147"/>
      <c r="G665" s="230">
        <f>ROUND(E665*F665,2)</f>
        <v>0</v>
      </c>
      <c r="H665" s="148"/>
      <c r="I665" s="283">
        <f>ROUND(E665*H665,2)</f>
        <v>0</v>
      </c>
      <c r="J665" s="148"/>
      <c r="K665" s="283">
        <f>ROUND(E665*J665,2)</f>
        <v>0</v>
      </c>
      <c r="L665" s="283">
        <v>21</v>
      </c>
      <c r="M665" s="283">
        <f>G665*(1+L665/100)</f>
        <v>0</v>
      </c>
      <c r="N665" s="283">
        <v>0.00048</v>
      </c>
      <c r="O665" s="283">
        <f>ROUND(E665*N665,2)</f>
        <v>0</v>
      </c>
      <c r="P665" s="283">
        <v>0</v>
      </c>
      <c r="Q665" s="283">
        <f>ROUND(E665*P665,2)</f>
        <v>0</v>
      </c>
      <c r="R665" s="283"/>
      <c r="S665" s="283" t="s">
        <v>1412</v>
      </c>
      <c r="T665" s="283" t="s">
        <v>1412</v>
      </c>
      <c r="U665" s="283">
        <v>0.15</v>
      </c>
      <c r="V665" s="283">
        <f>ROUND(E665*U665,2)</f>
        <v>1.12</v>
      </c>
      <c r="W665" s="283"/>
      <c r="X665" s="283" t="s">
        <v>1392</v>
      </c>
      <c r="Y665" s="284"/>
      <c r="Z665" s="284"/>
      <c r="AA665" s="284"/>
      <c r="AB665" s="284"/>
      <c r="AC665" s="284"/>
      <c r="AD665" s="284"/>
      <c r="AE665" s="284"/>
      <c r="AF665" s="284"/>
      <c r="AG665" s="284" t="s">
        <v>1393</v>
      </c>
      <c r="AH665" s="284"/>
      <c r="AI665" s="284"/>
      <c r="AJ665" s="284"/>
      <c r="AK665" s="284"/>
      <c r="AL665" s="284"/>
      <c r="AM665" s="284"/>
      <c r="AN665" s="284"/>
      <c r="AO665" s="284"/>
      <c r="AP665" s="284"/>
      <c r="AQ665" s="284"/>
      <c r="AR665" s="284"/>
      <c r="AS665" s="284"/>
      <c r="AT665" s="284"/>
      <c r="AU665" s="284"/>
      <c r="AV665" s="284"/>
      <c r="AW665" s="284"/>
      <c r="AX665" s="284"/>
      <c r="AY665" s="284"/>
      <c r="AZ665" s="284"/>
      <c r="BA665" s="284"/>
      <c r="BB665" s="284"/>
      <c r="BC665" s="284"/>
      <c r="BD665" s="284"/>
      <c r="BE665" s="284"/>
      <c r="BF665" s="284"/>
      <c r="BG665" s="284"/>
      <c r="BH665" s="284"/>
    </row>
    <row r="666" spans="1:60" ht="12.75" outlineLevel="1">
      <c r="A666" s="232"/>
      <c r="B666" s="233"/>
      <c r="C666" s="234" t="s">
        <v>1979</v>
      </c>
      <c r="D666" s="235"/>
      <c r="E666" s="236">
        <v>7.45</v>
      </c>
      <c r="F666" s="283"/>
      <c r="G666" s="231"/>
      <c r="H666" s="283"/>
      <c r="I666" s="283"/>
      <c r="J666" s="283"/>
      <c r="K666" s="283"/>
      <c r="L666" s="283"/>
      <c r="M666" s="283"/>
      <c r="N666" s="283"/>
      <c r="O666" s="283"/>
      <c r="P666" s="283"/>
      <c r="Q666" s="283"/>
      <c r="R666" s="283"/>
      <c r="S666" s="283"/>
      <c r="T666" s="283"/>
      <c r="U666" s="283"/>
      <c r="V666" s="283"/>
      <c r="W666" s="283"/>
      <c r="X666" s="283"/>
      <c r="Y666" s="284"/>
      <c r="Z666" s="284"/>
      <c r="AA666" s="284"/>
      <c r="AB666" s="284"/>
      <c r="AC666" s="284"/>
      <c r="AD666" s="284"/>
      <c r="AE666" s="284"/>
      <c r="AF666" s="284"/>
      <c r="AG666" s="284" t="s">
        <v>527</v>
      </c>
      <c r="AH666" s="284">
        <v>0</v>
      </c>
      <c r="AI666" s="284"/>
      <c r="AJ666" s="284"/>
      <c r="AK666" s="284"/>
      <c r="AL666" s="284"/>
      <c r="AM666" s="284"/>
      <c r="AN666" s="284"/>
      <c r="AO666" s="284"/>
      <c r="AP666" s="284"/>
      <c r="AQ666" s="284"/>
      <c r="AR666" s="284"/>
      <c r="AS666" s="284"/>
      <c r="AT666" s="284"/>
      <c r="AU666" s="284"/>
      <c r="AV666" s="284"/>
      <c r="AW666" s="284"/>
      <c r="AX666" s="284"/>
      <c r="AY666" s="284"/>
      <c r="AZ666" s="284"/>
      <c r="BA666" s="284"/>
      <c r="BB666" s="284"/>
      <c r="BC666" s="284"/>
      <c r="BD666" s="284"/>
      <c r="BE666" s="284"/>
      <c r="BF666" s="284"/>
      <c r="BG666" s="284"/>
      <c r="BH666" s="284"/>
    </row>
    <row r="667" spans="1:60" ht="12.75" outlineLevel="1">
      <c r="A667" s="237">
        <v>144</v>
      </c>
      <c r="B667" s="238" t="s">
        <v>1980</v>
      </c>
      <c r="C667" s="239" t="s">
        <v>1981</v>
      </c>
      <c r="D667" s="240" t="s">
        <v>248</v>
      </c>
      <c r="E667" s="241">
        <v>33.84</v>
      </c>
      <c r="F667" s="149"/>
      <c r="G667" s="242">
        <f>ROUND(E667*F667,2)</f>
        <v>0</v>
      </c>
      <c r="H667" s="148"/>
      <c r="I667" s="283">
        <f>ROUND(E667*H667,2)</f>
        <v>0</v>
      </c>
      <c r="J667" s="148"/>
      <c r="K667" s="283">
        <f>ROUND(E667*J667,2)</f>
        <v>0</v>
      </c>
      <c r="L667" s="283">
        <v>21</v>
      </c>
      <c r="M667" s="283">
        <f>G667*(1+L667/100)</f>
        <v>0</v>
      </c>
      <c r="N667" s="283">
        <v>0</v>
      </c>
      <c r="O667" s="283">
        <f>ROUND(E667*N667,2)</f>
        <v>0</v>
      </c>
      <c r="P667" s="283">
        <v>0</v>
      </c>
      <c r="Q667" s="283">
        <f>ROUND(E667*P667,2)</f>
        <v>0</v>
      </c>
      <c r="R667" s="283"/>
      <c r="S667" s="283" t="s">
        <v>1412</v>
      </c>
      <c r="T667" s="283" t="s">
        <v>1412</v>
      </c>
      <c r="U667" s="283">
        <v>0.12</v>
      </c>
      <c r="V667" s="283">
        <f>ROUND(E667*U667,2)</f>
        <v>4.06</v>
      </c>
      <c r="W667" s="283"/>
      <c r="X667" s="283" t="s">
        <v>1392</v>
      </c>
      <c r="Y667" s="284"/>
      <c r="Z667" s="284"/>
      <c r="AA667" s="284"/>
      <c r="AB667" s="284"/>
      <c r="AC667" s="284"/>
      <c r="AD667" s="284"/>
      <c r="AE667" s="284"/>
      <c r="AF667" s="284"/>
      <c r="AG667" s="284" t="s">
        <v>1393</v>
      </c>
      <c r="AH667" s="284"/>
      <c r="AI667" s="284"/>
      <c r="AJ667" s="284"/>
      <c r="AK667" s="284"/>
      <c r="AL667" s="284"/>
      <c r="AM667" s="284"/>
      <c r="AN667" s="284"/>
      <c r="AO667" s="284"/>
      <c r="AP667" s="284"/>
      <c r="AQ667" s="284"/>
      <c r="AR667" s="284"/>
      <c r="AS667" s="284"/>
      <c r="AT667" s="284"/>
      <c r="AU667" s="284"/>
      <c r="AV667" s="284"/>
      <c r="AW667" s="284"/>
      <c r="AX667" s="284"/>
      <c r="AY667" s="284"/>
      <c r="AZ667" s="284"/>
      <c r="BA667" s="284"/>
      <c r="BB667" s="284"/>
      <c r="BC667" s="284"/>
      <c r="BD667" s="284"/>
      <c r="BE667" s="284"/>
      <c r="BF667" s="284"/>
      <c r="BG667" s="284"/>
      <c r="BH667" s="284"/>
    </row>
    <row r="668" spans="1:60" ht="12.75" outlineLevel="1">
      <c r="A668" s="225">
        <v>145</v>
      </c>
      <c r="B668" s="226" t="s">
        <v>1982</v>
      </c>
      <c r="C668" s="227" t="s">
        <v>1983</v>
      </c>
      <c r="D668" s="228" t="s">
        <v>243</v>
      </c>
      <c r="E668" s="229">
        <v>37.224</v>
      </c>
      <c r="F668" s="147"/>
      <c r="G668" s="230">
        <f>ROUND(E668*F668,2)</f>
        <v>0</v>
      </c>
      <c r="H668" s="148"/>
      <c r="I668" s="283">
        <f>ROUND(E668*H668,2)</f>
        <v>0</v>
      </c>
      <c r="J668" s="148"/>
      <c r="K668" s="283">
        <f>ROUND(E668*J668,2)</f>
        <v>0</v>
      </c>
      <c r="L668" s="283">
        <v>21</v>
      </c>
      <c r="M668" s="283">
        <f>G668*(1+L668/100)</f>
        <v>0</v>
      </c>
      <c r="N668" s="283">
        <v>0.00015</v>
      </c>
      <c r="O668" s="283">
        <f>ROUND(E668*N668,2)</f>
        <v>0.01</v>
      </c>
      <c r="P668" s="283">
        <v>0</v>
      </c>
      <c r="Q668" s="283">
        <f>ROUND(E668*P668,2)</f>
        <v>0</v>
      </c>
      <c r="R668" s="283" t="s">
        <v>1485</v>
      </c>
      <c r="S668" s="283" t="s">
        <v>1412</v>
      </c>
      <c r="T668" s="283" t="s">
        <v>1412</v>
      </c>
      <c r="U668" s="283">
        <v>0</v>
      </c>
      <c r="V668" s="283">
        <f>ROUND(E668*U668,2)</f>
        <v>0</v>
      </c>
      <c r="W668" s="283"/>
      <c r="X668" s="283" t="s">
        <v>1487</v>
      </c>
      <c r="Y668" s="284"/>
      <c r="Z668" s="284"/>
      <c r="AA668" s="284"/>
      <c r="AB668" s="284"/>
      <c r="AC668" s="284"/>
      <c r="AD668" s="284"/>
      <c r="AE668" s="284"/>
      <c r="AF668" s="284"/>
      <c r="AG668" s="284" t="s">
        <v>1488</v>
      </c>
      <c r="AH668" s="284"/>
      <c r="AI668" s="284"/>
      <c r="AJ668" s="284"/>
      <c r="AK668" s="284"/>
      <c r="AL668" s="284"/>
      <c r="AM668" s="284"/>
      <c r="AN668" s="284"/>
      <c r="AO668" s="284"/>
      <c r="AP668" s="284"/>
      <c r="AQ668" s="284"/>
      <c r="AR668" s="284"/>
      <c r="AS668" s="284"/>
      <c r="AT668" s="284"/>
      <c r="AU668" s="284"/>
      <c r="AV668" s="284"/>
      <c r="AW668" s="284"/>
      <c r="AX668" s="284"/>
      <c r="AY668" s="284"/>
      <c r="AZ668" s="284"/>
      <c r="BA668" s="284"/>
      <c r="BB668" s="284"/>
      <c r="BC668" s="284"/>
      <c r="BD668" s="284"/>
      <c r="BE668" s="284"/>
      <c r="BF668" s="284"/>
      <c r="BG668" s="284"/>
      <c r="BH668" s="284"/>
    </row>
    <row r="669" spans="1:60" ht="12.75" outlineLevel="1">
      <c r="A669" s="232"/>
      <c r="B669" s="233"/>
      <c r="C669" s="234" t="s">
        <v>1984</v>
      </c>
      <c r="D669" s="235"/>
      <c r="E669" s="236">
        <v>37.224</v>
      </c>
      <c r="F669" s="283"/>
      <c r="G669" s="231"/>
      <c r="H669" s="283"/>
      <c r="I669" s="283"/>
      <c r="J669" s="283"/>
      <c r="K669" s="283"/>
      <c r="L669" s="283"/>
      <c r="M669" s="283"/>
      <c r="N669" s="283"/>
      <c r="O669" s="283"/>
      <c r="P669" s="283"/>
      <c r="Q669" s="283"/>
      <c r="R669" s="283"/>
      <c r="S669" s="283"/>
      <c r="T669" s="283"/>
      <c r="U669" s="283"/>
      <c r="V669" s="283"/>
      <c r="W669" s="283"/>
      <c r="X669" s="283"/>
      <c r="Y669" s="284"/>
      <c r="Z669" s="284"/>
      <c r="AA669" s="284"/>
      <c r="AB669" s="284"/>
      <c r="AC669" s="284"/>
      <c r="AD669" s="284"/>
      <c r="AE669" s="284"/>
      <c r="AF669" s="284"/>
      <c r="AG669" s="284" t="s">
        <v>527</v>
      </c>
      <c r="AH669" s="284">
        <v>0</v>
      </c>
      <c r="AI669" s="284"/>
      <c r="AJ669" s="284"/>
      <c r="AK669" s="284"/>
      <c r="AL669" s="284"/>
      <c r="AM669" s="284"/>
      <c r="AN669" s="284"/>
      <c r="AO669" s="284"/>
      <c r="AP669" s="284"/>
      <c r="AQ669" s="284"/>
      <c r="AR669" s="284"/>
      <c r="AS669" s="284"/>
      <c r="AT669" s="284"/>
      <c r="AU669" s="284"/>
      <c r="AV669" s="284"/>
      <c r="AW669" s="284"/>
      <c r="AX669" s="284"/>
      <c r="AY669" s="284"/>
      <c r="AZ669" s="284"/>
      <c r="BA669" s="284"/>
      <c r="BB669" s="284"/>
      <c r="BC669" s="284"/>
      <c r="BD669" s="284"/>
      <c r="BE669" s="284"/>
      <c r="BF669" s="284"/>
      <c r="BG669" s="284"/>
      <c r="BH669" s="284"/>
    </row>
    <row r="670" spans="1:60" ht="12.75" outlineLevel="1">
      <c r="A670" s="225">
        <v>146</v>
      </c>
      <c r="B670" s="226" t="s">
        <v>1985</v>
      </c>
      <c r="C670" s="227" t="s">
        <v>1986</v>
      </c>
      <c r="D670" s="228" t="s">
        <v>238</v>
      </c>
      <c r="E670" s="229">
        <v>5.6896</v>
      </c>
      <c r="F670" s="147"/>
      <c r="G670" s="230">
        <f>ROUND(E670*F670,2)</f>
        <v>0</v>
      </c>
      <c r="H670" s="148"/>
      <c r="I670" s="283">
        <f>ROUND(E670*H670,2)</f>
        <v>0</v>
      </c>
      <c r="J670" s="148"/>
      <c r="K670" s="283">
        <f>ROUND(E670*J670,2)</f>
        <v>0</v>
      </c>
      <c r="L670" s="283">
        <v>21</v>
      </c>
      <c r="M670" s="283">
        <f>G670*(1+L670/100)</f>
        <v>0</v>
      </c>
      <c r="N670" s="283">
        <v>0.018</v>
      </c>
      <c r="O670" s="283">
        <f>ROUND(E670*N670,2)</f>
        <v>0.1</v>
      </c>
      <c r="P670" s="283">
        <v>0</v>
      </c>
      <c r="Q670" s="283">
        <f>ROUND(E670*P670,2)</f>
        <v>0</v>
      </c>
      <c r="R670" s="283" t="s">
        <v>1485</v>
      </c>
      <c r="S670" s="283" t="s">
        <v>1412</v>
      </c>
      <c r="T670" s="283" t="s">
        <v>1412</v>
      </c>
      <c r="U670" s="283">
        <v>0</v>
      </c>
      <c r="V670" s="283">
        <f>ROUND(E670*U670,2)</f>
        <v>0</v>
      </c>
      <c r="W670" s="283"/>
      <c r="X670" s="283" t="s">
        <v>1487</v>
      </c>
      <c r="Y670" s="284"/>
      <c r="Z670" s="284"/>
      <c r="AA670" s="284"/>
      <c r="AB670" s="284"/>
      <c r="AC670" s="284"/>
      <c r="AD670" s="284"/>
      <c r="AE670" s="284"/>
      <c r="AF670" s="284"/>
      <c r="AG670" s="284" t="s">
        <v>1488</v>
      </c>
      <c r="AH670" s="284"/>
      <c r="AI670" s="284"/>
      <c r="AJ670" s="284"/>
      <c r="AK670" s="284"/>
      <c r="AL670" s="284"/>
      <c r="AM670" s="284"/>
      <c r="AN670" s="284"/>
      <c r="AO670" s="284"/>
      <c r="AP670" s="284"/>
      <c r="AQ670" s="284"/>
      <c r="AR670" s="284"/>
      <c r="AS670" s="284"/>
      <c r="AT670" s="284"/>
      <c r="AU670" s="284"/>
      <c r="AV670" s="284"/>
      <c r="AW670" s="284"/>
      <c r="AX670" s="284"/>
      <c r="AY670" s="284"/>
      <c r="AZ670" s="284"/>
      <c r="BA670" s="284"/>
      <c r="BB670" s="284"/>
      <c r="BC670" s="284"/>
      <c r="BD670" s="284"/>
      <c r="BE670" s="284"/>
      <c r="BF670" s="284"/>
      <c r="BG670" s="284"/>
      <c r="BH670" s="284"/>
    </row>
    <row r="671" spans="1:60" ht="12.75" outlineLevel="1">
      <c r="A671" s="232"/>
      <c r="B671" s="233"/>
      <c r="C671" s="234" t="s">
        <v>1987</v>
      </c>
      <c r="D671" s="235"/>
      <c r="E671" s="236">
        <v>3.4384</v>
      </c>
      <c r="F671" s="283"/>
      <c r="G671" s="231"/>
      <c r="H671" s="283"/>
      <c r="I671" s="283"/>
      <c r="J671" s="283"/>
      <c r="K671" s="283"/>
      <c r="L671" s="283"/>
      <c r="M671" s="283"/>
      <c r="N671" s="283"/>
      <c r="O671" s="283"/>
      <c r="P671" s="283"/>
      <c r="Q671" s="283"/>
      <c r="R671" s="283"/>
      <c r="S671" s="283"/>
      <c r="T671" s="283"/>
      <c r="U671" s="283"/>
      <c r="V671" s="283"/>
      <c r="W671" s="283"/>
      <c r="X671" s="283"/>
      <c r="Y671" s="284"/>
      <c r="Z671" s="284"/>
      <c r="AA671" s="284"/>
      <c r="AB671" s="284"/>
      <c r="AC671" s="284"/>
      <c r="AD671" s="284"/>
      <c r="AE671" s="284"/>
      <c r="AF671" s="284"/>
      <c r="AG671" s="284" t="s">
        <v>527</v>
      </c>
      <c r="AH671" s="284">
        <v>0</v>
      </c>
      <c r="AI671" s="284"/>
      <c r="AJ671" s="284"/>
      <c r="AK671" s="284"/>
      <c r="AL671" s="284"/>
      <c r="AM671" s="284"/>
      <c r="AN671" s="284"/>
      <c r="AO671" s="284"/>
      <c r="AP671" s="284"/>
      <c r="AQ671" s="284"/>
      <c r="AR671" s="284"/>
      <c r="AS671" s="284"/>
      <c r="AT671" s="284"/>
      <c r="AU671" s="284"/>
      <c r="AV671" s="284"/>
      <c r="AW671" s="284"/>
      <c r="AX671" s="284"/>
      <c r="AY671" s="284"/>
      <c r="AZ671" s="284"/>
      <c r="BA671" s="284"/>
      <c r="BB671" s="284"/>
      <c r="BC671" s="284"/>
      <c r="BD671" s="284"/>
      <c r="BE671" s="284"/>
      <c r="BF671" s="284"/>
      <c r="BG671" s="284"/>
      <c r="BH671" s="284"/>
    </row>
    <row r="672" spans="1:60" ht="12.75" outlineLevel="1">
      <c r="A672" s="232"/>
      <c r="B672" s="233"/>
      <c r="C672" s="234" t="s">
        <v>1988</v>
      </c>
      <c r="D672" s="235"/>
      <c r="E672" s="236">
        <v>2.2512</v>
      </c>
      <c r="F672" s="283"/>
      <c r="G672" s="231"/>
      <c r="H672" s="283"/>
      <c r="I672" s="283"/>
      <c r="J672" s="283"/>
      <c r="K672" s="283"/>
      <c r="L672" s="283"/>
      <c r="M672" s="283"/>
      <c r="N672" s="283"/>
      <c r="O672" s="283"/>
      <c r="P672" s="283"/>
      <c r="Q672" s="283"/>
      <c r="R672" s="283"/>
      <c r="S672" s="283"/>
      <c r="T672" s="283"/>
      <c r="U672" s="283"/>
      <c r="V672" s="283"/>
      <c r="W672" s="283"/>
      <c r="X672" s="283"/>
      <c r="Y672" s="284"/>
      <c r="Z672" s="284"/>
      <c r="AA672" s="284"/>
      <c r="AB672" s="284"/>
      <c r="AC672" s="284"/>
      <c r="AD672" s="284"/>
      <c r="AE672" s="284"/>
      <c r="AF672" s="284"/>
      <c r="AG672" s="284" t="s">
        <v>527</v>
      </c>
      <c r="AH672" s="284">
        <v>0</v>
      </c>
      <c r="AI672" s="284"/>
      <c r="AJ672" s="284"/>
      <c r="AK672" s="284"/>
      <c r="AL672" s="284"/>
      <c r="AM672" s="284"/>
      <c r="AN672" s="284"/>
      <c r="AO672" s="284"/>
      <c r="AP672" s="284"/>
      <c r="AQ672" s="284"/>
      <c r="AR672" s="284"/>
      <c r="AS672" s="284"/>
      <c r="AT672" s="284"/>
      <c r="AU672" s="284"/>
      <c r="AV672" s="284"/>
      <c r="AW672" s="284"/>
      <c r="AX672" s="284"/>
      <c r="AY672" s="284"/>
      <c r="AZ672" s="284"/>
      <c r="BA672" s="284"/>
      <c r="BB672" s="284"/>
      <c r="BC672" s="284"/>
      <c r="BD672" s="284"/>
      <c r="BE672" s="284"/>
      <c r="BF672" s="284"/>
      <c r="BG672" s="284"/>
      <c r="BH672" s="284"/>
    </row>
    <row r="673" spans="1:60" ht="12.75" outlineLevel="1">
      <c r="A673" s="225">
        <v>147</v>
      </c>
      <c r="B673" s="226" t="s">
        <v>1989</v>
      </c>
      <c r="C673" s="227" t="s">
        <v>1990</v>
      </c>
      <c r="D673" s="228" t="s">
        <v>238</v>
      </c>
      <c r="E673" s="229">
        <v>107.0272</v>
      </c>
      <c r="F673" s="147"/>
      <c r="G673" s="230">
        <f>ROUND(E673*F673,2)</f>
        <v>0</v>
      </c>
      <c r="H673" s="148"/>
      <c r="I673" s="283">
        <f>ROUND(E673*H673,2)</f>
        <v>0</v>
      </c>
      <c r="J673" s="148"/>
      <c r="K673" s="283">
        <f>ROUND(E673*J673,2)</f>
        <v>0</v>
      </c>
      <c r="L673" s="283">
        <v>21</v>
      </c>
      <c r="M673" s="283">
        <f>G673*(1+L673/100)</f>
        <v>0</v>
      </c>
      <c r="N673" s="283">
        <v>0.0142</v>
      </c>
      <c r="O673" s="283">
        <f>ROUND(E673*N673,2)</f>
        <v>1.52</v>
      </c>
      <c r="P673" s="283">
        <v>0</v>
      </c>
      <c r="Q673" s="283">
        <f>ROUND(E673*P673,2)</f>
        <v>0</v>
      </c>
      <c r="R673" s="283" t="s">
        <v>1485</v>
      </c>
      <c r="S673" s="283" t="s">
        <v>1412</v>
      </c>
      <c r="T673" s="283" t="s">
        <v>1412</v>
      </c>
      <c r="U673" s="283">
        <v>0</v>
      </c>
      <c r="V673" s="283">
        <f>ROUND(E673*U673,2)</f>
        <v>0</v>
      </c>
      <c r="W673" s="283"/>
      <c r="X673" s="283" t="s">
        <v>1487</v>
      </c>
      <c r="Y673" s="284"/>
      <c r="Z673" s="284"/>
      <c r="AA673" s="284"/>
      <c r="AB673" s="284"/>
      <c r="AC673" s="284"/>
      <c r="AD673" s="284"/>
      <c r="AE673" s="284"/>
      <c r="AF673" s="284"/>
      <c r="AG673" s="284" t="s">
        <v>1488</v>
      </c>
      <c r="AH673" s="284"/>
      <c r="AI673" s="284"/>
      <c r="AJ673" s="284"/>
      <c r="AK673" s="284"/>
      <c r="AL673" s="284"/>
      <c r="AM673" s="284"/>
      <c r="AN673" s="284"/>
      <c r="AO673" s="284"/>
      <c r="AP673" s="284"/>
      <c r="AQ673" s="284"/>
      <c r="AR673" s="284"/>
      <c r="AS673" s="284"/>
      <c r="AT673" s="284"/>
      <c r="AU673" s="284"/>
      <c r="AV673" s="284"/>
      <c r="AW673" s="284"/>
      <c r="AX673" s="284"/>
      <c r="AY673" s="284"/>
      <c r="AZ673" s="284"/>
      <c r="BA673" s="284"/>
      <c r="BB673" s="284"/>
      <c r="BC673" s="284"/>
      <c r="BD673" s="284"/>
      <c r="BE673" s="284"/>
      <c r="BF673" s="284"/>
      <c r="BG673" s="284"/>
      <c r="BH673" s="284"/>
    </row>
    <row r="674" spans="1:60" ht="12.75" outlineLevel="1">
      <c r="A674" s="232"/>
      <c r="B674" s="233"/>
      <c r="C674" s="234" t="s">
        <v>1991</v>
      </c>
      <c r="D674" s="235"/>
      <c r="E674" s="236">
        <v>42.3584</v>
      </c>
      <c r="F674" s="283"/>
      <c r="G674" s="231"/>
      <c r="H674" s="283"/>
      <c r="I674" s="283"/>
      <c r="J674" s="283"/>
      <c r="K674" s="283"/>
      <c r="L674" s="283"/>
      <c r="M674" s="283"/>
      <c r="N674" s="283"/>
      <c r="O674" s="283"/>
      <c r="P674" s="283"/>
      <c r="Q674" s="283"/>
      <c r="R674" s="283"/>
      <c r="S674" s="283"/>
      <c r="T674" s="283"/>
      <c r="U674" s="283"/>
      <c r="V674" s="283"/>
      <c r="W674" s="283"/>
      <c r="X674" s="283"/>
      <c r="Y674" s="284"/>
      <c r="Z674" s="284"/>
      <c r="AA674" s="284"/>
      <c r="AB674" s="284"/>
      <c r="AC674" s="284"/>
      <c r="AD674" s="284"/>
      <c r="AE674" s="284"/>
      <c r="AF674" s="284"/>
      <c r="AG674" s="284" t="s">
        <v>527</v>
      </c>
      <c r="AH674" s="284">
        <v>0</v>
      </c>
      <c r="AI674" s="284"/>
      <c r="AJ674" s="284"/>
      <c r="AK674" s="284"/>
      <c r="AL674" s="284"/>
      <c r="AM674" s="284"/>
      <c r="AN674" s="284"/>
      <c r="AO674" s="284"/>
      <c r="AP674" s="284"/>
      <c r="AQ674" s="284"/>
      <c r="AR674" s="284"/>
      <c r="AS674" s="284"/>
      <c r="AT674" s="284"/>
      <c r="AU674" s="284"/>
      <c r="AV674" s="284"/>
      <c r="AW674" s="284"/>
      <c r="AX674" s="284"/>
      <c r="AY674" s="284"/>
      <c r="AZ674" s="284"/>
      <c r="BA674" s="284"/>
      <c r="BB674" s="284"/>
      <c r="BC674" s="284"/>
      <c r="BD674" s="284"/>
      <c r="BE674" s="284"/>
      <c r="BF674" s="284"/>
      <c r="BG674" s="284"/>
      <c r="BH674" s="284"/>
    </row>
    <row r="675" spans="1:60" ht="12.75" outlineLevel="1">
      <c r="A675" s="232"/>
      <c r="B675" s="233"/>
      <c r="C675" s="234" t="s">
        <v>1992</v>
      </c>
      <c r="D675" s="235"/>
      <c r="E675" s="236">
        <v>4.5808</v>
      </c>
      <c r="F675" s="283"/>
      <c r="G675" s="231"/>
      <c r="H675" s="283"/>
      <c r="I675" s="283"/>
      <c r="J675" s="283"/>
      <c r="K675" s="283"/>
      <c r="L675" s="283"/>
      <c r="M675" s="283"/>
      <c r="N675" s="283"/>
      <c r="O675" s="283"/>
      <c r="P675" s="283"/>
      <c r="Q675" s="283"/>
      <c r="R675" s="283"/>
      <c r="S675" s="283"/>
      <c r="T675" s="283"/>
      <c r="U675" s="283"/>
      <c r="V675" s="283"/>
      <c r="W675" s="283"/>
      <c r="X675" s="283"/>
      <c r="Y675" s="284"/>
      <c r="Z675" s="284"/>
      <c r="AA675" s="284"/>
      <c r="AB675" s="284"/>
      <c r="AC675" s="284"/>
      <c r="AD675" s="284"/>
      <c r="AE675" s="284"/>
      <c r="AF675" s="284"/>
      <c r="AG675" s="284" t="s">
        <v>527</v>
      </c>
      <c r="AH675" s="284">
        <v>0</v>
      </c>
      <c r="AI675" s="284"/>
      <c r="AJ675" s="284"/>
      <c r="AK675" s="284"/>
      <c r="AL675" s="284"/>
      <c r="AM675" s="284"/>
      <c r="AN675" s="284"/>
      <c r="AO675" s="284"/>
      <c r="AP675" s="284"/>
      <c r="AQ675" s="284"/>
      <c r="AR675" s="284"/>
      <c r="AS675" s="284"/>
      <c r="AT675" s="284"/>
      <c r="AU675" s="284"/>
      <c r="AV675" s="284"/>
      <c r="AW675" s="284"/>
      <c r="AX675" s="284"/>
      <c r="AY675" s="284"/>
      <c r="AZ675" s="284"/>
      <c r="BA675" s="284"/>
      <c r="BB675" s="284"/>
      <c r="BC675" s="284"/>
      <c r="BD675" s="284"/>
      <c r="BE675" s="284"/>
      <c r="BF675" s="284"/>
      <c r="BG675" s="284"/>
      <c r="BH675" s="284"/>
    </row>
    <row r="676" spans="1:60" ht="12.75" outlineLevel="1">
      <c r="A676" s="232"/>
      <c r="B676" s="233"/>
      <c r="C676" s="234" t="s">
        <v>1993</v>
      </c>
      <c r="D676" s="235"/>
      <c r="E676" s="236">
        <v>10.8864</v>
      </c>
      <c r="F676" s="283"/>
      <c r="G676" s="231"/>
      <c r="H676" s="283"/>
      <c r="I676" s="283"/>
      <c r="J676" s="283"/>
      <c r="K676" s="283"/>
      <c r="L676" s="283"/>
      <c r="M676" s="283"/>
      <c r="N676" s="283"/>
      <c r="O676" s="283"/>
      <c r="P676" s="283"/>
      <c r="Q676" s="283"/>
      <c r="R676" s="283"/>
      <c r="S676" s="283"/>
      <c r="T676" s="283"/>
      <c r="U676" s="283"/>
      <c r="V676" s="283"/>
      <c r="W676" s="283"/>
      <c r="X676" s="283"/>
      <c r="Y676" s="284"/>
      <c r="Z676" s="284"/>
      <c r="AA676" s="284"/>
      <c r="AB676" s="284"/>
      <c r="AC676" s="284"/>
      <c r="AD676" s="284"/>
      <c r="AE676" s="284"/>
      <c r="AF676" s="284"/>
      <c r="AG676" s="284" t="s">
        <v>527</v>
      </c>
      <c r="AH676" s="284">
        <v>0</v>
      </c>
      <c r="AI676" s="284"/>
      <c r="AJ676" s="284"/>
      <c r="AK676" s="284"/>
      <c r="AL676" s="284"/>
      <c r="AM676" s="284"/>
      <c r="AN676" s="284"/>
      <c r="AO676" s="284"/>
      <c r="AP676" s="284"/>
      <c r="AQ676" s="284"/>
      <c r="AR676" s="284"/>
      <c r="AS676" s="284"/>
      <c r="AT676" s="284"/>
      <c r="AU676" s="284"/>
      <c r="AV676" s="284"/>
      <c r="AW676" s="284"/>
      <c r="AX676" s="284"/>
      <c r="AY676" s="284"/>
      <c r="AZ676" s="284"/>
      <c r="BA676" s="284"/>
      <c r="BB676" s="284"/>
      <c r="BC676" s="284"/>
      <c r="BD676" s="284"/>
      <c r="BE676" s="284"/>
      <c r="BF676" s="284"/>
      <c r="BG676" s="284"/>
      <c r="BH676" s="284"/>
    </row>
    <row r="677" spans="1:60" ht="12.75" outlineLevel="1">
      <c r="A677" s="232"/>
      <c r="B677" s="233"/>
      <c r="C677" s="234" t="s">
        <v>1994</v>
      </c>
      <c r="D677" s="235"/>
      <c r="E677" s="236">
        <v>49.2016</v>
      </c>
      <c r="F677" s="283"/>
      <c r="G677" s="231"/>
      <c r="H677" s="283"/>
      <c r="I677" s="283"/>
      <c r="J677" s="283"/>
      <c r="K677" s="283"/>
      <c r="L677" s="283"/>
      <c r="M677" s="283"/>
      <c r="N677" s="283"/>
      <c r="O677" s="283"/>
      <c r="P677" s="283"/>
      <c r="Q677" s="283"/>
      <c r="R677" s="283"/>
      <c r="S677" s="283"/>
      <c r="T677" s="283"/>
      <c r="U677" s="283"/>
      <c r="V677" s="283"/>
      <c r="W677" s="283"/>
      <c r="X677" s="283"/>
      <c r="Y677" s="284"/>
      <c r="Z677" s="284"/>
      <c r="AA677" s="284"/>
      <c r="AB677" s="284"/>
      <c r="AC677" s="284"/>
      <c r="AD677" s="284"/>
      <c r="AE677" s="284"/>
      <c r="AF677" s="284"/>
      <c r="AG677" s="284" t="s">
        <v>527</v>
      </c>
      <c r="AH677" s="284">
        <v>0</v>
      </c>
      <c r="AI677" s="284"/>
      <c r="AJ677" s="284"/>
      <c r="AK677" s="284"/>
      <c r="AL677" s="284"/>
      <c r="AM677" s="284"/>
      <c r="AN677" s="284"/>
      <c r="AO677" s="284"/>
      <c r="AP677" s="284"/>
      <c r="AQ677" s="284"/>
      <c r="AR677" s="284"/>
      <c r="AS677" s="284"/>
      <c r="AT677" s="284"/>
      <c r="AU677" s="284"/>
      <c r="AV677" s="284"/>
      <c r="AW677" s="284"/>
      <c r="AX677" s="284"/>
      <c r="AY677" s="284"/>
      <c r="AZ677" s="284"/>
      <c r="BA677" s="284"/>
      <c r="BB677" s="284"/>
      <c r="BC677" s="284"/>
      <c r="BD677" s="284"/>
      <c r="BE677" s="284"/>
      <c r="BF677" s="284"/>
      <c r="BG677" s="284"/>
      <c r="BH677" s="284"/>
    </row>
    <row r="678" spans="1:60" ht="12.75" outlineLevel="1">
      <c r="A678" s="225">
        <v>148</v>
      </c>
      <c r="B678" s="226" t="s">
        <v>1995</v>
      </c>
      <c r="C678" s="227" t="s">
        <v>1996</v>
      </c>
      <c r="D678" s="228" t="s">
        <v>238</v>
      </c>
      <c r="E678" s="229">
        <v>16.48752</v>
      </c>
      <c r="F678" s="147"/>
      <c r="G678" s="230">
        <f>ROUND(E678*F678,2)</f>
        <v>0</v>
      </c>
      <c r="H678" s="148"/>
      <c r="I678" s="283">
        <f>ROUND(E678*H678,2)</f>
        <v>0</v>
      </c>
      <c r="J678" s="148"/>
      <c r="K678" s="283">
        <f>ROUND(E678*J678,2)</f>
        <v>0</v>
      </c>
      <c r="L678" s="283">
        <v>21</v>
      </c>
      <c r="M678" s="283">
        <f>G678*(1+L678/100)</f>
        <v>0</v>
      </c>
      <c r="N678" s="283">
        <v>0.0142</v>
      </c>
      <c r="O678" s="283">
        <f>ROUND(E678*N678,2)</f>
        <v>0.23</v>
      </c>
      <c r="P678" s="283">
        <v>0</v>
      </c>
      <c r="Q678" s="283">
        <f>ROUND(E678*P678,2)</f>
        <v>0</v>
      </c>
      <c r="R678" s="283"/>
      <c r="S678" s="283" t="s">
        <v>1390</v>
      </c>
      <c r="T678" s="283" t="s">
        <v>1412</v>
      </c>
      <c r="U678" s="283">
        <v>0</v>
      </c>
      <c r="V678" s="283">
        <f>ROUND(E678*U678,2)</f>
        <v>0</v>
      </c>
      <c r="W678" s="283"/>
      <c r="X678" s="283" t="s">
        <v>1487</v>
      </c>
      <c r="Y678" s="284"/>
      <c r="Z678" s="284"/>
      <c r="AA678" s="284"/>
      <c r="AB678" s="284"/>
      <c r="AC678" s="284"/>
      <c r="AD678" s="284"/>
      <c r="AE678" s="284"/>
      <c r="AF678" s="284"/>
      <c r="AG678" s="284" t="s">
        <v>1488</v>
      </c>
      <c r="AH678" s="284"/>
      <c r="AI678" s="284"/>
      <c r="AJ678" s="284"/>
      <c r="AK678" s="284"/>
      <c r="AL678" s="284"/>
      <c r="AM678" s="284"/>
      <c r="AN678" s="284"/>
      <c r="AO678" s="284"/>
      <c r="AP678" s="284"/>
      <c r="AQ678" s="284"/>
      <c r="AR678" s="284"/>
      <c r="AS678" s="284"/>
      <c r="AT678" s="284"/>
      <c r="AU678" s="284"/>
      <c r="AV678" s="284"/>
      <c r="AW678" s="284"/>
      <c r="AX678" s="284"/>
      <c r="AY678" s="284"/>
      <c r="AZ678" s="284"/>
      <c r="BA678" s="284"/>
      <c r="BB678" s="284"/>
      <c r="BC678" s="284"/>
      <c r="BD678" s="284"/>
      <c r="BE678" s="284"/>
      <c r="BF678" s="284"/>
      <c r="BG678" s="284"/>
      <c r="BH678" s="284"/>
    </row>
    <row r="679" spans="1:60" ht="12.75" outlineLevel="1">
      <c r="A679" s="232"/>
      <c r="B679" s="233"/>
      <c r="C679" s="234" t="s">
        <v>1997</v>
      </c>
      <c r="D679" s="235"/>
      <c r="E679" s="236">
        <v>3.9648</v>
      </c>
      <c r="F679" s="283"/>
      <c r="G679" s="231"/>
      <c r="H679" s="283"/>
      <c r="I679" s="283"/>
      <c r="J679" s="283"/>
      <c r="K679" s="283"/>
      <c r="L679" s="283"/>
      <c r="M679" s="283"/>
      <c r="N679" s="283"/>
      <c r="O679" s="283"/>
      <c r="P679" s="283"/>
      <c r="Q679" s="283"/>
      <c r="R679" s="283"/>
      <c r="S679" s="283"/>
      <c r="T679" s="283"/>
      <c r="U679" s="283"/>
      <c r="V679" s="283"/>
      <c r="W679" s="283"/>
      <c r="X679" s="283"/>
      <c r="Y679" s="284"/>
      <c r="Z679" s="284"/>
      <c r="AA679" s="284"/>
      <c r="AB679" s="284"/>
      <c r="AC679" s="284"/>
      <c r="AD679" s="284"/>
      <c r="AE679" s="284"/>
      <c r="AF679" s="284"/>
      <c r="AG679" s="284" t="s">
        <v>527</v>
      </c>
      <c r="AH679" s="284">
        <v>0</v>
      </c>
      <c r="AI679" s="284"/>
      <c r="AJ679" s="284"/>
      <c r="AK679" s="284"/>
      <c r="AL679" s="284"/>
      <c r="AM679" s="284"/>
      <c r="AN679" s="284"/>
      <c r="AO679" s="284"/>
      <c r="AP679" s="284"/>
      <c r="AQ679" s="284"/>
      <c r="AR679" s="284"/>
      <c r="AS679" s="284"/>
      <c r="AT679" s="284"/>
      <c r="AU679" s="284"/>
      <c r="AV679" s="284"/>
      <c r="AW679" s="284"/>
      <c r="AX679" s="284"/>
      <c r="AY679" s="284"/>
      <c r="AZ679" s="284"/>
      <c r="BA679" s="284"/>
      <c r="BB679" s="284"/>
      <c r="BC679" s="284"/>
      <c r="BD679" s="284"/>
      <c r="BE679" s="284"/>
      <c r="BF679" s="284"/>
      <c r="BG679" s="284"/>
      <c r="BH679" s="284"/>
    </row>
    <row r="680" spans="1:60" ht="12.75" outlineLevel="1">
      <c r="A680" s="232"/>
      <c r="B680" s="233"/>
      <c r="C680" s="234" t="s">
        <v>1998</v>
      </c>
      <c r="D680" s="235"/>
      <c r="E680" s="236">
        <v>12.52272</v>
      </c>
      <c r="F680" s="283"/>
      <c r="G680" s="231"/>
      <c r="H680" s="283"/>
      <c r="I680" s="283"/>
      <c r="J680" s="283"/>
      <c r="K680" s="283"/>
      <c r="L680" s="283"/>
      <c r="M680" s="283"/>
      <c r="N680" s="283"/>
      <c r="O680" s="283"/>
      <c r="P680" s="283"/>
      <c r="Q680" s="283"/>
      <c r="R680" s="283"/>
      <c r="S680" s="283"/>
      <c r="T680" s="283"/>
      <c r="U680" s="283"/>
      <c r="V680" s="283"/>
      <c r="W680" s="283"/>
      <c r="X680" s="283"/>
      <c r="Y680" s="284"/>
      <c r="Z680" s="284"/>
      <c r="AA680" s="284"/>
      <c r="AB680" s="284"/>
      <c r="AC680" s="284"/>
      <c r="AD680" s="284"/>
      <c r="AE680" s="284"/>
      <c r="AF680" s="284"/>
      <c r="AG680" s="284" t="s">
        <v>527</v>
      </c>
      <c r="AH680" s="284">
        <v>0</v>
      </c>
      <c r="AI680" s="284"/>
      <c r="AJ680" s="284"/>
      <c r="AK680" s="284"/>
      <c r="AL680" s="284"/>
      <c r="AM680" s="284"/>
      <c r="AN680" s="284"/>
      <c r="AO680" s="284"/>
      <c r="AP680" s="284"/>
      <c r="AQ680" s="284"/>
      <c r="AR680" s="284"/>
      <c r="AS680" s="284"/>
      <c r="AT680" s="284"/>
      <c r="AU680" s="284"/>
      <c r="AV680" s="284"/>
      <c r="AW680" s="284"/>
      <c r="AX680" s="284"/>
      <c r="AY680" s="284"/>
      <c r="AZ680" s="284"/>
      <c r="BA680" s="284"/>
      <c r="BB680" s="284"/>
      <c r="BC680" s="284"/>
      <c r="BD680" s="284"/>
      <c r="BE680" s="284"/>
      <c r="BF680" s="284"/>
      <c r="BG680" s="284"/>
      <c r="BH680" s="284"/>
    </row>
    <row r="681" spans="1:60" ht="12.75" outlineLevel="1">
      <c r="A681" s="225">
        <v>149</v>
      </c>
      <c r="B681" s="226" t="s">
        <v>1999</v>
      </c>
      <c r="C681" s="227" t="s">
        <v>2000</v>
      </c>
      <c r="D681" s="228" t="s">
        <v>238</v>
      </c>
      <c r="E681" s="229">
        <v>14.73853</v>
      </c>
      <c r="F681" s="147"/>
      <c r="G681" s="230">
        <f>ROUND(E681*F681,2)</f>
        <v>0</v>
      </c>
      <c r="H681" s="148"/>
      <c r="I681" s="283">
        <f>ROUND(E681*H681,2)</f>
        <v>0</v>
      </c>
      <c r="J681" s="148"/>
      <c r="K681" s="283">
        <f>ROUND(E681*J681,2)</f>
        <v>0</v>
      </c>
      <c r="L681" s="283">
        <v>21</v>
      </c>
      <c r="M681" s="283">
        <f>G681*(1+L681/100)</f>
        <v>0</v>
      </c>
      <c r="N681" s="283">
        <v>0.0142</v>
      </c>
      <c r="O681" s="283">
        <f>ROUND(E681*N681,2)</f>
        <v>0.21</v>
      </c>
      <c r="P681" s="283">
        <v>0</v>
      </c>
      <c r="Q681" s="283">
        <f>ROUND(E681*P681,2)</f>
        <v>0</v>
      </c>
      <c r="R681" s="283"/>
      <c r="S681" s="283" t="s">
        <v>1390</v>
      </c>
      <c r="T681" s="283" t="s">
        <v>1412</v>
      </c>
      <c r="U681" s="283">
        <v>0</v>
      </c>
      <c r="V681" s="283">
        <f>ROUND(E681*U681,2)</f>
        <v>0</v>
      </c>
      <c r="W681" s="283"/>
      <c r="X681" s="283" t="s">
        <v>1487</v>
      </c>
      <c r="Y681" s="284"/>
      <c r="Z681" s="284"/>
      <c r="AA681" s="284"/>
      <c r="AB681" s="284"/>
      <c r="AC681" s="284"/>
      <c r="AD681" s="284"/>
      <c r="AE681" s="284"/>
      <c r="AF681" s="284"/>
      <c r="AG681" s="284" t="s">
        <v>1488</v>
      </c>
      <c r="AH681" s="284"/>
      <c r="AI681" s="284"/>
      <c r="AJ681" s="284"/>
      <c r="AK681" s="284"/>
      <c r="AL681" s="284"/>
      <c r="AM681" s="284"/>
      <c r="AN681" s="284"/>
      <c r="AO681" s="284"/>
      <c r="AP681" s="284"/>
      <c r="AQ681" s="284"/>
      <c r="AR681" s="284"/>
      <c r="AS681" s="284"/>
      <c r="AT681" s="284"/>
      <c r="AU681" s="284"/>
      <c r="AV681" s="284"/>
      <c r="AW681" s="284"/>
      <c r="AX681" s="284"/>
      <c r="AY681" s="284"/>
      <c r="AZ681" s="284"/>
      <c r="BA681" s="284"/>
      <c r="BB681" s="284"/>
      <c r="BC681" s="284"/>
      <c r="BD681" s="284"/>
      <c r="BE681" s="284"/>
      <c r="BF681" s="284"/>
      <c r="BG681" s="284"/>
      <c r="BH681" s="284"/>
    </row>
    <row r="682" spans="1:60" ht="12.75" outlineLevel="1">
      <c r="A682" s="232"/>
      <c r="B682" s="233"/>
      <c r="C682" s="234" t="s">
        <v>2001</v>
      </c>
      <c r="D682" s="235"/>
      <c r="E682" s="236">
        <v>7.39267</v>
      </c>
      <c r="F682" s="283"/>
      <c r="G682" s="231"/>
      <c r="H682" s="283"/>
      <c r="I682" s="283"/>
      <c r="J682" s="283"/>
      <c r="K682" s="283"/>
      <c r="L682" s="283"/>
      <c r="M682" s="283"/>
      <c r="N682" s="283"/>
      <c r="O682" s="283"/>
      <c r="P682" s="283"/>
      <c r="Q682" s="283"/>
      <c r="R682" s="283"/>
      <c r="S682" s="283"/>
      <c r="T682" s="283"/>
      <c r="U682" s="283"/>
      <c r="V682" s="283"/>
      <c r="W682" s="283"/>
      <c r="X682" s="283"/>
      <c r="Y682" s="284"/>
      <c r="Z682" s="284"/>
      <c r="AA682" s="284"/>
      <c r="AB682" s="284"/>
      <c r="AC682" s="284"/>
      <c r="AD682" s="284"/>
      <c r="AE682" s="284"/>
      <c r="AF682" s="284"/>
      <c r="AG682" s="284" t="s">
        <v>527</v>
      </c>
      <c r="AH682" s="284">
        <v>0</v>
      </c>
      <c r="AI682" s="284"/>
      <c r="AJ682" s="284"/>
      <c r="AK682" s="284"/>
      <c r="AL682" s="284"/>
      <c r="AM682" s="284"/>
      <c r="AN682" s="284"/>
      <c r="AO682" s="284"/>
      <c r="AP682" s="284"/>
      <c r="AQ682" s="284"/>
      <c r="AR682" s="284"/>
      <c r="AS682" s="284"/>
      <c r="AT682" s="284"/>
      <c r="AU682" s="284"/>
      <c r="AV682" s="284"/>
      <c r="AW682" s="284"/>
      <c r="AX682" s="284"/>
      <c r="AY682" s="284"/>
      <c r="AZ682" s="284"/>
      <c r="BA682" s="284"/>
      <c r="BB682" s="284"/>
      <c r="BC682" s="284"/>
      <c r="BD682" s="284"/>
      <c r="BE682" s="284"/>
      <c r="BF682" s="284"/>
      <c r="BG682" s="284"/>
      <c r="BH682" s="284"/>
    </row>
    <row r="683" spans="1:60" ht="12.75" outlineLevel="1">
      <c r="A683" s="232"/>
      <c r="B683" s="233"/>
      <c r="C683" s="234" t="s">
        <v>2002</v>
      </c>
      <c r="D683" s="235"/>
      <c r="E683" s="236">
        <v>7.34586</v>
      </c>
      <c r="F683" s="283"/>
      <c r="G683" s="231"/>
      <c r="H683" s="283"/>
      <c r="I683" s="283"/>
      <c r="J683" s="283"/>
      <c r="K683" s="283"/>
      <c r="L683" s="283"/>
      <c r="M683" s="283"/>
      <c r="N683" s="283"/>
      <c r="O683" s="283"/>
      <c r="P683" s="283"/>
      <c r="Q683" s="283"/>
      <c r="R683" s="283"/>
      <c r="S683" s="283"/>
      <c r="T683" s="283"/>
      <c r="U683" s="283"/>
      <c r="V683" s="283"/>
      <c r="W683" s="283"/>
      <c r="X683" s="283"/>
      <c r="Y683" s="284"/>
      <c r="Z683" s="284"/>
      <c r="AA683" s="284"/>
      <c r="AB683" s="284"/>
      <c r="AC683" s="284"/>
      <c r="AD683" s="284"/>
      <c r="AE683" s="284"/>
      <c r="AF683" s="284"/>
      <c r="AG683" s="284" t="s">
        <v>527</v>
      </c>
      <c r="AH683" s="284">
        <v>0</v>
      </c>
      <c r="AI683" s="284"/>
      <c r="AJ683" s="284"/>
      <c r="AK683" s="284"/>
      <c r="AL683" s="284"/>
      <c r="AM683" s="284"/>
      <c r="AN683" s="284"/>
      <c r="AO683" s="284"/>
      <c r="AP683" s="284"/>
      <c r="AQ683" s="284"/>
      <c r="AR683" s="284"/>
      <c r="AS683" s="284"/>
      <c r="AT683" s="284"/>
      <c r="AU683" s="284"/>
      <c r="AV683" s="284"/>
      <c r="AW683" s="284"/>
      <c r="AX683" s="284"/>
      <c r="AY683" s="284"/>
      <c r="AZ683" s="284"/>
      <c r="BA683" s="284"/>
      <c r="BB683" s="284"/>
      <c r="BC683" s="284"/>
      <c r="BD683" s="284"/>
      <c r="BE683" s="284"/>
      <c r="BF683" s="284"/>
      <c r="BG683" s="284"/>
      <c r="BH683" s="284"/>
    </row>
    <row r="684" spans="1:60" ht="12.75" outlineLevel="1">
      <c r="A684" s="237">
        <v>150</v>
      </c>
      <c r="B684" s="238" t="s">
        <v>2003</v>
      </c>
      <c r="C684" s="239" t="s">
        <v>2004</v>
      </c>
      <c r="D684" s="240" t="s">
        <v>223</v>
      </c>
      <c r="E684" s="241">
        <v>2.72311</v>
      </c>
      <c r="F684" s="149"/>
      <c r="G684" s="242">
        <f>ROUND(E684*F684,2)</f>
        <v>0</v>
      </c>
      <c r="H684" s="148"/>
      <c r="I684" s="283">
        <f>ROUND(E684*H684,2)</f>
        <v>0</v>
      </c>
      <c r="J684" s="148"/>
      <c r="K684" s="283">
        <f>ROUND(E684*J684,2)</f>
        <v>0</v>
      </c>
      <c r="L684" s="283">
        <v>21</v>
      </c>
      <c r="M684" s="283">
        <f>G684*(1+L684/100)</f>
        <v>0</v>
      </c>
      <c r="N684" s="283">
        <v>0</v>
      </c>
      <c r="O684" s="283">
        <f>ROUND(E684*N684,2)</f>
        <v>0</v>
      </c>
      <c r="P684" s="283">
        <v>0</v>
      </c>
      <c r="Q684" s="283">
        <f>ROUND(E684*P684,2)</f>
        <v>0</v>
      </c>
      <c r="R684" s="283"/>
      <c r="S684" s="283" t="s">
        <v>1412</v>
      </c>
      <c r="T684" s="283" t="s">
        <v>1412</v>
      </c>
      <c r="U684" s="283">
        <v>1.598</v>
      </c>
      <c r="V684" s="283">
        <f>ROUND(E684*U684,2)</f>
        <v>4.35</v>
      </c>
      <c r="W684" s="283"/>
      <c r="X684" s="283" t="s">
        <v>266</v>
      </c>
      <c r="Y684" s="284"/>
      <c r="Z684" s="284"/>
      <c r="AA684" s="284"/>
      <c r="AB684" s="284"/>
      <c r="AC684" s="284"/>
      <c r="AD684" s="284"/>
      <c r="AE684" s="284"/>
      <c r="AF684" s="284"/>
      <c r="AG684" s="284" t="s">
        <v>1791</v>
      </c>
      <c r="AH684" s="284"/>
      <c r="AI684" s="284"/>
      <c r="AJ684" s="284"/>
      <c r="AK684" s="284"/>
      <c r="AL684" s="284"/>
      <c r="AM684" s="284"/>
      <c r="AN684" s="284"/>
      <c r="AO684" s="284"/>
      <c r="AP684" s="284"/>
      <c r="AQ684" s="284"/>
      <c r="AR684" s="284"/>
      <c r="AS684" s="284"/>
      <c r="AT684" s="284"/>
      <c r="AU684" s="284"/>
      <c r="AV684" s="284"/>
      <c r="AW684" s="284"/>
      <c r="AX684" s="284"/>
      <c r="AY684" s="284"/>
      <c r="AZ684" s="284"/>
      <c r="BA684" s="284"/>
      <c r="BB684" s="284"/>
      <c r="BC684" s="284"/>
      <c r="BD684" s="284"/>
      <c r="BE684" s="284"/>
      <c r="BF684" s="284"/>
      <c r="BG684" s="284"/>
      <c r="BH684" s="284"/>
    </row>
    <row r="685" spans="1:33" ht="12.75">
      <c r="A685" s="218" t="s">
        <v>1384</v>
      </c>
      <c r="B685" s="219" t="s">
        <v>2005</v>
      </c>
      <c r="C685" s="220" t="s">
        <v>2006</v>
      </c>
      <c r="D685" s="221"/>
      <c r="E685" s="222"/>
      <c r="F685" s="281"/>
      <c r="G685" s="224">
        <f>SUMIF(AG686:AG689,"&lt;&gt;NOR",G686:G689)</f>
        <v>0</v>
      </c>
      <c r="H685" s="282"/>
      <c r="I685" s="282">
        <f>SUM(I686:I689)</f>
        <v>0</v>
      </c>
      <c r="J685" s="282"/>
      <c r="K685" s="282">
        <f>SUM(K686:K689)</f>
        <v>0</v>
      </c>
      <c r="L685" s="282"/>
      <c r="M685" s="282">
        <f>SUM(M686:M689)</f>
        <v>0</v>
      </c>
      <c r="N685" s="282"/>
      <c r="O685" s="282">
        <f>SUM(O686:O689)</f>
        <v>1.88</v>
      </c>
      <c r="P685" s="282"/>
      <c r="Q685" s="282">
        <f>SUM(Q686:Q689)</f>
        <v>0</v>
      </c>
      <c r="R685" s="282"/>
      <c r="S685" s="282"/>
      <c r="T685" s="282"/>
      <c r="U685" s="282"/>
      <c r="V685" s="282">
        <f>SUM(V686:V689)</f>
        <v>18.45</v>
      </c>
      <c r="W685" s="282"/>
      <c r="X685" s="282"/>
      <c r="AG685" s="259" t="s">
        <v>1387</v>
      </c>
    </row>
    <row r="686" spans="1:60" ht="12.75" outlineLevel="1">
      <c r="A686" s="225">
        <v>151</v>
      </c>
      <c r="B686" s="226" t="s">
        <v>2007</v>
      </c>
      <c r="C686" s="227" t="s">
        <v>2008</v>
      </c>
      <c r="D686" s="228" t="s">
        <v>238</v>
      </c>
      <c r="E686" s="229">
        <v>30.75</v>
      </c>
      <c r="F686" s="147"/>
      <c r="G686" s="230">
        <f>ROUND(E686*F686,2)</f>
        <v>0</v>
      </c>
      <c r="H686" s="148"/>
      <c r="I686" s="283">
        <f>ROUND(E686*H686,2)</f>
        <v>0</v>
      </c>
      <c r="J686" s="148"/>
      <c r="K686" s="283">
        <f>ROUND(E686*J686,2)</f>
        <v>0</v>
      </c>
      <c r="L686" s="283">
        <v>21</v>
      </c>
      <c r="M686" s="283">
        <f>G686*(1+L686/100)</f>
        <v>0</v>
      </c>
      <c r="N686" s="283">
        <v>0</v>
      </c>
      <c r="O686" s="283">
        <f>ROUND(E686*N686,2)</f>
        <v>0</v>
      </c>
      <c r="P686" s="283">
        <v>0</v>
      </c>
      <c r="Q686" s="283">
        <f>ROUND(E686*P686,2)</f>
        <v>0</v>
      </c>
      <c r="R686" s="283"/>
      <c r="S686" s="283" t="s">
        <v>1412</v>
      </c>
      <c r="T686" s="283" t="s">
        <v>1412</v>
      </c>
      <c r="U686" s="283">
        <v>0.6</v>
      </c>
      <c r="V686" s="283">
        <f>ROUND(E686*U686,2)</f>
        <v>18.45</v>
      </c>
      <c r="W686" s="283"/>
      <c r="X686" s="283" t="s">
        <v>1392</v>
      </c>
      <c r="Y686" s="284"/>
      <c r="Z686" s="284"/>
      <c r="AA686" s="284"/>
      <c r="AB686" s="284"/>
      <c r="AC686" s="284"/>
      <c r="AD686" s="284"/>
      <c r="AE686" s="284"/>
      <c r="AF686" s="284"/>
      <c r="AG686" s="284" t="s">
        <v>1393</v>
      </c>
      <c r="AH686" s="284"/>
      <c r="AI686" s="284"/>
      <c r="AJ686" s="284"/>
      <c r="AK686" s="284"/>
      <c r="AL686" s="284"/>
      <c r="AM686" s="284"/>
      <c r="AN686" s="284"/>
      <c r="AO686" s="284"/>
      <c r="AP686" s="284"/>
      <c r="AQ686" s="284"/>
      <c r="AR686" s="284"/>
      <c r="AS686" s="284"/>
      <c r="AT686" s="284"/>
      <c r="AU686" s="284"/>
      <c r="AV686" s="284"/>
      <c r="AW686" s="284"/>
      <c r="AX686" s="284"/>
      <c r="AY686" s="284"/>
      <c r="AZ686" s="284"/>
      <c r="BA686" s="284"/>
      <c r="BB686" s="284"/>
      <c r="BC686" s="284"/>
      <c r="BD686" s="284"/>
      <c r="BE686" s="284"/>
      <c r="BF686" s="284"/>
      <c r="BG686" s="284"/>
      <c r="BH686" s="284"/>
    </row>
    <row r="687" spans="1:60" ht="12.75" outlineLevel="1">
      <c r="A687" s="232"/>
      <c r="B687" s="233"/>
      <c r="C687" s="234" t="s">
        <v>2009</v>
      </c>
      <c r="D687" s="235"/>
      <c r="E687" s="236">
        <v>30.75</v>
      </c>
      <c r="F687" s="283"/>
      <c r="G687" s="231"/>
      <c r="H687" s="283"/>
      <c r="I687" s="283"/>
      <c r="J687" s="283"/>
      <c r="K687" s="283"/>
      <c r="L687" s="283"/>
      <c r="M687" s="283"/>
      <c r="N687" s="283"/>
      <c r="O687" s="283"/>
      <c r="P687" s="283"/>
      <c r="Q687" s="283"/>
      <c r="R687" s="283"/>
      <c r="S687" s="283"/>
      <c r="T687" s="283"/>
      <c r="U687" s="283"/>
      <c r="V687" s="283"/>
      <c r="W687" s="283"/>
      <c r="X687" s="283"/>
      <c r="Y687" s="284"/>
      <c r="Z687" s="284"/>
      <c r="AA687" s="284"/>
      <c r="AB687" s="284"/>
      <c r="AC687" s="284"/>
      <c r="AD687" s="284"/>
      <c r="AE687" s="284"/>
      <c r="AF687" s="284"/>
      <c r="AG687" s="284" t="s">
        <v>527</v>
      </c>
      <c r="AH687" s="284">
        <v>0</v>
      </c>
      <c r="AI687" s="284"/>
      <c r="AJ687" s="284"/>
      <c r="AK687" s="284"/>
      <c r="AL687" s="284"/>
      <c r="AM687" s="284"/>
      <c r="AN687" s="284"/>
      <c r="AO687" s="284"/>
      <c r="AP687" s="284"/>
      <c r="AQ687" s="284"/>
      <c r="AR687" s="284"/>
      <c r="AS687" s="284"/>
      <c r="AT687" s="284"/>
      <c r="AU687" s="284"/>
      <c r="AV687" s="284"/>
      <c r="AW687" s="284"/>
      <c r="AX687" s="284"/>
      <c r="AY687" s="284"/>
      <c r="AZ687" s="284"/>
      <c r="BA687" s="284"/>
      <c r="BB687" s="284"/>
      <c r="BC687" s="284"/>
      <c r="BD687" s="284"/>
      <c r="BE687" s="284"/>
      <c r="BF687" s="284"/>
      <c r="BG687" s="284"/>
      <c r="BH687" s="284"/>
    </row>
    <row r="688" spans="1:60" ht="12.75" outlineLevel="1">
      <c r="A688" s="225">
        <v>152</v>
      </c>
      <c r="B688" s="226" t="s">
        <v>2010</v>
      </c>
      <c r="C688" s="227" t="s">
        <v>2011</v>
      </c>
      <c r="D688" s="228" t="s">
        <v>238</v>
      </c>
      <c r="E688" s="229">
        <v>30.75</v>
      </c>
      <c r="F688" s="147"/>
      <c r="G688" s="230">
        <f>ROUND(E688*F688,2)</f>
        <v>0</v>
      </c>
      <c r="H688" s="148"/>
      <c r="I688" s="283">
        <f>ROUND(E688*H688,2)</f>
        <v>0</v>
      </c>
      <c r="J688" s="148"/>
      <c r="K688" s="283">
        <f>ROUND(E688*J688,2)</f>
        <v>0</v>
      </c>
      <c r="L688" s="283">
        <v>21</v>
      </c>
      <c r="M688" s="283">
        <f>G688*(1+L688/100)</f>
        <v>0</v>
      </c>
      <c r="N688" s="283">
        <v>0.06129</v>
      </c>
      <c r="O688" s="283">
        <f>ROUND(E688*N688,2)</f>
        <v>1.88</v>
      </c>
      <c r="P688" s="283">
        <v>0</v>
      </c>
      <c r="Q688" s="283">
        <f>ROUND(E688*P688,2)</f>
        <v>0</v>
      </c>
      <c r="R688" s="283"/>
      <c r="S688" s="283" t="s">
        <v>1412</v>
      </c>
      <c r="T688" s="283" t="s">
        <v>1478</v>
      </c>
      <c r="U688" s="283">
        <v>0</v>
      </c>
      <c r="V688" s="283">
        <f>ROUND(E688*U688,2)</f>
        <v>0</v>
      </c>
      <c r="W688" s="283"/>
      <c r="X688" s="283" t="s">
        <v>1479</v>
      </c>
      <c r="Y688" s="284"/>
      <c r="Z688" s="284"/>
      <c r="AA688" s="284"/>
      <c r="AB688" s="284"/>
      <c r="AC688" s="284"/>
      <c r="AD688" s="284"/>
      <c r="AE688" s="284"/>
      <c r="AF688" s="284"/>
      <c r="AG688" s="284" t="s">
        <v>1480</v>
      </c>
      <c r="AH688" s="284"/>
      <c r="AI688" s="284"/>
      <c r="AJ688" s="284"/>
      <c r="AK688" s="284"/>
      <c r="AL688" s="284"/>
      <c r="AM688" s="284"/>
      <c r="AN688" s="284"/>
      <c r="AO688" s="284"/>
      <c r="AP688" s="284"/>
      <c r="AQ688" s="284"/>
      <c r="AR688" s="284"/>
      <c r="AS688" s="284"/>
      <c r="AT688" s="284"/>
      <c r="AU688" s="284"/>
      <c r="AV688" s="284"/>
      <c r="AW688" s="284"/>
      <c r="AX688" s="284"/>
      <c r="AY688" s="284"/>
      <c r="AZ688" s="284"/>
      <c r="BA688" s="284"/>
      <c r="BB688" s="284"/>
      <c r="BC688" s="284"/>
      <c r="BD688" s="284"/>
      <c r="BE688" s="284"/>
      <c r="BF688" s="284"/>
      <c r="BG688" s="284"/>
      <c r="BH688" s="284"/>
    </row>
    <row r="689" spans="1:60" ht="12.75" outlineLevel="1">
      <c r="A689" s="232"/>
      <c r="B689" s="233"/>
      <c r="C689" s="234" t="s">
        <v>2009</v>
      </c>
      <c r="D689" s="235"/>
      <c r="E689" s="236">
        <v>30.75</v>
      </c>
      <c r="F689" s="283"/>
      <c r="G689" s="231"/>
      <c r="H689" s="283"/>
      <c r="I689" s="283"/>
      <c r="J689" s="283"/>
      <c r="K689" s="283"/>
      <c r="L689" s="283"/>
      <c r="M689" s="283"/>
      <c r="N689" s="283"/>
      <c r="O689" s="283"/>
      <c r="P689" s="283"/>
      <c r="Q689" s="283"/>
      <c r="R689" s="283"/>
      <c r="S689" s="283"/>
      <c r="T689" s="283"/>
      <c r="U689" s="283"/>
      <c r="V689" s="283"/>
      <c r="W689" s="283"/>
      <c r="X689" s="283"/>
      <c r="Y689" s="284"/>
      <c r="Z689" s="284"/>
      <c r="AA689" s="284"/>
      <c r="AB689" s="284"/>
      <c r="AC689" s="284"/>
      <c r="AD689" s="284"/>
      <c r="AE689" s="284"/>
      <c r="AF689" s="284"/>
      <c r="AG689" s="284" t="s">
        <v>527</v>
      </c>
      <c r="AH689" s="284">
        <v>0</v>
      </c>
      <c r="AI689" s="284"/>
      <c r="AJ689" s="284"/>
      <c r="AK689" s="284"/>
      <c r="AL689" s="284"/>
      <c r="AM689" s="284"/>
      <c r="AN689" s="284"/>
      <c r="AO689" s="284"/>
      <c r="AP689" s="284"/>
      <c r="AQ689" s="284"/>
      <c r="AR689" s="284"/>
      <c r="AS689" s="284"/>
      <c r="AT689" s="284"/>
      <c r="AU689" s="284"/>
      <c r="AV689" s="284"/>
      <c r="AW689" s="284"/>
      <c r="AX689" s="284"/>
      <c r="AY689" s="284"/>
      <c r="AZ689" s="284"/>
      <c r="BA689" s="284"/>
      <c r="BB689" s="284"/>
      <c r="BC689" s="284"/>
      <c r="BD689" s="284"/>
      <c r="BE689" s="284"/>
      <c r="BF689" s="284"/>
      <c r="BG689" s="284"/>
      <c r="BH689" s="284"/>
    </row>
    <row r="690" spans="1:33" ht="12.75">
      <c r="A690" s="218" t="s">
        <v>1384</v>
      </c>
      <c r="B690" s="219" t="s">
        <v>2012</v>
      </c>
      <c r="C690" s="220" t="s">
        <v>2013</v>
      </c>
      <c r="D690" s="221"/>
      <c r="E690" s="222"/>
      <c r="F690" s="281"/>
      <c r="G690" s="224">
        <f>SUMIF(AG691:AG707,"&lt;&gt;NOR",G691:G707)</f>
        <v>0</v>
      </c>
      <c r="H690" s="282"/>
      <c r="I690" s="282">
        <f>SUM(I691:I707)</f>
        <v>0</v>
      </c>
      <c r="J690" s="282"/>
      <c r="K690" s="282">
        <f>SUM(K691:K707)</f>
        <v>0</v>
      </c>
      <c r="L690" s="282"/>
      <c r="M690" s="282">
        <f>SUM(M691:M707)</f>
        <v>0</v>
      </c>
      <c r="N690" s="282"/>
      <c r="O690" s="282">
        <f>SUM(O691:O707)</f>
        <v>0.19</v>
      </c>
      <c r="P690" s="282"/>
      <c r="Q690" s="282">
        <f>SUM(Q691:Q707)</f>
        <v>0.1</v>
      </c>
      <c r="R690" s="282"/>
      <c r="S690" s="282"/>
      <c r="T690" s="282"/>
      <c r="U690" s="282"/>
      <c r="V690" s="282">
        <f>SUM(V691:V707)</f>
        <v>12.370000000000001</v>
      </c>
      <c r="W690" s="282"/>
      <c r="X690" s="282"/>
      <c r="AG690" s="259" t="s">
        <v>1387</v>
      </c>
    </row>
    <row r="691" spans="1:60" ht="12.75" outlineLevel="1">
      <c r="A691" s="225">
        <v>153</v>
      </c>
      <c r="B691" s="226" t="s">
        <v>2014</v>
      </c>
      <c r="C691" s="227" t="s">
        <v>2015</v>
      </c>
      <c r="D691" s="228" t="s">
        <v>248</v>
      </c>
      <c r="E691" s="229">
        <v>44.93</v>
      </c>
      <c r="F691" s="147"/>
      <c r="G691" s="230">
        <f>ROUND(E691*F691,2)</f>
        <v>0</v>
      </c>
      <c r="H691" s="148"/>
      <c r="I691" s="283">
        <f>ROUND(E691*H691,2)</f>
        <v>0</v>
      </c>
      <c r="J691" s="148"/>
      <c r="K691" s="283">
        <f>ROUND(E691*J691,2)</f>
        <v>0</v>
      </c>
      <c r="L691" s="283">
        <v>21</v>
      </c>
      <c r="M691" s="283">
        <f>G691*(1+L691/100)</f>
        <v>0</v>
      </c>
      <c r="N691" s="283">
        <v>0</v>
      </c>
      <c r="O691" s="283">
        <f>ROUND(E691*N691,2)</f>
        <v>0</v>
      </c>
      <c r="P691" s="283">
        <v>8E-05</v>
      </c>
      <c r="Q691" s="283">
        <f>ROUND(E691*P691,2)</f>
        <v>0</v>
      </c>
      <c r="R691" s="283"/>
      <c r="S691" s="283" t="s">
        <v>1412</v>
      </c>
      <c r="T691" s="283" t="s">
        <v>1412</v>
      </c>
      <c r="U691" s="283">
        <v>0.04</v>
      </c>
      <c r="V691" s="283">
        <f>ROUND(E691*U691,2)</f>
        <v>1.8</v>
      </c>
      <c r="W691" s="283"/>
      <c r="X691" s="283" t="s">
        <v>1392</v>
      </c>
      <c r="Y691" s="284"/>
      <c r="Z691" s="284"/>
      <c r="AA691" s="284"/>
      <c r="AB691" s="284"/>
      <c r="AC691" s="284"/>
      <c r="AD691" s="284"/>
      <c r="AE691" s="284"/>
      <c r="AF691" s="284"/>
      <c r="AG691" s="284" t="s">
        <v>1393</v>
      </c>
      <c r="AH691" s="284"/>
      <c r="AI691" s="284"/>
      <c r="AJ691" s="284"/>
      <c r="AK691" s="284"/>
      <c r="AL691" s="284"/>
      <c r="AM691" s="284"/>
      <c r="AN691" s="284"/>
      <c r="AO691" s="284"/>
      <c r="AP691" s="284"/>
      <c r="AQ691" s="284"/>
      <c r="AR691" s="284"/>
      <c r="AS691" s="284"/>
      <c r="AT691" s="284"/>
      <c r="AU691" s="284"/>
      <c r="AV691" s="284"/>
      <c r="AW691" s="284"/>
      <c r="AX691" s="284"/>
      <c r="AY691" s="284"/>
      <c r="AZ691" s="284"/>
      <c r="BA691" s="284"/>
      <c r="BB691" s="284"/>
      <c r="BC691" s="284"/>
      <c r="BD691" s="284"/>
      <c r="BE691" s="284"/>
      <c r="BF691" s="284"/>
      <c r="BG691" s="284"/>
      <c r="BH691" s="284"/>
    </row>
    <row r="692" spans="1:60" ht="12.75" outlineLevel="1">
      <c r="A692" s="232"/>
      <c r="B692" s="233"/>
      <c r="C692" s="234" t="s">
        <v>2016</v>
      </c>
      <c r="D692" s="235"/>
      <c r="E692" s="236">
        <v>44.93</v>
      </c>
      <c r="F692" s="283"/>
      <c r="G692" s="231"/>
      <c r="H692" s="283"/>
      <c r="I692" s="283"/>
      <c r="J692" s="283"/>
      <c r="K692" s="283"/>
      <c r="L692" s="283"/>
      <c r="M692" s="283"/>
      <c r="N692" s="283"/>
      <c r="O692" s="283"/>
      <c r="P692" s="283"/>
      <c r="Q692" s="283"/>
      <c r="R692" s="283"/>
      <c r="S692" s="283"/>
      <c r="T692" s="283"/>
      <c r="U692" s="283"/>
      <c r="V692" s="283"/>
      <c r="W692" s="283"/>
      <c r="X692" s="283"/>
      <c r="Y692" s="284"/>
      <c r="Z692" s="284"/>
      <c r="AA692" s="284"/>
      <c r="AB692" s="284"/>
      <c r="AC692" s="284"/>
      <c r="AD692" s="284"/>
      <c r="AE692" s="284"/>
      <c r="AF692" s="284"/>
      <c r="AG692" s="284" t="s">
        <v>527</v>
      </c>
      <c r="AH692" s="284">
        <v>0</v>
      </c>
      <c r="AI692" s="284"/>
      <c r="AJ692" s="284"/>
      <c r="AK692" s="284"/>
      <c r="AL692" s="284"/>
      <c r="AM692" s="284"/>
      <c r="AN692" s="284"/>
      <c r="AO692" s="284"/>
      <c r="AP692" s="284"/>
      <c r="AQ692" s="284"/>
      <c r="AR692" s="284"/>
      <c r="AS692" s="284"/>
      <c r="AT692" s="284"/>
      <c r="AU692" s="284"/>
      <c r="AV692" s="284"/>
      <c r="AW692" s="284"/>
      <c r="AX692" s="284"/>
      <c r="AY692" s="284"/>
      <c r="AZ692" s="284"/>
      <c r="BA692" s="284"/>
      <c r="BB692" s="284"/>
      <c r="BC692" s="284"/>
      <c r="BD692" s="284"/>
      <c r="BE692" s="284"/>
      <c r="BF692" s="284"/>
      <c r="BG692" s="284"/>
      <c r="BH692" s="284"/>
    </row>
    <row r="693" spans="1:60" ht="22.5" outlineLevel="1">
      <c r="A693" s="225">
        <v>154</v>
      </c>
      <c r="B693" s="226" t="s">
        <v>2017</v>
      </c>
      <c r="C693" s="227" t="s">
        <v>2018</v>
      </c>
      <c r="D693" s="228" t="s">
        <v>238</v>
      </c>
      <c r="E693" s="229">
        <v>96.08</v>
      </c>
      <c r="F693" s="147"/>
      <c r="G693" s="230">
        <f>ROUND(E693*F693,2)</f>
        <v>0</v>
      </c>
      <c r="H693" s="148"/>
      <c r="I693" s="283">
        <f>ROUND(E693*H693,2)</f>
        <v>0</v>
      </c>
      <c r="J693" s="148"/>
      <c r="K693" s="283">
        <f>ROUND(E693*J693,2)</f>
        <v>0</v>
      </c>
      <c r="L693" s="283">
        <v>21</v>
      </c>
      <c r="M693" s="283">
        <f>G693*(1+L693/100)</f>
        <v>0</v>
      </c>
      <c r="N693" s="283">
        <v>0</v>
      </c>
      <c r="O693" s="283">
        <f>ROUND(E693*N693,2)</f>
        <v>0</v>
      </c>
      <c r="P693" s="283">
        <v>0.001</v>
      </c>
      <c r="Q693" s="283">
        <f>ROUND(E693*P693,2)</f>
        <v>0.1</v>
      </c>
      <c r="R693" s="283"/>
      <c r="S693" s="283" t="s">
        <v>1412</v>
      </c>
      <c r="T693" s="283" t="s">
        <v>1412</v>
      </c>
      <c r="U693" s="283">
        <v>0.11</v>
      </c>
      <c r="V693" s="283">
        <f>ROUND(E693*U693,2)</f>
        <v>10.57</v>
      </c>
      <c r="W693" s="283"/>
      <c r="X693" s="283" t="s">
        <v>1392</v>
      </c>
      <c r="Y693" s="284"/>
      <c r="Z693" s="284"/>
      <c r="AA693" s="284"/>
      <c r="AB693" s="284"/>
      <c r="AC693" s="284"/>
      <c r="AD693" s="284"/>
      <c r="AE693" s="284"/>
      <c r="AF693" s="284"/>
      <c r="AG693" s="284" t="s">
        <v>1393</v>
      </c>
      <c r="AH693" s="284"/>
      <c r="AI693" s="284"/>
      <c r="AJ693" s="284"/>
      <c r="AK693" s="284"/>
      <c r="AL693" s="284"/>
      <c r="AM693" s="284"/>
      <c r="AN693" s="284"/>
      <c r="AO693" s="284"/>
      <c r="AP693" s="284"/>
      <c r="AQ693" s="284"/>
      <c r="AR693" s="284"/>
      <c r="AS693" s="284"/>
      <c r="AT693" s="284"/>
      <c r="AU693" s="284"/>
      <c r="AV693" s="284"/>
      <c r="AW693" s="284"/>
      <c r="AX693" s="284"/>
      <c r="AY693" s="284"/>
      <c r="AZ693" s="284"/>
      <c r="BA693" s="284"/>
      <c r="BB693" s="284"/>
      <c r="BC693" s="284"/>
      <c r="BD693" s="284"/>
      <c r="BE693" s="284"/>
      <c r="BF693" s="284"/>
      <c r="BG693" s="284"/>
      <c r="BH693" s="284"/>
    </row>
    <row r="694" spans="1:60" ht="12.75" outlineLevel="1">
      <c r="A694" s="232"/>
      <c r="B694" s="233"/>
      <c r="C694" s="234" t="s">
        <v>1716</v>
      </c>
      <c r="D694" s="235"/>
      <c r="E694" s="236">
        <v>30.9</v>
      </c>
      <c r="F694" s="283"/>
      <c r="G694" s="231"/>
      <c r="H694" s="283"/>
      <c r="I694" s="283"/>
      <c r="J694" s="283"/>
      <c r="K694" s="283"/>
      <c r="L694" s="283"/>
      <c r="M694" s="283"/>
      <c r="N694" s="283"/>
      <c r="O694" s="283"/>
      <c r="P694" s="283"/>
      <c r="Q694" s="283"/>
      <c r="R694" s="283"/>
      <c r="S694" s="283"/>
      <c r="T694" s="283"/>
      <c r="U694" s="283"/>
      <c r="V694" s="283"/>
      <c r="W694" s="283"/>
      <c r="X694" s="283"/>
      <c r="Y694" s="284"/>
      <c r="Z694" s="284"/>
      <c r="AA694" s="284"/>
      <c r="AB694" s="284"/>
      <c r="AC694" s="284"/>
      <c r="AD694" s="284"/>
      <c r="AE694" s="284"/>
      <c r="AF694" s="284"/>
      <c r="AG694" s="284" t="s">
        <v>527</v>
      </c>
      <c r="AH694" s="284">
        <v>0</v>
      </c>
      <c r="AI694" s="284"/>
      <c r="AJ694" s="284"/>
      <c r="AK694" s="284"/>
      <c r="AL694" s="284"/>
      <c r="AM694" s="284"/>
      <c r="AN694" s="284"/>
      <c r="AO694" s="284"/>
      <c r="AP694" s="284"/>
      <c r="AQ694" s="284"/>
      <c r="AR694" s="284"/>
      <c r="AS694" s="284"/>
      <c r="AT694" s="284"/>
      <c r="AU694" s="284"/>
      <c r="AV694" s="284"/>
      <c r="AW694" s="284"/>
      <c r="AX694" s="284"/>
      <c r="AY694" s="284"/>
      <c r="AZ694" s="284"/>
      <c r="BA694" s="284"/>
      <c r="BB694" s="284"/>
      <c r="BC694" s="284"/>
      <c r="BD694" s="284"/>
      <c r="BE694" s="284"/>
      <c r="BF694" s="284"/>
      <c r="BG694" s="284"/>
      <c r="BH694" s="284"/>
    </row>
    <row r="695" spans="1:60" ht="12.75" outlineLevel="1">
      <c r="A695" s="232"/>
      <c r="B695" s="233"/>
      <c r="C695" s="234" t="s">
        <v>1700</v>
      </c>
      <c r="D695" s="235"/>
      <c r="E695" s="236">
        <v>11.14</v>
      </c>
      <c r="F695" s="283"/>
      <c r="G695" s="231"/>
      <c r="H695" s="283"/>
      <c r="I695" s="283"/>
      <c r="J695" s="283"/>
      <c r="K695" s="283"/>
      <c r="L695" s="283"/>
      <c r="M695" s="283"/>
      <c r="N695" s="283"/>
      <c r="O695" s="283"/>
      <c r="P695" s="283"/>
      <c r="Q695" s="283"/>
      <c r="R695" s="283"/>
      <c r="S695" s="283"/>
      <c r="T695" s="283"/>
      <c r="U695" s="283"/>
      <c r="V695" s="283"/>
      <c r="W695" s="283"/>
      <c r="X695" s="283"/>
      <c r="Y695" s="284"/>
      <c r="Z695" s="284"/>
      <c r="AA695" s="284"/>
      <c r="AB695" s="284"/>
      <c r="AC695" s="284"/>
      <c r="AD695" s="284"/>
      <c r="AE695" s="284"/>
      <c r="AF695" s="284"/>
      <c r="AG695" s="284" t="s">
        <v>527</v>
      </c>
      <c r="AH695" s="284">
        <v>0</v>
      </c>
      <c r="AI695" s="284"/>
      <c r="AJ695" s="284"/>
      <c r="AK695" s="284"/>
      <c r="AL695" s="284"/>
      <c r="AM695" s="284"/>
      <c r="AN695" s="284"/>
      <c r="AO695" s="284"/>
      <c r="AP695" s="284"/>
      <c r="AQ695" s="284"/>
      <c r="AR695" s="284"/>
      <c r="AS695" s="284"/>
      <c r="AT695" s="284"/>
      <c r="AU695" s="284"/>
      <c r="AV695" s="284"/>
      <c r="AW695" s="284"/>
      <c r="AX695" s="284"/>
      <c r="AY695" s="284"/>
      <c r="AZ695" s="284"/>
      <c r="BA695" s="284"/>
      <c r="BB695" s="284"/>
      <c r="BC695" s="284"/>
      <c r="BD695" s="284"/>
      <c r="BE695" s="284"/>
      <c r="BF695" s="284"/>
      <c r="BG695" s="284"/>
      <c r="BH695" s="284"/>
    </row>
    <row r="696" spans="1:60" ht="12.75" outlineLevel="1">
      <c r="A696" s="232"/>
      <c r="B696" s="233"/>
      <c r="C696" s="234" t="s">
        <v>2019</v>
      </c>
      <c r="D696" s="235"/>
      <c r="E696" s="236">
        <v>4.02</v>
      </c>
      <c r="F696" s="283"/>
      <c r="G696" s="231"/>
      <c r="H696" s="283"/>
      <c r="I696" s="283"/>
      <c r="J696" s="283"/>
      <c r="K696" s="283"/>
      <c r="L696" s="283"/>
      <c r="M696" s="283"/>
      <c r="N696" s="283"/>
      <c r="O696" s="283"/>
      <c r="P696" s="283"/>
      <c r="Q696" s="283"/>
      <c r="R696" s="283"/>
      <c r="S696" s="283"/>
      <c r="T696" s="283"/>
      <c r="U696" s="283"/>
      <c r="V696" s="283"/>
      <c r="W696" s="283"/>
      <c r="X696" s="283"/>
      <c r="Y696" s="284"/>
      <c r="Z696" s="284"/>
      <c r="AA696" s="284"/>
      <c r="AB696" s="284"/>
      <c r="AC696" s="284"/>
      <c r="AD696" s="284"/>
      <c r="AE696" s="284"/>
      <c r="AF696" s="284"/>
      <c r="AG696" s="284" t="s">
        <v>527</v>
      </c>
      <c r="AH696" s="284">
        <v>0</v>
      </c>
      <c r="AI696" s="284"/>
      <c r="AJ696" s="284"/>
      <c r="AK696" s="284"/>
      <c r="AL696" s="284"/>
      <c r="AM696" s="284"/>
      <c r="AN696" s="284"/>
      <c r="AO696" s="284"/>
      <c r="AP696" s="284"/>
      <c r="AQ696" s="284"/>
      <c r="AR696" s="284"/>
      <c r="AS696" s="284"/>
      <c r="AT696" s="284"/>
      <c r="AU696" s="284"/>
      <c r="AV696" s="284"/>
      <c r="AW696" s="284"/>
      <c r="AX696" s="284"/>
      <c r="AY696" s="284"/>
      <c r="AZ696" s="284"/>
      <c r="BA696" s="284"/>
      <c r="BB696" s="284"/>
      <c r="BC696" s="284"/>
      <c r="BD696" s="284"/>
      <c r="BE696" s="284"/>
      <c r="BF696" s="284"/>
      <c r="BG696" s="284"/>
      <c r="BH696" s="284"/>
    </row>
    <row r="697" spans="1:60" ht="12.75" outlineLevel="1">
      <c r="A697" s="232"/>
      <c r="B697" s="233"/>
      <c r="C697" s="234" t="s">
        <v>2020</v>
      </c>
      <c r="D697" s="235"/>
      <c r="E697" s="236">
        <v>3.24</v>
      </c>
      <c r="F697" s="283"/>
      <c r="G697" s="231"/>
      <c r="H697" s="283"/>
      <c r="I697" s="283"/>
      <c r="J697" s="283"/>
      <c r="K697" s="283"/>
      <c r="L697" s="283"/>
      <c r="M697" s="283"/>
      <c r="N697" s="283"/>
      <c r="O697" s="283"/>
      <c r="P697" s="283"/>
      <c r="Q697" s="283"/>
      <c r="R697" s="283"/>
      <c r="S697" s="283"/>
      <c r="T697" s="283"/>
      <c r="U697" s="283"/>
      <c r="V697" s="283"/>
      <c r="W697" s="283"/>
      <c r="X697" s="283"/>
      <c r="Y697" s="284"/>
      <c r="Z697" s="284"/>
      <c r="AA697" s="284"/>
      <c r="AB697" s="284"/>
      <c r="AC697" s="284"/>
      <c r="AD697" s="284"/>
      <c r="AE697" s="284"/>
      <c r="AF697" s="284"/>
      <c r="AG697" s="284" t="s">
        <v>527</v>
      </c>
      <c r="AH697" s="284">
        <v>0</v>
      </c>
      <c r="AI697" s="284"/>
      <c r="AJ697" s="284"/>
      <c r="AK697" s="284"/>
      <c r="AL697" s="284"/>
      <c r="AM697" s="284"/>
      <c r="AN697" s="284"/>
      <c r="AO697" s="284"/>
      <c r="AP697" s="284"/>
      <c r="AQ697" s="284"/>
      <c r="AR697" s="284"/>
      <c r="AS697" s="284"/>
      <c r="AT697" s="284"/>
      <c r="AU697" s="284"/>
      <c r="AV697" s="284"/>
      <c r="AW697" s="284"/>
      <c r="AX697" s="284"/>
      <c r="AY697" s="284"/>
      <c r="AZ697" s="284"/>
      <c r="BA697" s="284"/>
      <c r="BB697" s="284"/>
      <c r="BC697" s="284"/>
      <c r="BD697" s="284"/>
      <c r="BE697" s="284"/>
      <c r="BF697" s="284"/>
      <c r="BG697" s="284"/>
      <c r="BH697" s="284"/>
    </row>
    <row r="698" spans="1:60" ht="12.75" outlineLevel="1">
      <c r="A698" s="232"/>
      <c r="B698" s="233"/>
      <c r="C698" s="234" t="s">
        <v>2021</v>
      </c>
      <c r="D698" s="235"/>
      <c r="E698" s="236">
        <v>9.33</v>
      </c>
      <c r="F698" s="283"/>
      <c r="G698" s="231"/>
      <c r="H698" s="283"/>
      <c r="I698" s="283"/>
      <c r="J698" s="283"/>
      <c r="K698" s="283"/>
      <c r="L698" s="283"/>
      <c r="M698" s="283"/>
      <c r="N698" s="283"/>
      <c r="O698" s="283"/>
      <c r="P698" s="283"/>
      <c r="Q698" s="283"/>
      <c r="R698" s="283"/>
      <c r="S698" s="283"/>
      <c r="T698" s="283"/>
      <c r="U698" s="283"/>
      <c r="V698" s="283"/>
      <c r="W698" s="283"/>
      <c r="X698" s="283"/>
      <c r="Y698" s="284"/>
      <c r="Z698" s="284"/>
      <c r="AA698" s="284"/>
      <c r="AB698" s="284"/>
      <c r="AC698" s="284"/>
      <c r="AD698" s="284"/>
      <c r="AE698" s="284"/>
      <c r="AF698" s="284"/>
      <c r="AG698" s="284" t="s">
        <v>527</v>
      </c>
      <c r="AH698" s="284">
        <v>0</v>
      </c>
      <c r="AI698" s="284"/>
      <c r="AJ698" s="284"/>
      <c r="AK698" s="284"/>
      <c r="AL698" s="284"/>
      <c r="AM698" s="284"/>
      <c r="AN698" s="284"/>
      <c r="AO698" s="284"/>
      <c r="AP698" s="284"/>
      <c r="AQ698" s="284"/>
      <c r="AR698" s="284"/>
      <c r="AS698" s="284"/>
      <c r="AT698" s="284"/>
      <c r="AU698" s="284"/>
      <c r="AV698" s="284"/>
      <c r="AW698" s="284"/>
      <c r="AX698" s="284"/>
      <c r="AY698" s="284"/>
      <c r="AZ698" s="284"/>
      <c r="BA698" s="284"/>
      <c r="BB698" s="284"/>
      <c r="BC698" s="284"/>
      <c r="BD698" s="284"/>
      <c r="BE698" s="284"/>
      <c r="BF698" s="284"/>
      <c r="BG698" s="284"/>
      <c r="BH698" s="284"/>
    </row>
    <row r="699" spans="1:60" ht="12.75" outlineLevel="1">
      <c r="A699" s="232"/>
      <c r="B699" s="233"/>
      <c r="C699" s="234" t="s">
        <v>2022</v>
      </c>
      <c r="D699" s="235"/>
      <c r="E699" s="236">
        <v>15.28</v>
      </c>
      <c r="F699" s="283"/>
      <c r="G699" s="231"/>
      <c r="H699" s="283"/>
      <c r="I699" s="283"/>
      <c r="J699" s="283"/>
      <c r="K699" s="283"/>
      <c r="L699" s="283"/>
      <c r="M699" s="283"/>
      <c r="N699" s="283"/>
      <c r="O699" s="283"/>
      <c r="P699" s="283"/>
      <c r="Q699" s="283"/>
      <c r="R699" s="283"/>
      <c r="S699" s="283"/>
      <c r="T699" s="283"/>
      <c r="U699" s="283"/>
      <c r="V699" s="283"/>
      <c r="W699" s="283"/>
      <c r="X699" s="283"/>
      <c r="Y699" s="284"/>
      <c r="Z699" s="284"/>
      <c r="AA699" s="284"/>
      <c r="AB699" s="284"/>
      <c r="AC699" s="284"/>
      <c r="AD699" s="284"/>
      <c r="AE699" s="284"/>
      <c r="AF699" s="284"/>
      <c r="AG699" s="284" t="s">
        <v>527</v>
      </c>
      <c r="AH699" s="284">
        <v>0</v>
      </c>
      <c r="AI699" s="284"/>
      <c r="AJ699" s="284"/>
      <c r="AK699" s="284"/>
      <c r="AL699" s="284"/>
      <c r="AM699" s="284"/>
      <c r="AN699" s="284"/>
      <c r="AO699" s="284"/>
      <c r="AP699" s="284"/>
      <c r="AQ699" s="284"/>
      <c r="AR699" s="284"/>
      <c r="AS699" s="284"/>
      <c r="AT699" s="284"/>
      <c r="AU699" s="284"/>
      <c r="AV699" s="284"/>
      <c r="AW699" s="284"/>
      <c r="AX699" s="284"/>
      <c r="AY699" s="284"/>
      <c r="AZ699" s="284"/>
      <c r="BA699" s="284"/>
      <c r="BB699" s="284"/>
      <c r="BC699" s="284"/>
      <c r="BD699" s="284"/>
      <c r="BE699" s="284"/>
      <c r="BF699" s="284"/>
      <c r="BG699" s="284"/>
      <c r="BH699" s="284"/>
    </row>
    <row r="700" spans="1:60" ht="12.75" outlineLevel="1">
      <c r="A700" s="232"/>
      <c r="B700" s="233"/>
      <c r="C700" s="234" t="s">
        <v>2023</v>
      </c>
      <c r="D700" s="235"/>
      <c r="E700" s="236">
        <v>22.17</v>
      </c>
      <c r="F700" s="283"/>
      <c r="G700" s="231"/>
      <c r="H700" s="283"/>
      <c r="I700" s="283"/>
      <c r="J700" s="283"/>
      <c r="K700" s="283"/>
      <c r="L700" s="283"/>
      <c r="M700" s="283"/>
      <c r="N700" s="283"/>
      <c r="O700" s="283"/>
      <c r="P700" s="283"/>
      <c r="Q700" s="283"/>
      <c r="R700" s="283"/>
      <c r="S700" s="283"/>
      <c r="T700" s="283"/>
      <c r="U700" s="283"/>
      <c r="V700" s="283"/>
      <c r="W700" s="283"/>
      <c r="X700" s="283"/>
      <c r="Y700" s="284"/>
      <c r="Z700" s="284"/>
      <c r="AA700" s="284"/>
      <c r="AB700" s="284"/>
      <c r="AC700" s="284"/>
      <c r="AD700" s="284"/>
      <c r="AE700" s="284"/>
      <c r="AF700" s="284"/>
      <c r="AG700" s="284" t="s">
        <v>527</v>
      </c>
      <c r="AH700" s="284">
        <v>0</v>
      </c>
      <c r="AI700" s="284"/>
      <c r="AJ700" s="284"/>
      <c r="AK700" s="284"/>
      <c r="AL700" s="284"/>
      <c r="AM700" s="284"/>
      <c r="AN700" s="284"/>
      <c r="AO700" s="284"/>
      <c r="AP700" s="284"/>
      <c r="AQ700" s="284"/>
      <c r="AR700" s="284"/>
      <c r="AS700" s="284"/>
      <c r="AT700" s="284"/>
      <c r="AU700" s="284"/>
      <c r="AV700" s="284"/>
      <c r="AW700" s="284"/>
      <c r="AX700" s="284"/>
      <c r="AY700" s="284"/>
      <c r="AZ700" s="284"/>
      <c r="BA700" s="284"/>
      <c r="BB700" s="284"/>
      <c r="BC700" s="284"/>
      <c r="BD700" s="284"/>
      <c r="BE700" s="284"/>
      <c r="BF700" s="284"/>
      <c r="BG700" s="284"/>
      <c r="BH700" s="284"/>
    </row>
    <row r="701" spans="1:60" ht="22.5" outlineLevel="1">
      <c r="A701" s="225">
        <v>155</v>
      </c>
      <c r="B701" s="226" t="s">
        <v>2024</v>
      </c>
      <c r="C701" s="227" t="s">
        <v>2025</v>
      </c>
      <c r="D701" s="228" t="s">
        <v>238</v>
      </c>
      <c r="E701" s="229">
        <v>24.21</v>
      </c>
      <c r="F701" s="147"/>
      <c r="G701" s="230">
        <f>ROUND(E701*F701,2)</f>
        <v>0</v>
      </c>
      <c r="H701" s="148"/>
      <c r="I701" s="283">
        <f>ROUND(E701*H701,2)</f>
        <v>0</v>
      </c>
      <c r="J701" s="148"/>
      <c r="K701" s="283">
        <f>ROUND(E701*J701,2)</f>
        <v>0</v>
      </c>
      <c r="L701" s="283">
        <v>21</v>
      </c>
      <c r="M701" s="283">
        <f>G701*(1+L701/100)</f>
        <v>0</v>
      </c>
      <c r="N701" s="283">
        <v>0.00361</v>
      </c>
      <c r="O701" s="283">
        <f>ROUND(E701*N701,2)</f>
        <v>0.09</v>
      </c>
      <c r="P701" s="283">
        <v>0</v>
      </c>
      <c r="Q701" s="283">
        <f>ROUND(E701*P701,2)</f>
        <v>0</v>
      </c>
      <c r="R701" s="283"/>
      <c r="S701" s="283" t="s">
        <v>1412</v>
      </c>
      <c r="T701" s="283" t="s">
        <v>1478</v>
      </c>
      <c r="U701" s="283">
        <v>0</v>
      </c>
      <c r="V701" s="283">
        <f>ROUND(E701*U701,2)</f>
        <v>0</v>
      </c>
      <c r="W701" s="283"/>
      <c r="X701" s="283" t="s">
        <v>1479</v>
      </c>
      <c r="Y701" s="284"/>
      <c r="Z701" s="284"/>
      <c r="AA701" s="284"/>
      <c r="AB701" s="284"/>
      <c r="AC701" s="284"/>
      <c r="AD701" s="284"/>
      <c r="AE701" s="284"/>
      <c r="AF701" s="284"/>
      <c r="AG701" s="284" t="s">
        <v>1480</v>
      </c>
      <c r="AH701" s="284"/>
      <c r="AI701" s="284"/>
      <c r="AJ701" s="284"/>
      <c r="AK701" s="284"/>
      <c r="AL701" s="284"/>
      <c r="AM701" s="284"/>
      <c r="AN701" s="284"/>
      <c r="AO701" s="284"/>
      <c r="AP701" s="284"/>
      <c r="AQ701" s="284"/>
      <c r="AR701" s="284"/>
      <c r="AS701" s="284"/>
      <c r="AT701" s="284"/>
      <c r="AU701" s="284"/>
      <c r="AV701" s="284"/>
      <c r="AW701" s="284"/>
      <c r="AX701" s="284"/>
      <c r="AY701" s="284"/>
      <c r="AZ701" s="284"/>
      <c r="BA701" s="284"/>
      <c r="BB701" s="284"/>
      <c r="BC701" s="284"/>
      <c r="BD701" s="284"/>
      <c r="BE701" s="284"/>
      <c r="BF701" s="284"/>
      <c r="BG701" s="284"/>
      <c r="BH701" s="284"/>
    </row>
    <row r="702" spans="1:60" ht="12.75" outlineLevel="1">
      <c r="A702" s="232"/>
      <c r="B702" s="233"/>
      <c r="C702" s="293" t="s">
        <v>2026</v>
      </c>
      <c r="D702" s="293"/>
      <c r="E702" s="293"/>
      <c r="F702" s="291"/>
      <c r="G702" s="293"/>
      <c r="H702" s="283"/>
      <c r="I702" s="283"/>
      <c r="J702" s="283"/>
      <c r="K702" s="283"/>
      <c r="L702" s="283"/>
      <c r="M702" s="283"/>
      <c r="N702" s="283"/>
      <c r="O702" s="283"/>
      <c r="P702" s="283"/>
      <c r="Q702" s="283"/>
      <c r="R702" s="283"/>
      <c r="S702" s="283"/>
      <c r="T702" s="283"/>
      <c r="U702" s="283"/>
      <c r="V702" s="283"/>
      <c r="W702" s="283"/>
      <c r="X702" s="283"/>
      <c r="Y702" s="284"/>
      <c r="Z702" s="284"/>
      <c r="AA702" s="284"/>
      <c r="AB702" s="284"/>
      <c r="AC702" s="284"/>
      <c r="AD702" s="284"/>
      <c r="AE702" s="284"/>
      <c r="AF702" s="284"/>
      <c r="AG702" s="284" t="s">
        <v>1395</v>
      </c>
      <c r="AH702" s="284"/>
      <c r="AI702" s="284"/>
      <c r="AJ702" s="284"/>
      <c r="AK702" s="284"/>
      <c r="AL702" s="284"/>
      <c r="AM702" s="284"/>
      <c r="AN702" s="284"/>
      <c r="AO702" s="284"/>
      <c r="AP702" s="284"/>
      <c r="AQ702" s="284"/>
      <c r="AR702" s="284"/>
      <c r="AS702" s="284"/>
      <c r="AT702" s="284"/>
      <c r="AU702" s="284"/>
      <c r="AV702" s="284"/>
      <c r="AW702" s="284"/>
      <c r="AX702" s="284"/>
      <c r="AY702" s="284"/>
      <c r="AZ702" s="284"/>
      <c r="BA702" s="284"/>
      <c r="BB702" s="284"/>
      <c r="BC702" s="284"/>
      <c r="BD702" s="284"/>
      <c r="BE702" s="284"/>
      <c r="BF702" s="284"/>
      <c r="BG702" s="284"/>
      <c r="BH702" s="284"/>
    </row>
    <row r="703" spans="1:60" ht="12.75" outlineLevel="1">
      <c r="A703" s="232"/>
      <c r="B703" s="233"/>
      <c r="C703" s="234" t="s">
        <v>2027</v>
      </c>
      <c r="D703" s="235"/>
      <c r="E703" s="236">
        <v>7.7</v>
      </c>
      <c r="F703" s="283"/>
      <c r="G703" s="231"/>
      <c r="H703" s="283"/>
      <c r="I703" s="283"/>
      <c r="J703" s="283"/>
      <c r="K703" s="283"/>
      <c r="L703" s="283"/>
      <c r="M703" s="283"/>
      <c r="N703" s="283"/>
      <c r="O703" s="283"/>
      <c r="P703" s="283"/>
      <c r="Q703" s="283"/>
      <c r="R703" s="283"/>
      <c r="S703" s="283"/>
      <c r="T703" s="283"/>
      <c r="U703" s="283"/>
      <c r="V703" s="283"/>
      <c r="W703" s="283"/>
      <c r="X703" s="283"/>
      <c r="Y703" s="284"/>
      <c r="Z703" s="284"/>
      <c r="AA703" s="284"/>
      <c r="AB703" s="284"/>
      <c r="AC703" s="284"/>
      <c r="AD703" s="284"/>
      <c r="AE703" s="284"/>
      <c r="AF703" s="284"/>
      <c r="AG703" s="284" t="s">
        <v>527</v>
      </c>
      <c r="AH703" s="284">
        <v>0</v>
      </c>
      <c r="AI703" s="284"/>
      <c r="AJ703" s="284"/>
      <c r="AK703" s="284"/>
      <c r="AL703" s="284"/>
      <c r="AM703" s="284"/>
      <c r="AN703" s="284"/>
      <c r="AO703" s="284"/>
      <c r="AP703" s="284"/>
      <c r="AQ703" s="284"/>
      <c r="AR703" s="284"/>
      <c r="AS703" s="284"/>
      <c r="AT703" s="284"/>
      <c r="AU703" s="284"/>
      <c r="AV703" s="284"/>
      <c r="AW703" s="284"/>
      <c r="AX703" s="284"/>
      <c r="AY703" s="284"/>
      <c r="AZ703" s="284"/>
      <c r="BA703" s="284"/>
      <c r="BB703" s="284"/>
      <c r="BC703" s="284"/>
      <c r="BD703" s="284"/>
      <c r="BE703" s="284"/>
      <c r="BF703" s="284"/>
      <c r="BG703" s="284"/>
      <c r="BH703" s="284"/>
    </row>
    <row r="704" spans="1:60" ht="12.75" outlineLevel="1">
      <c r="A704" s="232"/>
      <c r="B704" s="233"/>
      <c r="C704" s="234" t="s">
        <v>1596</v>
      </c>
      <c r="D704" s="235"/>
      <c r="E704" s="236">
        <v>16.51</v>
      </c>
      <c r="F704" s="283"/>
      <c r="G704" s="231"/>
      <c r="H704" s="283"/>
      <c r="I704" s="283"/>
      <c r="J704" s="283"/>
      <c r="K704" s="283"/>
      <c r="L704" s="283"/>
      <c r="M704" s="283"/>
      <c r="N704" s="283"/>
      <c r="O704" s="283"/>
      <c r="P704" s="283"/>
      <c r="Q704" s="283"/>
      <c r="R704" s="283"/>
      <c r="S704" s="283"/>
      <c r="T704" s="283"/>
      <c r="U704" s="283"/>
      <c r="V704" s="283"/>
      <c r="W704" s="283"/>
      <c r="X704" s="283"/>
      <c r="Y704" s="284"/>
      <c r="Z704" s="284"/>
      <c r="AA704" s="284"/>
      <c r="AB704" s="284"/>
      <c r="AC704" s="284"/>
      <c r="AD704" s="284"/>
      <c r="AE704" s="284"/>
      <c r="AF704" s="284"/>
      <c r="AG704" s="284" t="s">
        <v>527</v>
      </c>
      <c r="AH704" s="284">
        <v>0</v>
      </c>
      <c r="AI704" s="284"/>
      <c r="AJ704" s="284"/>
      <c r="AK704" s="284"/>
      <c r="AL704" s="284"/>
      <c r="AM704" s="284"/>
      <c r="AN704" s="284"/>
      <c r="AO704" s="284"/>
      <c r="AP704" s="284"/>
      <c r="AQ704" s="284"/>
      <c r="AR704" s="284"/>
      <c r="AS704" s="284"/>
      <c r="AT704" s="284"/>
      <c r="AU704" s="284"/>
      <c r="AV704" s="284"/>
      <c r="AW704" s="284"/>
      <c r="AX704" s="284"/>
      <c r="AY704" s="284"/>
      <c r="AZ704" s="284"/>
      <c r="BA704" s="284"/>
      <c r="BB704" s="284"/>
      <c r="BC704" s="284"/>
      <c r="BD704" s="284"/>
      <c r="BE704" s="284"/>
      <c r="BF704" s="284"/>
      <c r="BG704" s="284"/>
      <c r="BH704" s="284"/>
    </row>
    <row r="705" spans="1:60" ht="22.5" outlineLevel="1">
      <c r="A705" s="225">
        <v>156</v>
      </c>
      <c r="B705" s="226" t="s">
        <v>2028</v>
      </c>
      <c r="C705" s="227" t="s">
        <v>2029</v>
      </c>
      <c r="D705" s="228" t="s">
        <v>238</v>
      </c>
      <c r="E705" s="229">
        <v>39.05</v>
      </c>
      <c r="F705" s="147"/>
      <c r="G705" s="230">
        <f>ROUND(E705*F705,2)</f>
        <v>0</v>
      </c>
      <c r="H705" s="148"/>
      <c r="I705" s="283">
        <f>ROUND(E705*H705,2)</f>
        <v>0</v>
      </c>
      <c r="J705" s="148"/>
      <c r="K705" s="283">
        <f>ROUND(E705*J705,2)</f>
        <v>0</v>
      </c>
      <c r="L705" s="283">
        <v>21</v>
      </c>
      <c r="M705" s="283">
        <f>G705*(1+L705/100)</f>
        <v>0</v>
      </c>
      <c r="N705" s="283">
        <v>0.00246</v>
      </c>
      <c r="O705" s="283">
        <f>ROUND(E705*N705,2)</f>
        <v>0.1</v>
      </c>
      <c r="P705" s="283">
        <v>0</v>
      </c>
      <c r="Q705" s="283">
        <f>ROUND(E705*P705,2)</f>
        <v>0</v>
      </c>
      <c r="R705" s="283"/>
      <c r="S705" s="283" t="s">
        <v>1412</v>
      </c>
      <c r="T705" s="283" t="s">
        <v>1478</v>
      </c>
      <c r="U705" s="283">
        <v>0</v>
      </c>
      <c r="V705" s="283">
        <f>ROUND(E705*U705,2)</f>
        <v>0</v>
      </c>
      <c r="W705" s="283"/>
      <c r="X705" s="283" t="s">
        <v>1479</v>
      </c>
      <c r="Y705" s="284"/>
      <c r="Z705" s="284"/>
      <c r="AA705" s="284"/>
      <c r="AB705" s="284"/>
      <c r="AC705" s="284"/>
      <c r="AD705" s="284"/>
      <c r="AE705" s="284"/>
      <c r="AF705" s="284"/>
      <c r="AG705" s="284" t="s">
        <v>1480</v>
      </c>
      <c r="AH705" s="284"/>
      <c r="AI705" s="284"/>
      <c r="AJ705" s="284"/>
      <c r="AK705" s="284"/>
      <c r="AL705" s="284"/>
      <c r="AM705" s="284"/>
      <c r="AN705" s="284"/>
      <c r="AO705" s="284"/>
      <c r="AP705" s="284"/>
      <c r="AQ705" s="284"/>
      <c r="AR705" s="284"/>
      <c r="AS705" s="284"/>
      <c r="AT705" s="284"/>
      <c r="AU705" s="284"/>
      <c r="AV705" s="284"/>
      <c r="AW705" s="284"/>
      <c r="AX705" s="284"/>
      <c r="AY705" s="284"/>
      <c r="AZ705" s="284"/>
      <c r="BA705" s="284"/>
      <c r="BB705" s="284"/>
      <c r="BC705" s="284"/>
      <c r="BD705" s="284"/>
      <c r="BE705" s="284"/>
      <c r="BF705" s="284"/>
      <c r="BG705" s="284"/>
      <c r="BH705" s="284"/>
    </row>
    <row r="706" spans="1:60" ht="12.75" outlineLevel="1">
      <c r="A706" s="232"/>
      <c r="B706" s="233"/>
      <c r="C706" s="234" t="s">
        <v>2030</v>
      </c>
      <c r="D706" s="235"/>
      <c r="E706" s="236">
        <v>15.13</v>
      </c>
      <c r="F706" s="283"/>
      <c r="G706" s="231"/>
      <c r="H706" s="283"/>
      <c r="I706" s="283"/>
      <c r="J706" s="283"/>
      <c r="K706" s="283"/>
      <c r="L706" s="283"/>
      <c r="M706" s="283"/>
      <c r="N706" s="283"/>
      <c r="O706" s="283"/>
      <c r="P706" s="283"/>
      <c r="Q706" s="283"/>
      <c r="R706" s="283"/>
      <c r="S706" s="283"/>
      <c r="T706" s="283"/>
      <c r="U706" s="283"/>
      <c r="V706" s="283"/>
      <c r="W706" s="283"/>
      <c r="X706" s="283"/>
      <c r="Y706" s="284"/>
      <c r="Z706" s="284"/>
      <c r="AA706" s="284"/>
      <c r="AB706" s="284"/>
      <c r="AC706" s="284"/>
      <c r="AD706" s="284"/>
      <c r="AE706" s="284"/>
      <c r="AF706" s="284"/>
      <c r="AG706" s="284" t="s">
        <v>527</v>
      </c>
      <c r="AH706" s="284">
        <v>0</v>
      </c>
      <c r="AI706" s="284"/>
      <c r="AJ706" s="284"/>
      <c r="AK706" s="284"/>
      <c r="AL706" s="284"/>
      <c r="AM706" s="284"/>
      <c r="AN706" s="284"/>
      <c r="AO706" s="284"/>
      <c r="AP706" s="284"/>
      <c r="AQ706" s="284"/>
      <c r="AR706" s="284"/>
      <c r="AS706" s="284"/>
      <c r="AT706" s="284"/>
      <c r="AU706" s="284"/>
      <c r="AV706" s="284"/>
      <c r="AW706" s="284"/>
      <c r="AX706" s="284"/>
      <c r="AY706" s="284"/>
      <c r="AZ706" s="284"/>
      <c r="BA706" s="284"/>
      <c r="BB706" s="284"/>
      <c r="BC706" s="284"/>
      <c r="BD706" s="284"/>
      <c r="BE706" s="284"/>
      <c r="BF706" s="284"/>
      <c r="BG706" s="284"/>
      <c r="BH706" s="284"/>
    </row>
    <row r="707" spans="1:60" ht="12.75" outlineLevel="1">
      <c r="A707" s="232"/>
      <c r="B707" s="233"/>
      <c r="C707" s="234" t="s">
        <v>2031</v>
      </c>
      <c r="D707" s="235"/>
      <c r="E707" s="236">
        <v>23.92</v>
      </c>
      <c r="F707" s="283"/>
      <c r="G707" s="231"/>
      <c r="H707" s="283"/>
      <c r="I707" s="283"/>
      <c r="J707" s="283"/>
      <c r="K707" s="283"/>
      <c r="L707" s="283"/>
      <c r="M707" s="283"/>
      <c r="N707" s="283"/>
      <c r="O707" s="283"/>
      <c r="P707" s="283"/>
      <c r="Q707" s="283"/>
      <c r="R707" s="283"/>
      <c r="S707" s="283"/>
      <c r="T707" s="283"/>
      <c r="U707" s="283"/>
      <c r="V707" s="283"/>
      <c r="W707" s="283"/>
      <c r="X707" s="283"/>
      <c r="Y707" s="284"/>
      <c r="Z707" s="284"/>
      <c r="AA707" s="284"/>
      <c r="AB707" s="284"/>
      <c r="AC707" s="284"/>
      <c r="AD707" s="284"/>
      <c r="AE707" s="284"/>
      <c r="AF707" s="284"/>
      <c r="AG707" s="284" t="s">
        <v>527</v>
      </c>
      <c r="AH707" s="284">
        <v>0</v>
      </c>
      <c r="AI707" s="284"/>
      <c r="AJ707" s="284"/>
      <c r="AK707" s="284"/>
      <c r="AL707" s="284"/>
      <c r="AM707" s="284"/>
      <c r="AN707" s="284"/>
      <c r="AO707" s="284"/>
      <c r="AP707" s="284"/>
      <c r="AQ707" s="284"/>
      <c r="AR707" s="284"/>
      <c r="AS707" s="284"/>
      <c r="AT707" s="284"/>
      <c r="AU707" s="284"/>
      <c r="AV707" s="284"/>
      <c r="AW707" s="284"/>
      <c r="AX707" s="284"/>
      <c r="AY707" s="284"/>
      <c r="AZ707" s="284"/>
      <c r="BA707" s="284"/>
      <c r="BB707" s="284"/>
      <c r="BC707" s="284"/>
      <c r="BD707" s="284"/>
      <c r="BE707" s="284"/>
      <c r="BF707" s="284"/>
      <c r="BG707" s="284"/>
      <c r="BH707" s="284"/>
    </row>
    <row r="708" spans="1:33" ht="12.75">
      <c r="A708" s="218" t="s">
        <v>1384</v>
      </c>
      <c r="B708" s="219" t="s">
        <v>2032</v>
      </c>
      <c r="C708" s="220" t="s">
        <v>2033</v>
      </c>
      <c r="D708" s="221"/>
      <c r="E708" s="222"/>
      <c r="F708" s="281"/>
      <c r="G708" s="224">
        <f>SUMIF(AG709:AG724,"&lt;&gt;NOR",G709:G724)</f>
        <v>0</v>
      </c>
      <c r="H708" s="282"/>
      <c r="I708" s="282">
        <f>SUM(I709:I724)</f>
        <v>0</v>
      </c>
      <c r="J708" s="282"/>
      <c r="K708" s="282">
        <f>SUM(K709:K724)</f>
        <v>0</v>
      </c>
      <c r="L708" s="282"/>
      <c r="M708" s="282">
        <f>SUM(M709:M724)</f>
        <v>0</v>
      </c>
      <c r="N708" s="282"/>
      <c r="O708" s="282">
        <f>SUM(O709:O724)</f>
        <v>4.82</v>
      </c>
      <c r="P708" s="282"/>
      <c r="Q708" s="282">
        <f>SUM(Q709:Q724)</f>
        <v>0</v>
      </c>
      <c r="R708" s="282"/>
      <c r="S708" s="282"/>
      <c r="T708" s="282"/>
      <c r="U708" s="282"/>
      <c r="V708" s="282">
        <f>SUM(V709:V724)</f>
        <v>253.52</v>
      </c>
      <c r="W708" s="282"/>
      <c r="X708" s="282"/>
      <c r="AG708" s="259" t="s">
        <v>1387</v>
      </c>
    </row>
    <row r="709" spans="1:60" ht="33.75" outlineLevel="1">
      <c r="A709" s="225">
        <v>157</v>
      </c>
      <c r="B709" s="226" t="s">
        <v>2034</v>
      </c>
      <c r="C709" s="227" t="s">
        <v>2471</v>
      </c>
      <c r="D709" s="228" t="s">
        <v>238</v>
      </c>
      <c r="E709" s="229">
        <v>254.32525</v>
      </c>
      <c r="F709" s="147"/>
      <c r="G709" s="230">
        <f>ROUND(E709*F709,2)</f>
        <v>0</v>
      </c>
      <c r="H709" s="148"/>
      <c r="I709" s="283">
        <f>ROUND(E709*H709,2)</f>
        <v>0</v>
      </c>
      <c r="J709" s="148"/>
      <c r="K709" s="283">
        <f>ROUND(E709*J709,2)</f>
        <v>0</v>
      </c>
      <c r="L709" s="283">
        <v>21</v>
      </c>
      <c r="M709" s="283">
        <f>G709*(1+L709/100)</f>
        <v>0</v>
      </c>
      <c r="N709" s="283">
        <v>0.00524</v>
      </c>
      <c r="O709" s="283">
        <f>ROUND(E709*N709,2)</f>
        <v>1.33</v>
      </c>
      <c r="P709" s="283">
        <v>0</v>
      </c>
      <c r="Q709" s="283">
        <f>ROUND(E709*P709,2)</f>
        <v>0</v>
      </c>
      <c r="R709" s="283"/>
      <c r="S709" s="283" t="s">
        <v>1412</v>
      </c>
      <c r="T709" s="283" t="s">
        <v>1412</v>
      </c>
      <c r="U709" s="283">
        <v>0.96</v>
      </c>
      <c r="V709" s="283">
        <f>ROUND(E709*U709,2)</f>
        <v>244.15</v>
      </c>
      <c r="W709" s="283"/>
      <c r="X709" s="283" t="s">
        <v>1392</v>
      </c>
      <c r="Y709" s="284"/>
      <c r="Z709" s="284"/>
      <c r="AA709" s="284"/>
      <c r="AB709" s="284"/>
      <c r="AC709" s="284"/>
      <c r="AD709" s="284"/>
      <c r="AE709" s="284"/>
      <c r="AF709" s="284"/>
      <c r="AG709" s="284" t="s">
        <v>1393</v>
      </c>
      <c r="AH709" s="284"/>
      <c r="AI709" s="284"/>
      <c r="AJ709" s="284"/>
      <c r="AK709" s="284"/>
      <c r="AL709" s="284"/>
      <c r="AM709" s="284"/>
      <c r="AN709" s="284"/>
      <c r="AO709" s="284"/>
      <c r="AP709" s="284"/>
      <c r="AQ709" s="284"/>
      <c r="AR709" s="284"/>
      <c r="AS709" s="284"/>
      <c r="AT709" s="284"/>
      <c r="AU709" s="284"/>
      <c r="AV709" s="284"/>
      <c r="AW709" s="284"/>
      <c r="AX709" s="284"/>
      <c r="AY709" s="284"/>
      <c r="AZ709" s="284"/>
      <c r="BA709" s="284"/>
      <c r="BB709" s="284"/>
      <c r="BC709" s="284"/>
      <c r="BD709" s="284"/>
      <c r="BE709" s="284"/>
      <c r="BF709" s="284"/>
      <c r="BG709" s="284"/>
      <c r="BH709" s="284"/>
    </row>
    <row r="710" spans="1:60" ht="12.75" outlineLevel="1">
      <c r="A710" s="232"/>
      <c r="B710" s="233"/>
      <c r="C710" s="293" t="s">
        <v>2035</v>
      </c>
      <c r="D710" s="293"/>
      <c r="E710" s="293"/>
      <c r="F710" s="291"/>
      <c r="G710" s="293"/>
      <c r="H710" s="283"/>
      <c r="I710" s="283"/>
      <c r="J710" s="283"/>
      <c r="K710" s="283"/>
      <c r="L710" s="283"/>
      <c r="M710" s="283"/>
      <c r="N710" s="283"/>
      <c r="O710" s="283"/>
      <c r="P710" s="283"/>
      <c r="Q710" s="283"/>
      <c r="R710" s="283"/>
      <c r="S710" s="283"/>
      <c r="T710" s="283"/>
      <c r="U710" s="283"/>
      <c r="V710" s="283"/>
      <c r="W710" s="283"/>
      <c r="X710" s="283"/>
      <c r="Y710" s="284"/>
      <c r="Z710" s="284"/>
      <c r="AA710" s="284"/>
      <c r="AB710" s="284"/>
      <c r="AC710" s="284"/>
      <c r="AD710" s="284"/>
      <c r="AE710" s="284"/>
      <c r="AF710" s="284"/>
      <c r="AG710" s="284" t="s">
        <v>1395</v>
      </c>
      <c r="AH710" s="284"/>
      <c r="AI710" s="284"/>
      <c r="AJ710" s="284"/>
      <c r="AK710" s="284"/>
      <c r="AL710" s="284"/>
      <c r="AM710" s="284"/>
      <c r="AN710" s="284"/>
      <c r="AO710" s="284"/>
      <c r="AP710" s="284"/>
      <c r="AQ710" s="284"/>
      <c r="AR710" s="284"/>
      <c r="AS710" s="284"/>
      <c r="AT710" s="284"/>
      <c r="AU710" s="284"/>
      <c r="AV710" s="284"/>
      <c r="AW710" s="284"/>
      <c r="AX710" s="284"/>
      <c r="AY710" s="284"/>
      <c r="AZ710" s="284"/>
      <c r="BA710" s="284"/>
      <c r="BB710" s="284"/>
      <c r="BC710" s="284"/>
      <c r="BD710" s="284"/>
      <c r="BE710" s="284"/>
      <c r="BF710" s="284"/>
      <c r="BG710" s="284"/>
      <c r="BH710" s="284"/>
    </row>
    <row r="711" spans="1:60" ht="12.75" outlineLevel="1">
      <c r="A711" s="232"/>
      <c r="B711" s="233"/>
      <c r="C711" s="234" t="s">
        <v>1517</v>
      </c>
      <c r="D711" s="235"/>
      <c r="E711" s="236">
        <v>61.64</v>
      </c>
      <c r="F711" s="283"/>
      <c r="G711" s="231"/>
      <c r="H711" s="283"/>
      <c r="I711" s="283"/>
      <c r="J711" s="283"/>
      <c r="K711" s="283"/>
      <c r="L711" s="283"/>
      <c r="M711" s="283"/>
      <c r="N711" s="283"/>
      <c r="O711" s="283"/>
      <c r="P711" s="283"/>
      <c r="Q711" s="283"/>
      <c r="R711" s="283"/>
      <c r="S711" s="283"/>
      <c r="T711" s="283"/>
      <c r="U711" s="283"/>
      <c r="V711" s="283"/>
      <c r="W711" s="283"/>
      <c r="X711" s="283"/>
      <c r="Y711" s="284"/>
      <c r="Z711" s="284"/>
      <c r="AA711" s="284"/>
      <c r="AB711" s="284"/>
      <c r="AC711" s="284"/>
      <c r="AD711" s="284"/>
      <c r="AE711" s="284"/>
      <c r="AF711" s="284"/>
      <c r="AG711" s="284" t="s">
        <v>527</v>
      </c>
      <c r="AH711" s="284">
        <v>0</v>
      </c>
      <c r="AI711" s="284"/>
      <c r="AJ711" s="284"/>
      <c r="AK711" s="284"/>
      <c r="AL711" s="284"/>
      <c r="AM711" s="284"/>
      <c r="AN711" s="284"/>
      <c r="AO711" s="284"/>
      <c r="AP711" s="284"/>
      <c r="AQ711" s="284"/>
      <c r="AR711" s="284"/>
      <c r="AS711" s="284"/>
      <c r="AT711" s="284"/>
      <c r="AU711" s="284"/>
      <c r="AV711" s="284"/>
      <c r="AW711" s="284"/>
      <c r="AX711" s="284"/>
      <c r="AY711" s="284"/>
      <c r="AZ711" s="284"/>
      <c r="BA711" s="284"/>
      <c r="BB711" s="284"/>
      <c r="BC711" s="284"/>
      <c r="BD711" s="284"/>
      <c r="BE711" s="284"/>
      <c r="BF711" s="284"/>
      <c r="BG711" s="284"/>
      <c r="BH711" s="284"/>
    </row>
    <row r="712" spans="1:60" ht="12.75" outlineLevel="1">
      <c r="A712" s="232"/>
      <c r="B712" s="233"/>
      <c r="C712" s="234" t="s">
        <v>1803</v>
      </c>
      <c r="D712" s="235"/>
      <c r="E712" s="236">
        <v>12.66</v>
      </c>
      <c r="F712" s="283"/>
      <c r="G712" s="231"/>
      <c r="H712" s="283"/>
      <c r="I712" s="283"/>
      <c r="J712" s="283"/>
      <c r="K712" s="283"/>
      <c r="L712" s="283"/>
      <c r="M712" s="283"/>
      <c r="N712" s="283"/>
      <c r="O712" s="283"/>
      <c r="P712" s="283"/>
      <c r="Q712" s="283"/>
      <c r="R712" s="283"/>
      <c r="S712" s="283"/>
      <c r="T712" s="283"/>
      <c r="U712" s="283"/>
      <c r="V712" s="283"/>
      <c r="W712" s="283"/>
      <c r="X712" s="283"/>
      <c r="Y712" s="284"/>
      <c r="Z712" s="284"/>
      <c r="AA712" s="284"/>
      <c r="AB712" s="284"/>
      <c r="AC712" s="284"/>
      <c r="AD712" s="284"/>
      <c r="AE712" s="284"/>
      <c r="AF712" s="284"/>
      <c r="AG712" s="284" t="s">
        <v>527</v>
      </c>
      <c r="AH712" s="284">
        <v>0</v>
      </c>
      <c r="AI712" s="284"/>
      <c r="AJ712" s="284"/>
      <c r="AK712" s="284"/>
      <c r="AL712" s="284"/>
      <c r="AM712" s="284"/>
      <c r="AN712" s="284"/>
      <c r="AO712" s="284"/>
      <c r="AP712" s="284"/>
      <c r="AQ712" s="284"/>
      <c r="AR712" s="284"/>
      <c r="AS712" s="284"/>
      <c r="AT712" s="284"/>
      <c r="AU712" s="284"/>
      <c r="AV712" s="284"/>
      <c r="AW712" s="284"/>
      <c r="AX712" s="284"/>
      <c r="AY712" s="284"/>
      <c r="AZ712" s="284"/>
      <c r="BA712" s="284"/>
      <c r="BB712" s="284"/>
      <c r="BC712" s="284"/>
      <c r="BD712" s="284"/>
      <c r="BE712" s="284"/>
      <c r="BF712" s="284"/>
      <c r="BG712" s="284"/>
      <c r="BH712" s="284"/>
    </row>
    <row r="713" spans="1:60" ht="12.75" outlineLevel="1">
      <c r="A713" s="232"/>
      <c r="B713" s="233"/>
      <c r="C713" s="234" t="s">
        <v>1804</v>
      </c>
      <c r="D713" s="235"/>
      <c r="E713" s="236">
        <v>9.54</v>
      </c>
      <c r="F713" s="283"/>
      <c r="G713" s="231"/>
      <c r="H713" s="283"/>
      <c r="I713" s="283"/>
      <c r="J713" s="283"/>
      <c r="K713" s="283"/>
      <c r="L713" s="283"/>
      <c r="M713" s="283"/>
      <c r="N713" s="283"/>
      <c r="O713" s="283"/>
      <c r="P713" s="283"/>
      <c r="Q713" s="283"/>
      <c r="R713" s="283"/>
      <c r="S713" s="283"/>
      <c r="T713" s="283"/>
      <c r="U713" s="283"/>
      <c r="V713" s="283"/>
      <c r="W713" s="283"/>
      <c r="X713" s="283"/>
      <c r="Y713" s="284"/>
      <c r="Z713" s="284"/>
      <c r="AA713" s="284"/>
      <c r="AB713" s="284"/>
      <c r="AC713" s="284"/>
      <c r="AD713" s="284"/>
      <c r="AE713" s="284"/>
      <c r="AF713" s="284"/>
      <c r="AG713" s="284" t="s">
        <v>527</v>
      </c>
      <c r="AH713" s="284">
        <v>0</v>
      </c>
      <c r="AI713" s="284"/>
      <c r="AJ713" s="284"/>
      <c r="AK713" s="284"/>
      <c r="AL713" s="284"/>
      <c r="AM713" s="284"/>
      <c r="AN713" s="284"/>
      <c r="AO713" s="284"/>
      <c r="AP713" s="284"/>
      <c r="AQ713" s="284"/>
      <c r="AR713" s="284"/>
      <c r="AS713" s="284"/>
      <c r="AT713" s="284"/>
      <c r="AU713" s="284"/>
      <c r="AV713" s="284"/>
      <c r="AW713" s="284"/>
      <c r="AX713" s="284"/>
      <c r="AY713" s="284"/>
      <c r="AZ713" s="284"/>
      <c r="BA713" s="284"/>
      <c r="BB713" s="284"/>
      <c r="BC713" s="284"/>
      <c r="BD713" s="284"/>
      <c r="BE713" s="284"/>
      <c r="BF713" s="284"/>
      <c r="BG713" s="284"/>
      <c r="BH713" s="284"/>
    </row>
    <row r="714" spans="1:60" ht="12.75" outlineLevel="1">
      <c r="A714" s="232"/>
      <c r="B714" s="233"/>
      <c r="C714" s="234" t="s">
        <v>1805</v>
      </c>
      <c r="D714" s="235"/>
      <c r="E714" s="236">
        <v>26.44</v>
      </c>
      <c r="F714" s="283"/>
      <c r="G714" s="231"/>
      <c r="H714" s="283"/>
      <c r="I714" s="283"/>
      <c r="J714" s="283"/>
      <c r="K714" s="283"/>
      <c r="L714" s="283"/>
      <c r="M714" s="283"/>
      <c r="N714" s="283"/>
      <c r="O714" s="283"/>
      <c r="P714" s="283"/>
      <c r="Q714" s="283"/>
      <c r="R714" s="283"/>
      <c r="S714" s="283"/>
      <c r="T714" s="283"/>
      <c r="U714" s="283"/>
      <c r="V714" s="283"/>
      <c r="W714" s="283"/>
      <c r="X714" s="283"/>
      <c r="Y714" s="284"/>
      <c r="Z714" s="284"/>
      <c r="AA714" s="284"/>
      <c r="AB714" s="284"/>
      <c r="AC714" s="284"/>
      <c r="AD714" s="284"/>
      <c r="AE714" s="284"/>
      <c r="AF714" s="284"/>
      <c r="AG714" s="284" t="s">
        <v>527</v>
      </c>
      <c r="AH714" s="284">
        <v>0</v>
      </c>
      <c r="AI714" s="284"/>
      <c r="AJ714" s="284"/>
      <c r="AK714" s="284"/>
      <c r="AL714" s="284"/>
      <c r="AM714" s="284"/>
      <c r="AN714" s="284"/>
      <c r="AO714" s="284"/>
      <c r="AP714" s="284"/>
      <c r="AQ714" s="284"/>
      <c r="AR714" s="284"/>
      <c r="AS714" s="284"/>
      <c r="AT714" s="284"/>
      <c r="AU714" s="284"/>
      <c r="AV714" s="284"/>
      <c r="AW714" s="284"/>
      <c r="AX714" s="284"/>
      <c r="AY714" s="284"/>
      <c r="AZ714" s="284"/>
      <c r="BA714" s="284"/>
      <c r="BB714" s="284"/>
      <c r="BC714" s="284"/>
      <c r="BD714" s="284"/>
      <c r="BE714" s="284"/>
      <c r="BF714" s="284"/>
      <c r="BG714" s="284"/>
      <c r="BH714" s="284"/>
    </row>
    <row r="715" spans="1:60" ht="12.75" outlineLevel="1">
      <c r="A715" s="232"/>
      <c r="B715" s="233"/>
      <c r="C715" s="234" t="s">
        <v>1806</v>
      </c>
      <c r="D715" s="235"/>
      <c r="E715" s="236">
        <v>14.24</v>
      </c>
      <c r="F715" s="283"/>
      <c r="G715" s="231"/>
      <c r="H715" s="283"/>
      <c r="I715" s="283"/>
      <c r="J715" s="283"/>
      <c r="K715" s="283"/>
      <c r="L715" s="283"/>
      <c r="M715" s="283"/>
      <c r="N715" s="283"/>
      <c r="O715" s="283"/>
      <c r="P715" s="283"/>
      <c r="Q715" s="283"/>
      <c r="R715" s="283"/>
      <c r="S715" s="283"/>
      <c r="T715" s="283"/>
      <c r="U715" s="283"/>
      <c r="V715" s="283"/>
      <c r="W715" s="283"/>
      <c r="X715" s="283"/>
      <c r="Y715" s="284"/>
      <c r="Z715" s="284"/>
      <c r="AA715" s="284"/>
      <c r="AB715" s="284"/>
      <c r="AC715" s="284"/>
      <c r="AD715" s="284"/>
      <c r="AE715" s="284"/>
      <c r="AF715" s="284"/>
      <c r="AG715" s="284" t="s">
        <v>527</v>
      </c>
      <c r="AH715" s="284">
        <v>0</v>
      </c>
      <c r="AI715" s="284"/>
      <c r="AJ715" s="284"/>
      <c r="AK715" s="284"/>
      <c r="AL715" s="284"/>
      <c r="AM715" s="284"/>
      <c r="AN715" s="284"/>
      <c r="AO715" s="284"/>
      <c r="AP715" s="284"/>
      <c r="AQ715" s="284"/>
      <c r="AR715" s="284"/>
      <c r="AS715" s="284"/>
      <c r="AT715" s="284"/>
      <c r="AU715" s="284"/>
      <c r="AV715" s="284"/>
      <c r="AW715" s="284"/>
      <c r="AX715" s="284"/>
      <c r="AY715" s="284"/>
      <c r="AZ715" s="284"/>
      <c r="BA715" s="284"/>
      <c r="BB715" s="284"/>
      <c r="BC715" s="284"/>
      <c r="BD715" s="284"/>
      <c r="BE715" s="284"/>
      <c r="BF715" s="284"/>
      <c r="BG715" s="284"/>
      <c r="BH715" s="284"/>
    </row>
    <row r="716" spans="1:60" ht="12.75" outlineLevel="1">
      <c r="A716" s="232"/>
      <c r="B716" s="233"/>
      <c r="C716" s="234" t="s">
        <v>2036</v>
      </c>
      <c r="D716" s="235"/>
      <c r="E716" s="236">
        <v>2.355</v>
      </c>
      <c r="F716" s="283"/>
      <c r="G716" s="231"/>
      <c r="H716" s="283"/>
      <c r="I716" s="283"/>
      <c r="J716" s="283"/>
      <c r="K716" s="283"/>
      <c r="L716" s="283"/>
      <c r="M716" s="283"/>
      <c r="N716" s="283"/>
      <c r="O716" s="283"/>
      <c r="P716" s="283"/>
      <c r="Q716" s="283"/>
      <c r="R716" s="283"/>
      <c r="S716" s="283"/>
      <c r="T716" s="283"/>
      <c r="U716" s="283"/>
      <c r="V716" s="283"/>
      <c r="W716" s="283"/>
      <c r="X716" s="283"/>
      <c r="Y716" s="284"/>
      <c r="Z716" s="284"/>
      <c r="AA716" s="284"/>
      <c r="AB716" s="284"/>
      <c r="AC716" s="284"/>
      <c r="AD716" s="284"/>
      <c r="AE716" s="284"/>
      <c r="AF716" s="284"/>
      <c r="AG716" s="284" t="s">
        <v>527</v>
      </c>
      <c r="AH716" s="284">
        <v>0</v>
      </c>
      <c r="AI716" s="284"/>
      <c r="AJ716" s="284"/>
      <c r="AK716" s="284"/>
      <c r="AL716" s="284"/>
      <c r="AM716" s="284"/>
      <c r="AN716" s="284"/>
      <c r="AO716" s="284"/>
      <c r="AP716" s="284"/>
      <c r="AQ716" s="284"/>
      <c r="AR716" s="284"/>
      <c r="AS716" s="284"/>
      <c r="AT716" s="284"/>
      <c r="AU716" s="284"/>
      <c r="AV716" s="284"/>
      <c r="AW716" s="284"/>
      <c r="AX716" s="284"/>
      <c r="AY716" s="284"/>
      <c r="AZ716" s="284"/>
      <c r="BA716" s="284"/>
      <c r="BB716" s="284"/>
      <c r="BC716" s="284"/>
      <c r="BD716" s="284"/>
      <c r="BE716" s="284"/>
      <c r="BF716" s="284"/>
      <c r="BG716" s="284"/>
      <c r="BH716" s="284"/>
    </row>
    <row r="717" spans="1:60" ht="33.75" outlineLevel="1">
      <c r="A717" s="232"/>
      <c r="B717" s="233"/>
      <c r="C717" s="234" t="s">
        <v>1807</v>
      </c>
      <c r="D717" s="235"/>
      <c r="E717" s="236">
        <v>69.07625</v>
      </c>
      <c r="F717" s="283"/>
      <c r="G717" s="231"/>
      <c r="H717" s="283"/>
      <c r="I717" s="283"/>
      <c r="J717" s="283"/>
      <c r="K717" s="283"/>
      <c r="L717" s="283"/>
      <c r="M717" s="283"/>
      <c r="N717" s="283"/>
      <c r="O717" s="283"/>
      <c r="P717" s="283"/>
      <c r="Q717" s="283"/>
      <c r="R717" s="283"/>
      <c r="S717" s="283"/>
      <c r="T717" s="283"/>
      <c r="U717" s="283"/>
      <c r="V717" s="283"/>
      <c r="W717" s="283"/>
      <c r="X717" s="283"/>
      <c r="Y717" s="284"/>
      <c r="Z717" s="284"/>
      <c r="AA717" s="284"/>
      <c r="AB717" s="284"/>
      <c r="AC717" s="284"/>
      <c r="AD717" s="284"/>
      <c r="AE717" s="284"/>
      <c r="AF717" s="284"/>
      <c r="AG717" s="284" t="s">
        <v>527</v>
      </c>
      <c r="AH717" s="284">
        <v>0</v>
      </c>
      <c r="AI717" s="284"/>
      <c r="AJ717" s="284"/>
      <c r="AK717" s="284"/>
      <c r="AL717" s="284"/>
      <c r="AM717" s="284"/>
      <c r="AN717" s="284"/>
      <c r="AO717" s="284"/>
      <c r="AP717" s="284"/>
      <c r="AQ717" s="284"/>
      <c r="AR717" s="284"/>
      <c r="AS717" s="284"/>
      <c r="AT717" s="284"/>
      <c r="AU717" s="284"/>
      <c r="AV717" s="284"/>
      <c r="AW717" s="284"/>
      <c r="AX717" s="284"/>
      <c r="AY717" s="284"/>
      <c r="AZ717" s="284"/>
      <c r="BA717" s="284"/>
      <c r="BB717" s="284"/>
      <c r="BC717" s="284"/>
      <c r="BD717" s="284"/>
      <c r="BE717" s="284"/>
      <c r="BF717" s="284"/>
      <c r="BG717" s="284"/>
      <c r="BH717" s="284"/>
    </row>
    <row r="718" spans="1:60" ht="12.75" outlineLevel="1">
      <c r="A718" s="232"/>
      <c r="B718" s="233"/>
      <c r="C718" s="234" t="s">
        <v>1808</v>
      </c>
      <c r="D718" s="235"/>
      <c r="E718" s="236">
        <v>15.7</v>
      </c>
      <c r="F718" s="283"/>
      <c r="G718" s="231"/>
      <c r="H718" s="283"/>
      <c r="I718" s="283"/>
      <c r="J718" s="283"/>
      <c r="K718" s="283"/>
      <c r="L718" s="283"/>
      <c r="M718" s="283"/>
      <c r="N718" s="283"/>
      <c r="O718" s="283"/>
      <c r="P718" s="283"/>
      <c r="Q718" s="283"/>
      <c r="R718" s="283"/>
      <c r="S718" s="283"/>
      <c r="T718" s="283"/>
      <c r="U718" s="283"/>
      <c r="V718" s="283"/>
      <c r="W718" s="283"/>
      <c r="X718" s="283"/>
      <c r="Y718" s="284"/>
      <c r="Z718" s="284"/>
      <c r="AA718" s="284"/>
      <c r="AB718" s="284"/>
      <c r="AC718" s="284"/>
      <c r="AD718" s="284"/>
      <c r="AE718" s="284"/>
      <c r="AF718" s="284"/>
      <c r="AG718" s="284" t="s">
        <v>527</v>
      </c>
      <c r="AH718" s="284">
        <v>0</v>
      </c>
      <c r="AI718" s="284"/>
      <c r="AJ718" s="284"/>
      <c r="AK718" s="284"/>
      <c r="AL718" s="284"/>
      <c r="AM718" s="284"/>
      <c r="AN718" s="284"/>
      <c r="AO718" s="284"/>
      <c r="AP718" s="284"/>
      <c r="AQ718" s="284"/>
      <c r="AR718" s="284"/>
      <c r="AS718" s="284"/>
      <c r="AT718" s="284"/>
      <c r="AU718" s="284"/>
      <c r="AV718" s="284"/>
      <c r="AW718" s="284"/>
      <c r="AX718" s="284"/>
      <c r="AY718" s="284"/>
      <c r="AZ718" s="284"/>
      <c r="BA718" s="284"/>
      <c r="BB718" s="284"/>
      <c r="BC718" s="284"/>
      <c r="BD718" s="284"/>
      <c r="BE718" s="284"/>
      <c r="BF718" s="284"/>
      <c r="BG718" s="284"/>
      <c r="BH718" s="284"/>
    </row>
    <row r="719" spans="1:60" ht="33.75" outlineLevel="1">
      <c r="A719" s="232"/>
      <c r="B719" s="233"/>
      <c r="C719" s="234" t="s">
        <v>2037</v>
      </c>
      <c r="D719" s="235"/>
      <c r="E719" s="236">
        <v>42.674</v>
      </c>
      <c r="F719" s="283"/>
      <c r="G719" s="231"/>
      <c r="H719" s="283"/>
      <c r="I719" s="283"/>
      <c r="J719" s="283"/>
      <c r="K719" s="283"/>
      <c r="L719" s="283"/>
      <c r="M719" s="283"/>
      <c r="N719" s="283"/>
      <c r="O719" s="283"/>
      <c r="P719" s="283"/>
      <c r="Q719" s="283"/>
      <c r="R719" s="283"/>
      <c r="S719" s="283"/>
      <c r="T719" s="283"/>
      <c r="U719" s="283"/>
      <c r="V719" s="283"/>
      <c r="W719" s="283"/>
      <c r="X719" s="283"/>
      <c r="Y719" s="284"/>
      <c r="Z719" s="284"/>
      <c r="AA719" s="284"/>
      <c r="AB719" s="284"/>
      <c r="AC719" s="284"/>
      <c r="AD719" s="284"/>
      <c r="AE719" s="284"/>
      <c r="AF719" s="284"/>
      <c r="AG719" s="284" t="s">
        <v>527</v>
      </c>
      <c r="AH719" s="284">
        <v>0</v>
      </c>
      <c r="AI719" s="284"/>
      <c r="AJ719" s="284"/>
      <c r="AK719" s="284"/>
      <c r="AL719" s="284"/>
      <c r="AM719" s="284"/>
      <c r="AN719" s="284"/>
      <c r="AO719" s="284"/>
      <c r="AP719" s="284"/>
      <c r="AQ719" s="284"/>
      <c r="AR719" s="284"/>
      <c r="AS719" s="284"/>
      <c r="AT719" s="284"/>
      <c r="AU719" s="284"/>
      <c r="AV719" s="284"/>
      <c r="AW719" s="284"/>
      <c r="AX719" s="284"/>
      <c r="AY719" s="284"/>
      <c r="AZ719" s="284"/>
      <c r="BA719" s="284"/>
      <c r="BB719" s="284"/>
      <c r="BC719" s="284"/>
      <c r="BD719" s="284"/>
      <c r="BE719" s="284"/>
      <c r="BF719" s="284"/>
      <c r="BG719" s="284"/>
      <c r="BH719" s="284"/>
    </row>
    <row r="720" spans="1:60" ht="22.5" outlineLevel="1">
      <c r="A720" s="225">
        <v>158</v>
      </c>
      <c r="B720" s="226" t="s">
        <v>2038</v>
      </c>
      <c r="C720" s="227" t="s">
        <v>2039</v>
      </c>
      <c r="D720" s="228" t="s">
        <v>248</v>
      </c>
      <c r="E720" s="229">
        <v>14</v>
      </c>
      <c r="F720" s="147"/>
      <c r="G720" s="230">
        <f>ROUND(E720*F720,2)</f>
        <v>0</v>
      </c>
      <c r="H720" s="148"/>
      <c r="I720" s="283">
        <f>ROUND(E720*H720,2)</f>
        <v>0</v>
      </c>
      <c r="J720" s="148"/>
      <c r="K720" s="283">
        <f>ROUND(E720*J720,2)</f>
        <v>0</v>
      </c>
      <c r="L720" s="283">
        <v>21</v>
      </c>
      <c r="M720" s="283">
        <f>G720*(1+L720/100)</f>
        <v>0</v>
      </c>
      <c r="N720" s="283">
        <v>0.00042</v>
      </c>
      <c r="O720" s="283">
        <f>ROUND(E720*N720,2)</f>
        <v>0.01</v>
      </c>
      <c r="P720" s="283">
        <v>0</v>
      </c>
      <c r="Q720" s="283">
        <f>ROUND(E720*P720,2)</f>
        <v>0</v>
      </c>
      <c r="R720" s="283"/>
      <c r="S720" s="283" t="s">
        <v>1412</v>
      </c>
      <c r="T720" s="283" t="s">
        <v>1412</v>
      </c>
      <c r="U720" s="283">
        <v>0.12</v>
      </c>
      <c r="V720" s="283">
        <f>ROUND(E720*U720,2)</f>
        <v>1.68</v>
      </c>
      <c r="W720" s="283"/>
      <c r="X720" s="283" t="s">
        <v>1392</v>
      </c>
      <c r="Y720" s="284"/>
      <c r="Z720" s="284"/>
      <c r="AA720" s="284"/>
      <c r="AB720" s="284"/>
      <c r="AC720" s="284"/>
      <c r="AD720" s="284"/>
      <c r="AE720" s="284"/>
      <c r="AF720" s="284"/>
      <c r="AG720" s="284" t="s">
        <v>1393</v>
      </c>
      <c r="AH720" s="284"/>
      <c r="AI720" s="284"/>
      <c r="AJ720" s="284"/>
      <c r="AK720" s="284"/>
      <c r="AL720" s="284"/>
      <c r="AM720" s="284"/>
      <c r="AN720" s="284"/>
      <c r="AO720" s="284"/>
      <c r="AP720" s="284"/>
      <c r="AQ720" s="284"/>
      <c r="AR720" s="284"/>
      <c r="AS720" s="284"/>
      <c r="AT720" s="284"/>
      <c r="AU720" s="284"/>
      <c r="AV720" s="284"/>
      <c r="AW720" s="284"/>
      <c r="AX720" s="284"/>
      <c r="AY720" s="284"/>
      <c r="AZ720" s="284"/>
      <c r="BA720" s="284"/>
      <c r="BB720" s="284"/>
      <c r="BC720" s="284"/>
      <c r="BD720" s="284"/>
      <c r="BE720" s="284"/>
      <c r="BF720" s="284"/>
      <c r="BG720" s="284"/>
      <c r="BH720" s="284"/>
    </row>
    <row r="721" spans="1:60" ht="12.75" outlineLevel="1">
      <c r="A721" s="232"/>
      <c r="B721" s="233"/>
      <c r="C721" s="234" t="s">
        <v>2040</v>
      </c>
      <c r="D721" s="235"/>
      <c r="E721" s="236">
        <v>14</v>
      </c>
      <c r="F721" s="283"/>
      <c r="G721" s="231"/>
      <c r="H721" s="283"/>
      <c r="I721" s="283"/>
      <c r="J721" s="283"/>
      <c r="K721" s="283"/>
      <c r="L721" s="283"/>
      <c r="M721" s="283"/>
      <c r="N721" s="283"/>
      <c r="O721" s="283"/>
      <c r="P721" s="283"/>
      <c r="Q721" s="283"/>
      <c r="R721" s="283"/>
      <c r="S721" s="283"/>
      <c r="T721" s="283"/>
      <c r="U721" s="283"/>
      <c r="V721" s="283"/>
      <c r="W721" s="283"/>
      <c r="X721" s="283"/>
      <c r="Y721" s="284"/>
      <c r="Z721" s="284"/>
      <c r="AA721" s="284"/>
      <c r="AB721" s="284"/>
      <c r="AC721" s="284"/>
      <c r="AD721" s="284"/>
      <c r="AE721" s="284"/>
      <c r="AF721" s="284"/>
      <c r="AG721" s="284" t="s">
        <v>527</v>
      </c>
      <c r="AH721" s="284">
        <v>0</v>
      </c>
      <c r="AI721" s="284"/>
      <c r="AJ721" s="284"/>
      <c r="AK721" s="284"/>
      <c r="AL721" s="284"/>
      <c r="AM721" s="284"/>
      <c r="AN721" s="284"/>
      <c r="AO721" s="284"/>
      <c r="AP721" s="284"/>
      <c r="AQ721" s="284"/>
      <c r="AR721" s="284"/>
      <c r="AS721" s="284"/>
      <c r="AT721" s="284"/>
      <c r="AU721" s="284"/>
      <c r="AV721" s="284"/>
      <c r="AW721" s="284"/>
      <c r="AX721" s="284"/>
      <c r="AY721" s="284"/>
      <c r="AZ721" s="284"/>
      <c r="BA721" s="284"/>
      <c r="BB721" s="284"/>
      <c r="BC721" s="284"/>
      <c r="BD721" s="284"/>
      <c r="BE721" s="284"/>
      <c r="BF721" s="284"/>
      <c r="BG721" s="284"/>
      <c r="BH721" s="284"/>
    </row>
    <row r="722" spans="1:60" ht="12.75" outlineLevel="1">
      <c r="A722" s="225">
        <v>159</v>
      </c>
      <c r="B722" s="226" t="s">
        <v>2041</v>
      </c>
      <c r="C722" s="227" t="s">
        <v>2042</v>
      </c>
      <c r="D722" s="228" t="s">
        <v>238</v>
      </c>
      <c r="E722" s="229">
        <v>284.84428</v>
      </c>
      <c r="F722" s="147"/>
      <c r="G722" s="230">
        <f>ROUND(E722*F722,2)</f>
        <v>0</v>
      </c>
      <c r="H722" s="148"/>
      <c r="I722" s="283">
        <f>ROUND(E722*H722,2)</f>
        <v>0</v>
      </c>
      <c r="J722" s="148"/>
      <c r="K722" s="283">
        <f>ROUND(E722*J722,2)</f>
        <v>0</v>
      </c>
      <c r="L722" s="283">
        <v>21</v>
      </c>
      <c r="M722" s="283">
        <f>G722*(1+L722/100)</f>
        <v>0</v>
      </c>
      <c r="N722" s="283">
        <v>0.0122</v>
      </c>
      <c r="O722" s="283">
        <f>ROUND(E722*N722,2)</f>
        <v>3.48</v>
      </c>
      <c r="P722" s="283">
        <v>0</v>
      </c>
      <c r="Q722" s="283">
        <f>ROUND(E722*P722,2)</f>
        <v>0</v>
      </c>
      <c r="R722" s="283" t="s">
        <v>1485</v>
      </c>
      <c r="S722" s="283" t="s">
        <v>1412</v>
      </c>
      <c r="T722" s="283" t="s">
        <v>1412</v>
      </c>
      <c r="U722" s="283">
        <v>0</v>
      </c>
      <c r="V722" s="283">
        <f>ROUND(E722*U722,2)</f>
        <v>0</v>
      </c>
      <c r="W722" s="283"/>
      <c r="X722" s="283" t="s">
        <v>1487</v>
      </c>
      <c r="Y722" s="284"/>
      <c r="Z722" s="284"/>
      <c r="AA722" s="284"/>
      <c r="AB722" s="284"/>
      <c r="AC722" s="284"/>
      <c r="AD722" s="284"/>
      <c r="AE722" s="284"/>
      <c r="AF722" s="284"/>
      <c r="AG722" s="284" t="s">
        <v>1488</v>
      </c>
      <c r="AH722" s="284"/>
      <c r="AI722" s="284"/>
      <c r="AJ722" s="284"/>
      <c r="AK722" s="284"/>
      <c r="AL722" s="284"/>
      <c r="AM722" s="284"/>
      <c r="AN722" s="284"/>
      <c r="AO722" s="284"/>
      <c r="AP722" s="284"/>
      <c r="AQ722" s="284"/>
      <c r="AR722" s="284"/>
      <c r="AS722" s="284"/>
      <c r="AT722" s="284"/>
      <c r="AU722" s="284"/>
      <c r="AV722" s="284"/>
      <c r="AW722" s="284"/>
      <c r="AX722" s="284"/>
      <c r="AY722" s="284"/>
      <c r="AZ722" s="284"/>
      <c r="BA722" s="284"/>
      <c r="BB722" s="284"/>
      <c r="BC722" s="284"/>
      <c r="BD722" s="284"/>
      <c r="BE722" s="284"/>
      <c r="BF722" s="284"/>
      <c r="BG722" s="284"/>
      <c r="BH722" s="284"/>
    </row>
    <row r="723" spans="1:60" ht="12.75" outlineLevel="1">
      <c r="A723" s="232"/>
      <c r="B723" s="233"/>
      <c r="C723" s="234" t="s">
        <v>2043</v>
      </c>
      <c r="D723" s="235"/>
      <c r="E723" s="236">
        <v>284.84428</v>
      </c>
      <c r="F723" s="283"/>
      <c r="G723" s="231"/>
      <c r="H723" s="283"/>
      <c r="I723" s="283"/>
      <c r="J723" s="283"/>
      <c r="K723" s="283"/>
      <c r="L723" s="283"/>
      <c r="M723" s="283"/>
      <c r="N723" s="283"/>
      <c r="O723" s="283"/>
      <c r="P723" s="283"/>
      <c r="Q723" s="283"/>
      <c r="R723" s="283"/>
      <c r="S723" s="283"/>
      <c r="T723" s="283"/>
      <c r="U723" s="283"/>
      <c r="V723" s="283"/>
      <c r="W723" s="283"/>
      <c r="X723" s="283"/>
      <c r="Y723" s="284"/>
      <c r="Z723" s="284"/>
      <c r="AA723" s="284"/>
      <c r="AB723" s="284"/>
      <c r="AC723" s="284"/>
      <c r="AD723" s="284"/>
      <c r="AE723" s="284"/>
      <c r="AF723" s="284"/>
      <c r="AG723" s="284" t="s">
        <v>527</v>
      </c>
      <c r="AH723" s="284">
        <v>0</v>
      </c>
      <c r="AI723" s="284"/>
      <c r="AJ723" s="284"/>
      <c r="AK723" s="284"/>
      <c r="AL723" s="284"/>
      <c r="AM723" s="284"/>
      <c r="AN723" s="284"/>
      <c r="AO723" s="284"/>
      <c r="AP723" s="284"/>
      <c r="AQ723" s="284"/>
      <c r="AR723" s="284"/>
      <c r="AS723" s="284"/>
      <c r="AT723" s="284"/>
      <c r="AU723" s="284"/>
      <c r="AV723" s="284"/>
      <c r="AW723" s="284"/>
      <c r="AX723" s="284"/>
      <c r="AY723" s="284"/>
      <c r="AZ723" s="284"/>
      <c r="BA723" s="284"/>
      <c r="BB723" s="284"/>
      <c r="BC723" s="284"/>
      <c r="BD723" s="284"/>
      <c r="BE723" s="284"/>
      <c r="BF723" s="284"/>
      <c r="BG723" s="284"/>
      <c r="BH723" s="284"/>
    </row>
    <row r="724" spans="1:60" ht="12.75" outlineLevel="1">
      <c r="A724" s="237">
        <v>160</v>
      </c>
      <c r="B724" s="238" t="s">
        <v>2044</v>
      </c>
      <c r="C724" s="239" t="s">
        <v>2045</v>
      </c>
      <c r="D724" s="240" t="s">
        <v>223</v>
      </c>
      <c r="E724" s="241">
        <v>4.81364</v>
      </c>
      <c r="F724" s="149"/>
      <c r="G724" s="242">
        <f>ROUND(E724*F724,2)</f>
        <v>0</v>
      </c>
      <c r="H724" s="148"/>
      <c r="I724" s="283">
        <f>ROUND(E724*H724,2)</f>
        <v>0</v>
      </c>
      <c r="J724" s="148"/>
      <c r="K724" s="283">
        <f>ROUND(E724*J724,2)</f>
        <v>0</v>
      </c>
      <c r="L724" s="283">
        <v>21</v>
      </c>
      <c r="M724" s="283">
        <f>G724*(1+L724/100)</f>
        <v>0</v>
      </c>
      <c r="N724" s="283">
        <v>0</v>
      </c>
      <c r="O724" s="283">
        <f>ROUND(E724*N724,2)</f>
        <v>0</v>
      </c>
      <c r="P724" s="283">
        <v>0</v>
      </c>
      <c r="Q724" s="283">
        <f>ROUND(E724*P724,2)</f>
        <v>0</v>
      </c>
      <c r="R724" s="283"/>
      <c r="S724" s="283" t="s">
        <v>1412</v>
      </c>
      <c r="T724" s="283" t="s">
        <v>1412</v>
      </c>
      <c r="U724" s="283">
        <v>1.598</v>
      </c>
      <c r="V724" s="283">
        <f>ROUND(E724*U724,2)</f>
        <v>7.69</v>
      </c>
      <c r="W724" s="283"/>
      <c r="X724" s="283" t="s">
        <v>266</v>
      </c>
      <c r="Y724" s="284"/>
      <c r="Z724" s="284"/>
      <c r="AA724" s="284"/>
      <c r="AB724" s="284"/>
      <c r="AC724" s="284"/>
      <c r="AD724" s="284"/>
      <c r="AE724" s="284"/>
      <c r="AF724" s="284"/>
      <c r="AG724" s="284" t="s">
        <v>1791</v>
      </c>
      <c r="AH724" s="284"/>
      <c r="AI724" s="284"/>
      <c r="AJ724" s="284"/>
      <c r="AK724" s="284"/>
      <c r="AL724" s="284"/>
      <c r="AM724" s="284"/>
      <c r="AN724" s="284"/>
      <c r="AO724" s="284"/>
      <c r="AP724" s="284"/>
      <c r="AQ724" s="284"/>
      <c r="AR724" s="284"/>
      <c r="AS724" s="284"/>
      <c r="AT724" s="284"/>
      <c r="AU724" s="284"/>
      <c r="AV724" s="284"/>
      <c r="AW724" s="284"/>
      <c r="AX724" s="284"/>
      <c r="AY724" s="284"/>
      <c r="AZ724" s="284"/>
      <c r="BA724" s="284"/>
      <c r="BB724" s="284"/>
      <c r="BC724" s="284"/>
      <c r="BD724" s="284"/>
      <c r="BE724" s="284"/>
      <c r="BF724" s="284"/>
      <c r="BG724" s="284"/>
      <c r="BH724" s="284"/>
    </row>
    <row r="725" spans="1:33" ht="12.75">
      <c r="A725" s="218" t="s">
        <v>1384</v>
      </c>
      <c r="B725" s="219" t="s">
        <v>492</v>
      </c>
      <c r="C725" s="220" t="s">
        <v>2046</v>
      </c>
      <c r="D725" s="221"/>
      <c r="E725" s="222"/>
      <c r="F725" s="281"/>
      <c r="G725" s="224">
        <f>SUMIF(AG726:AG730,"&lt;&gt;NOR",G726:G730)</f>
        <v>0</v>
      </c>
      <c r="H725" s="282"/>
      <c r="I725" s="282">
        <f>SUM(I726:I730)</f>
        <v>0</v>
      </c>
      <c r="J725" s="282"/>
      <c r="K725" s="282">
        <f>SUM(K726:K730)</f>
        <v>0</v>
      </c>
      <c r="L725" s="282"/>
      <c r="M725" s="282">
        <f>SUM(M726:M730)</f>
        <v>0</v>
      </c>
      <c r="N725" s="282"/>
      <c r="O725" s="282">
        <f>SUM(O726:O730)</f>
        <v>0</v>
      </c>
      <c r="P725" s="282"/>
      <c r="Q725" s="282">
        <f>SUM(Q726:Q730)</f>
        <v>0</v>
      </c>
      <c r="R725" s="282"/>
      <c r="S725" s="282"/>
      <c r="T725" s="282"/>
      <c r="U725" s="282"/>
      <c r="V725" s="282">
        <f>SUM(V726:V730)</f>
        <v>3.71</v>
      </c>
      <c r="W725" s="282"/>
      <c r="X725" s="282"/>
      <c r="AG725" s="259" t="s">
        <v>1387</v>
      </c>
    </row>
    <row r="726" spans="1:60" ht="22.5" outlineLevel="1">
      <c r="A726" s="225">
        <v>161</v>
      </c>
      <c r="B726" s="226" t="s">
        <v>2047</v>
      </c>
      <c r="C726" s="227" t="s">
        <v>2472</v>
      </c>
      <c r="D726" s="228" t="s">
        <v>238</v>
      </c>
      <c r="E726" s="229">
        <v>11.58</v>
      </c>
      <c r="F726" s="147"/>
      <c r="G726" s="230">
        <f>ROUND(E726*F726,2)</f>
        <v>0</v>
      </c>
      <c r="H726" s="148"/>
      <c r="I726" s="283">
        <f>ROUND(E726*H726,2)</f>
        <v>0</v>
      </c>
      <c r="J726" s="148"/>
      <c r="K726" s="283">
        <f>ROUND(E726*J726,2)</f>
        <v>0</v>
      </c>
      <c r="L726" s="283">
        <v>21</v>
      </c>
      <c r="M726" s="283">
        <f>G726*(1+L726/100)</f>
        <v>0</v>
      </c>
      <c r="N726" s="283">
        <v>0.0004</v>
      </c>
      <c r="O726" s="283">
        <f>ROUND(E726*N726,2)</f>
        <v>0</v>
      </c>
      <c r="P726" s="283">
        <v>0</v>
      </c>
      <c r="Q726" s="283">
        <f>ROUND(E726*P726,2)</f>
        <v>0</v>
      </c>
      <c r="R726" s="283"/>
      <c r="S726" s="283" t="s">
        <v>1412</v>
      </c>
      <c r="T726" s="283" t="s">
        <v>1412</v>
      </c>
      <c r="U726" s="283">
        <v>0.32</v>
      </c>
      <c r="V726" s="283">
        <f>ROUND(E726*U726,2)</f>
        <v>3.71</v>
      </c>
      <c r="W726" s="283"/>
      <c r="X726" s="283" t="s">
        <v>1392</v>
      </c>
      <c r="Y726" s="284"/>
      <c r="Z726" s="284"/>
      <c r="AA726" s="284"/>
      <c r="AB726" s="284"/>
      <c r="AC726" s="284"/>
      <c r="AD726" s="284"/>
      <c r="AE726" s="284"/>
      <c r="AF726" s="284"/>
      <c r="AG726" s="284" t="s">
        <v>1393</v>
      </c>
      <c r="AH726" s="284"/>
      <c r="AI726" s="284"/>
      <c r="AJ726" s="284"/>
      <c r="AK726" s="284"/>
      <c r="AL726" s="284"/>
      <c r="AM726" s="284"/>
      <c r="AN726" s="284"/>
      <c r="AO726" s="284"/>
      <c r="AP726" s="284"/>
      <c r="AQ726" s="284"/>
      <c r="AR726" s="284"/>
      <c r="AS726" s="284"/>
      <c r="AT726" s="284"/>
      <c r="AU726" s="284"/>
      <c r="AV726" s="284"/>
      <c r="AW726" s="284"/>
      <c r="AX726" s="284"/>
      <c r="AY726" s="284"/>
      <c r="AZ726" s="284"/>
      <c r="BA726" s="284"/>
      <c r="BB726" s="284"/>
      <c r="BC726" s="284"/>
      <c r="BD726" s="284"/>
      <c r="BE726" s="284"/>
      <c r="BF726" s="284"/>
      <c r="BG726" s="284"/>
      <c r="BH726" s="284"/>
    </row>
    <row r="727" spans="1:60" ht="12.75" outlineLevel="1">
      <c r="A727" s="232"/>
      <c r="B727" s="233"/>
      <c r="C727" s="234" t="s">
        <v>2473</v>
      </c>
      <c r="D727" s="235"/>
      <c r="E727" s="236">
        <v>10.332</v>
      </c>
      <c r="F727" s="283"/>
      <c r="G727" s="231"/>
      <c r="H727" s="283"/>
      <c r="I727" s="283"/>
      <c r="J727" s="283"/>
      <c r="K727" s="283"/>
      <c r="L727" s="283"/>
      <c r="M727" s="283"/>
      <c r="N727" s="283"/>
      <c r="O727" s="283"/>
      <c r="P727" s="283"/>
      <c r="Q727" s="283"/>
      <c r="R727" s="283"/>
      <c r="S727" s="283"/>
      <c r="T727" s="283"/>
      <c r="U727" s="283"/>
      <c r="V727" s="283"/>
      <c r="W727" s="283"/>
      <c r="X727" s="283"/>
      <c r="Y727" s="284"/>
      <c r="Z727" s="284"/>
      <c r="AA727" s="284"/>
      <c r="AB727" s="284"/>
      <c r="AC727" s="284"/>
      <c r="AD727" s="284"/>
      <c r="AE727" s="284"/>
      <c r="AF727" s="284"/>
      <c r="AG727" s="284" t="s">
        <v>527</v>
      </c>
      <c r="AH727" s="284">
        <v>0</v>
      </c>
      <c r="AI727" s="284"/>
      <c r="AJ727" s="284"/>
      <c r="AK727" s="284"/>
      <c r="AL727" s="284"/>
      <c r="AM727" s="284"/>
      <c r="AN727" s="284"/>
      <c r="AO727" s="284"/>
      <c r="AP727" s="284"/>
      <c r="AQ727" s="284"/>
      <c r="AR727" s="284"/>
      <c r="AS727" s="284"/>
      <c r="AT727" s="284"/>
      <c r="AU727" s="284"/>
      <c r="AV727" s="284"/>
      <c r="AW727" s="284"/>
      <c r="AX727" s="284"/>
      <c r="AY727" s="284"/>
      <c r="AZ727" s="284"/>
      <c r="BA727" s="284"/>
      <c r="BB727" s="284"/>
      <c r="BC727" s="284"/>
      <c r="BD727" s="284"/>
      <c r="BE727" s="284"/>
      <c r="BF727" s="284"/>
      <c r="BG727" s="284"/>
      <c r="BH727" s="284"/>
    </row>
    <row r="728" spans="1:60" ht="12.75" outlineLevel="1">
      <c r="A728" s="232"/>
      <c r="B728" s="233"/>
      <c r="C728" s="234" t="s">
        <v>2474</v>
      </c>
      <c r="D728" s="235"/>
      <c r="E728" s="236">
        <v>1.248</v>
      </c>
      <c r="F728" s="283"/>
      <c r="G728" s="231"/>
      <c r="H728" s="283"/>
      <c r="I728" s="283"/>
      <c r="J728" s="283"/>
      <c r="K728" s="283"/>
      <c r="L728" s="283"/>
      <c r="M728" s="283"/>
      <c r="N728" s="283"/>
      <c r="O728" s="283"/>
      <c r="P728" s="283"/>
      <c r="Q728" s="283"/>
      <c r="R728" s="283"/>
      <c r="S728" s="283"/>
      <c r="T728" s="283"/>
      <c r="U728" s="283"/>
      <c r="V728" s="283"/>
      <c r="W728" s="283"/>
      <c r="X728" s="283"/>
      <c r="Y728" s="284"/>
      <c r="Z728" s="284"/>
      <c r="AA728" s="284"/>
      <c r="AB728" s="284"/>
      <c r="AC728" s="284"/>
      <c r="AD728" s="284"/>
      <c r="AE728" s="284"/>
      <c r="AF728" s="284"/>
      <c r="AG728" s="284" t="s">
        <v>527</v>
      </c>
      <c r="AH728" s="284">
        <v>0</v>
      </c>
      <c r="AI728" s="284"/>
      <c r="AJ728" s="284"/>
      <c r="AK728" s="284"/>
      <c r="AL728" s="284"/>
      <c r="AM728" s="284"/>
      <c r="AN728" s="284"/>
      <c r="AO728" s="284"/>
      <c r="AP728" s="284"/>
      <c r="AQ728" s="284"/>
      <c r="AR728" s="284"/>
      <c r="AS728" s="284"/>
      <c r="AT728" s="284"/>
      <c r="AU728" s="284"/>
      <c r="AV728" s="284"/>
      <c r="AW728" s="284"/>
      <c r="AX728" s="284"/>
      <c r="AY728" s="284"/>
      <c r="AZ728" s="284"/>
      <c r="BA728" s="284"/>
      <c r="BB728" s="284"/>
      <c r="BC728" s="284"/>
      <c r="BD728" s="284"/>
      <c r="BE728" s="284"/>
      <c r="BF728" s="284"/>
      <c r="BG728" s="284"/>
      <c r="BH728" s="284"/>
    </row>
    <row r="729" spans="1:60" ht="22.5" outlineLevel="1">
      <c r="A729" s="225">
        <v>162</v>
      </c>
      <c r="B729" s="226" t="s">
        <v>2048</v>
      </c>
      <c r="C729" s="227" t="s">
        <v>2049</v>
      </c>
      <c r="D729" s="228" t="s">
        <v>238</v>
      </c>
      <c r="E729" s="229">
        <v>3</v>
      </c>
      <c r="F729" s="147"/>
      <c r="G729" s="230">
        <f>ROUND(E729*F729,2)</f>
        <v>0</v>
      </c>
      <c r="H729" s="148"/>
      <c r="I729" s="283">
        <f>ROUND(E729*H729,2)</f>
        <v>0</v>
      </c>
      <c r="J729" s="148"/>
      <c r="K729" s="283">
        <f>ROUND(E729*J729,2)</f>
        <v>0</v>
      </c>
      <c r="L729" s="283">
        <v>21</v>
      </c>
      <c r="M729" s="283">
        <f>G729*(1+L729/100)</f>
        <v>0</v>
      </c>
      <c r="N729" s="283">
        <v>0.00027</v>
      </c>
      <c r="O729" s="283">
        <f>ROUND(E729*N729,2)</f>
        <v>0</v>
      </c>
      <c r="P729" s="283">
        <v>0</v>
      </c>
      <c r="Q729" s="283">
        <f>ROUND(E729*P729,2)</f>
        <v>0</v>
      </c>
      <c r="R729" s="283"/>
      <c r="S729" s="283" t="s">
        <v>1412</v>
      </c>
      <c r="T729" s="283" t="s">
        <v>1478</v>
      </c>
      <c r="U729" s="283">
        <v>0</v>
      </c>
      <c r="V729" s="283">
        <f>ROUND(E729*U729,2)</f>
        <v>0</v>
      </c>
      <c r="W729" s="283"/>
      <c r="X729" s="283" t="s">
        <v>1479</v>
      </c>
      <c r="Y729" s="284"/>
      <c r="Z729" s="284"/>
      <c r="AA729" s="284"/>
      <c r="AB729" s="284"/>
      <c r="AC729" s="284"/>
      <c r="AD729" s="284"/>
      <c r="AE729" s="284"/>
      <c r="AF729" s="284"/>
      <c r="AG729" s="284" t="s">
        <v>1480</v>
      </c>
      <c r="AH729" s="284"/>
      <c r="AI729" s="284"/>
      <c r="AJ729" s="284"/>
      <c r="AK729" s="284"/>
      <c r="AL729" s="284"/>
      <c r="AM729" s="284"/>
      <c r="AN729" s="284"/>
      <c r="AO729" s="284"/>
      <c r="AP729" s="284"/>
      <c r="AQ729" s="284"/>
      <c r="AR729" s="284"/>
      <c r="AS729" s="284"/>
      <c r="AT729" s="284"/>
      <c r="AU729" s="284"/>
      <c r="AV729" s="284"/>
      <c r="AW729" s="284"/>
      <c r="AX729" s="284"/>
      <c r="AY729" s="284"/>
      <c r="AZ729" s="284"/>
      <c r="BA729" s="284"/>
      <c r="BB729" s="284"/>
      <c r="BC729" s="284"/>
      <c r="BD729" s="284"/>
      <c r="BE729" s="284"/>
      <c r="BF729" s="284"/>
      <c r="BG729" s="284"/>
      <c r="BH729" s="284"/>
    </row>
    <row r="730" spans="1:60" ht="12.75" outlineLevel="1">
      <c r="A730" s="232"/>
      <c r="B730" s="233"/>
      <c r="C730" s="234" t="s">
        <v>2050</v>
      </c>
      <c r="D730" s="235"/>
      <c r="E730" s="236">
        <v>3</v>
      </c>
      <c r="F730" s="283"/>
      <c r="G730" s="231"/>
      <c r="H730" s="283"/>
      <c r="I730" s="283"/>
      <c r="J730" s="283"/>
      <c r="K730" s="283"/>
      <c r="L730" s="283"/>
      <c r="M730" s="283"/>
      <c r="N730" s="283"/>
      <c r="O730" s="283"/>
      <c r="P730" s="283"/>
      <c r="Q730" s="283"/>
      <c r="R730" s="283"/>
      <c r="S730" s="283"/>
      <c r="T730" s="283"/>
      <c r="U730" s="283"/>
      <c r="V730" s="283"/>
      <c r="W730" s="283"/>
      <c r="X730" s="283"/>
      <c r="Y730" s="284"/>
      <c r="Z730" s="284"/>
      <c r="AA730" s="284"/>
      <c r="AB730" s="284"/>
      <c r="AC730" s="284"/>
      <c r="AD730" s="284"/>
      <c r="AE730" s="284"/>
      <c r="AF730" s="284"/>
      <c r="AG730" s="284" t="s">
        <v>527</v>
      </c>
      <c r="AH730" s="284">
        <v>0</v>
      </c>
      <c r="AI730" s="284"/>
      <c r="AJ730" s="284"/>
      <c r="AK730" s="284"/>
      <c r="AL730" s="284"/>
      <c r="AM730" s="284"/>
      <c r="AN730" s="284"/>
      <c r="AO730" s="284"/>
      <c r="AP730" s="284"/>
      <c r="AQ730" s="284"/>
      <c r="AR730" s="284"/>
      <c r="AS730" s="284"/>
      <c r="AT730" s="284"/>
      <c r="AU730" s="284"/>
      <c r="AV730" s="284"/>
      <c r="AW730" s="284"/>
      <c r="AX730" s="284"/>
      <c r="AY730" s="284"/>
      <c r="AZ730" s="284"/>
      <c r="BA730" s="284"/>
      <c r="BB730" s="284"/>
      <c r="BC730" s="284"/>
      <c r="BD730" s="284"/>
      <c r="BE730" s="284"/>
      <c r="BF730" s="284"/>
      <c r="BG730" s="284"/>
      <c r="BH730" s="284"/>
    </row>
    <row r="731" spans="1:33" ht="12.75">
      <c r="A731" s="218" t="s">
        <v>1384</v>
      </c>
      <c r="B731" s="219" t="s">
        <v>972</v>
      </c>
      <c r="C731" s="220" t="s">
        <v>2051</v>
      </c>
      <c r="D731" s="221"/>
      <c r="E731" s="222"/>
      <c r="F731" s="281"/>
      <c r="G731" s="224">
        <f>SUMIF(AG732:AG784,"&lt;&gt;NOR",G732:G784)</f>
        <v>0</v>
      </c>
      <c r="H731" s="282"/>
      <c r="I731" s="282">
        <f>SUM(I732:I784)</f>
        <v>0</v>
      </c>
      <c r="J731" s="282"/>
      <c r="K731" s="282">
        <f>SUM(K732:K784)</f>
        <v>0</v>
      </c>
      <c r="L731" s="282"/>
      <c r="M731" s="282">
        <f>SUM(M732:M784)</f>
        <v>0</v>
      </c>
      <c r="N731" s="282"/>
      <c r="O731" s="282">
        <f>SUM(O732:O784)</f>
        <v>0.33</v>
      </c>
      <c r="P731" s="282"/>
      <c r="Q731" s="282">
        <f>SUM(Q732:Q784)</f>
        <v>0</v>
      </c>
      <c r="R731" s="282"/>
      <c r="S731" s="282"/>
      <c r="T731" s="282"/>
      <c r="U731" s="282"/>
      <c r="V731" s="282">
        <f>SUM(V732:V784)</f>
        <v>178.47</v>
      </c>
      <c r="W731" s="282"/>
      <c r="X731" s="282"/>
      <c r="AG731" s="259" t="s">
        <v>1387</v>
      </c>
    </row>
    <row r="732" spans="1:60" ht="12.75" outlineLevel="1">
      <c r="A732" s="225">
        <v>163</v>
      </c>
      <c r="B732" s="226" t="s">
        <v>2052</v>
      </c>
      <c r="C732" s="227" t="s">
        <v>2053</v>
      </c>
      <c r="D732" s="228" t="s">
        <v>238</v>
      </c>
      <c r="E732" s="229">
        <v>849.825</v>
      </c>
      <c r="F732" s="147"/>
      <c r="G732" s="230">
        <f>ROUND(E732*F732,2)</f>
        <v>0</v>
      </c>
      <c r="H732" s="148"/>
      <c r="I732" s="283">
        <f>ROUND(E732*H732,2)</f>
        <v>0</v>
      </c>
      <c r="J732" s="148"/>
      <c r="K732" s="283">
        <f>ROUND(E732*J732,2)</f>
        <v>0</v>
      </c>
      <c r="L732" s="283">
        <v>21</v>
      </c>
      <c r="M732" s="283">
        <f>G732*(1+L732/100)</f>
        <v>0</v>
      </c>
      <c r="N732" s="283">
        <v>0</v>
      </c>
      <c r="O732" s="283">
        <f>ROUND(E732*N732,2)</f>
        <v>0</v>
      </c>
      <c r="P732" s="283">
        <v>0</v>
      </c>
      <c r="Q732" s="283">
        <f>ROUND(E732*P732,2)</f>
        <v>0</v>
      </c>
      <c r="R732" s="283"/>
      <c r="S732" s="283" t="s">
        <v>1412</v>
      </c>
      <c r="T732" s="283" t="s">
        <v>1412</v>
      </c>
      <c r="U732" s="283">
        <v>0.07</v>
      </c>
      <c r="V732" s="283">
        <f>ROUND(E732*U732,2)</f>
        <v>59.49</v>
      </c>
      <c r="W732" s="283"/>
      <c r="X732" s="283" t="s">
        <v>1392</v>
      </c>
      <c r="Y732" s="284"/>
      <c r="Z732" s="284"/>
      <c r="AA732" s="284"/>
      <c r="AB732" s="284"/>
      <c r="AC732" s="284"/>
      <c r="AD732" s="284"/>
      <c r="AE732" s="284"/>
      <c r="AF732" s="284"/>
      <c r="AG732" s="284" t="s">
        <v>1393</v>
      </c>
      <c r="AH732" s="284"/>
      <c r="AI732" s="284"/>
      <c r="AJ732" s="284"/>
      <c r="AK732" s="284"/>
      <c r="AL732" s="284"/>
      <c r="AM732" s="284"/>
      <c r="AN732" s="284"/>
      <c r="AO732" s="284"/>
      <c r="AP732" s="284"/>
      <c r="AQ732" s="284"/>
      <c r="AR732" s="284"/>
      <c r="AS732" s="284"/>
      <c r="AT732" s="284"/>
      <c r="AU732" s="284"/>
      <c r="AV732" s="284"/>
      <c r="AW732" s="284"/>
      <c r="AX732" s="284"/>
      <c r="AY732" s="284"/>
      <c r="AZ732" s="284"/>
      <c r="BA732" s="284"/>
      <c r="BB732" s="284"/>
      <c r="BC732" s="284"/>
      <c r="BD732" s="284"/>
      <c r="BE732" s="284"/>
      <c r="BF732" s="284"/>
      <c r="BG732" s="284"/>
      <c r="BH732" s="284"/>
    </row>
    <row r="733" spans="1:60" ht="22.5" outlineLevel="1">
      <c r="A733" s="232"/>
      <c r="B733" s="233"/>
      <c r="C733" s="234" t="s">
        <v>2054</v>
      </c>
      <c r="D733" s="235"/>
      <c r="E733" s="236">
        <v>83.996</v>
      </c>
      <c r="F733" s="283"/>
      <c r="G733" s="231"/>
      <c r="H733" s="283"/>
      <c r="I733" s="283"/>
      <c r="J733" s="283"/>
      <c r="K733" s="283"/>
      <c r="L733" s="283"/>
      <c r="M733" s="283"/>
      <c r="N733" s="283"/>
      <c r="O733" s="283"/>
      <c r="P733" s="283"/>
      <c r="Q733" s="283"/>
      <c r="R733" s="283"/>
      <c r="S733" s="283"/>
      <c r="T733" s="283"/>
      <c r="U733" s="283"/>
      <c r="V733" s="283"/>
      <c r="W733" s="283"/>
      <c r="X733" s="283"/>
      <c r="Y733" s="284"/>
      <c r="Z733" s="284"/>
      <c r="AA733" s="284"/>
      <c r="AB733" s="284"/>
      <c r="AC733" s="284"/>
      <c r="AD733" s="284"/>
      <c r="AE733" s="284"/>
      <c r="AF733" s="284"/>
      <c r="AG733" s="284" t="s">
        <v>527</v>
      </c>
      <c r="AH733" s="284">
        <v>0</v>
      </c>
      <c r="AI733" s="284"/>
      <c r="AJ733" s="284"/>
      <c r="AK733" s="284"/>
      <c r="AL733" s="284"/>
      <c r="AM733" s="284"/>
      <c r="AN733" s="284"/>
      <c r="AO733" s="284"/>
      <c r="AP733" s="284"/>
      <c r="AQ733" s="284"/>
      <c r="AR733" s="284"/>
      <c r="AS733" s="284"/>
      <c r="AT733" s="284"/>
      <c r="AU733" s="284"/>
      <c r="AV733" s="284"/>
      <c r="AW733" s="284"/>
      <c r="AX733" s="284"/>
      <c r="AY733" s="284"/>
      <c r="AZ733" s="284"/>
      <c r="BA733" s="284"/>
      <c r="BB733" s="284"/>
      <c r="BC733" s="284"/>
      <c r="BD733" s="284"/>
      <c r="BE733" s="284"/>
      <c r="BF733" s="284"/>
      <c r="BG733" s="284"/>
      <c r="BH733" s="284"/>
    </row>
    <row r="734" spans="1:60" ht="22.5" outlineLevel="1">
      <c r="A734" s="232"/>
      <c r="B734" s="233"/>
      <c r="C734" s="234" t="s">
        <v>2055</v>
      </c>
      <c r="D734" s="235"/>
      <c r="E734" s="236">
        <v>83.173</v>
      </c>
      <c r="F734" s="283"/>
      <c r="G734" s="231"/>
      <c r="H734" s="283"/>
      <c r="I734" s="283"/>
      <c r="J734" s="283"/>
      <c r="K734" s="283"/>
      <c r="L734" s="283"/>
      <c r="M734" s="283"/>
      <c r="N734" s="283"/>
      <c r="O734" s="283"/>
      <c r="P734" s="283"/>
      <c r="Q734" s="283"/>
      <c r="R734" s="283"/>
      <c r="S734" s="283"/>
      <c r="T734" s="283"/>
      <c r="U734" s="283"/>
      <c r="V734" s="283"/>
      <c r="W734" s="283"/>
      <c r="X734" s="283"/>
      <c r="Y734" s="284"/>
      <c r="Z734" s="284"/>
      <c r="AA734" s="284"/>
      <c r="AB734" s="284"/>
      <c r="AC734" s="284"/>
      <c r="AD734" s="284"/>
      <c r="AE734" s="284"/>
      <c r="AF734" s="284"/>
      <c r="AG734" s="284" t="s">
        <v>527</v>
      </c>
      <c r="AH734" s="284">
        <v>0</v>
      </c>
      <c r="AI734" s="284"/>
      <c r="AJ734" s="284"/>
      <c r="AK734" s="284"/>
      <c r="AL734" s="284"/>
      <c r="AM734" s="284"/>
      <c r="AN734" s="284"/>
      <c r="AO734" s="284"/>
      <c r="AP734" s="284"/>
      <c r="AQ734" s="284"/>
      <c r="AR734" s="284"/>
      <c r="AS734" s="284"/>
      <c r="AT734" s="284"/>
      <c r="AU734" s="284"/>
      <c r="AV734" s="284"/>
      <c r="AW734" s="284"/>
      <c r="AX734" s="284"/>
      <c r="AY734" s="284"/>
      <c r="AZ734" s="284"/>
      <c r="BA734" s="284"/>
      <c r="BB734" s="284"/>
      <c r="BC734" s="284"/>
      <c r="BD734" s="284"/>
      <c r="BE734" s="284"/>
      <c r="BF734" s="284"/>
      <c r="BG734" s="284"/>
      <c r="BH734" s="284"/>
    </row>
    <row r="735" spans="1:60" ht="12.75" outlineLevel="1">
      <c r="A735" s="232"/>
      <c r="B735" s="233"/>
      <c r="C735" s="234" t="s">
        <v>2056</v>
      </c>
      <c r="D735" s="235"/>
      <c r="E735" s="236">
        <v>11.16</v>
      </c>
      <c r="F735" s="283"/>
      <c r="G735" s="231"/>
      <c r="H735" s="283"/>
      <c r="I735" s="283"/>
      <c r="J735" s="283"/>
      <c r="K735" s="283"/>
      <c r="L735" s="283"/>
      <c r="M735" s="283"/>
      <c r="N735" s="283"/>
      <c r="O735" s="283"/>
      <c r="P735" s="283"/>
      <c r="Q735" s="283"/>
      <c r="R735" s="283"/>
      <c r="S735" s="283"/>
      <c r="T735" s="283"/>
      <c r="U735" s="283"/>
      <c r="V735" s="283"/>
      <c r="W735" s="283"/>
      <c r="X735" s="283"/>
      <c r="Y735" s="284"/>
      <c r="Z735" s="284"/>
      <c r="AA735" s="284"/>
      <c r="AB735" s="284"/>
      <c r="AC735" s="284"/>
      <c r="AD735" s="284"/>
      <c r="AE735" s="284"/>
      <c r="AF735" s="284"/>
      <c r="AG735" s="284" t="s">
        <v>527</v>
      </c>
      <c r="AH735" s="284">
        <v>0</v>
      </c>
      <c r="AI735" s="284"/>
      <c r="AJ735" s="284"/>
      <c r="AK735" s="284"/>
      <c r="AL735" s="284"/>
      <c r="AM735" s="284"/>
      <c r="AN735" s="284"/>
      <c r="AO735" s="284"/>
      <c r="AP735" s="284"/>
      <c r="AQ735" s="284"/>
      <c r="AR735" s="284"/>
      <c r="AS735" s="284"/>
      <c r="AT735" s="284"/>
      <c r="AU735" s="284"/>
      <c r="AV735" s="284"/>
      <c r="AW735" s="284"/>
      <c r="AX735" s="284"/>
      <c r="AY735" s="284"/>
      <c r="AZ735" s="284"/>
      <c r="BA735" s="284"/>
      <c r="BB735" s="284"/>
      <c r="BC735" s="284"/>
      <c r="BD735" s="284"/>
      <c r="BE735" s="284"/>
      <c r="BF735" s="284"/>
      <c r="BG735" s="284"/>
      <c r="BH735" s="284"/>
    </row>
    <row r="736" spans="1:60" ht="12.75" outlineLevel="1">
      <c r="A736" s="232"/>
      <c r="B736" s="233"/>
      <c r="C736" s="234" t="s">
        <v>2057</v>
      </c>
      <c r="D736" s="235"/>
      <c r="E736" s="236">
        <v>32.873</v>
      </c>
      <c r="F736" s="283"/>
      <c r="G736" s="231"/>
      <c r="H736" s="283"/>
      <c r="I736" s="283"/>
      <c r="J736" s="283"/>
      <c r="K736" s="283"/>
      <c r="L736" s="283"/>
      <c r="M736" s="283"/>
      <c r="N736" s="283"/>
      <c r="O736" s="283"/>
      <c r="P736" s="283"/>
      <c r="Q736" s="283"/>
      <c r="R736" s="283"/>
      <c r="S736" s="283"/>
      <c r="T736" s="283"/>
      <c r="U736" s="283"/>
      <c r="V736" s="283"/>
      <c r="W736" s="283"/>
      <c r="X736" s="283"/>
      <c r="Y736" s="284"/>
      <c r="Z736" s="284"/>
      <c r="AA736" s="284"/>
      <c r="AB736" s="284"/>
      <c r="AC736" s="284"/>
      <c r="AD736" s="284"/>
      <c r="AE736" s="284"/>
      <c r="AF736" s="284"/>
      <c r="AG736" s="284" t="s">
        <v>527</v>
      </c>
      <c r="AH736" s="284">
        <v>0</v>
      </c>
      <c r="AI736" s="284"/>
      <c r="AJ736" s="284"/>
      <c r="AK736" s="284"/>
      <c r="AL736" s="284"/>
      <c r="AM736" s="284"/>
      <c r="AN736" s="284"/>
      <c r="AO736" s="284"/>
      <c r="AP736" s="284"/>
      <c r="AQ736" s="284"/>
      <c r="AR736" s="284"/>
      <c r="AS736" s="284"/>
      <c r="AT736" s="284"/>
      <c r="AU736" s="284"/>
      <c r="AV736" s="284"/>
      <c r="AW736" s="284"/>
      <c r="AX736" s="284"/>
      <c r="AY736" s="284"/>
      <c r="AZ736" s="284"/>
      <c r="BA736" s="284"/>
      <c r="BB736" s="284"/>
      <c r="BC736" s="284"/>
      <c r="BD736" s="284"/>
      <c r="BE736" s="284"/>
      <c r="BF736" s="284"/>
      <c r="BG736" s="284"/>
      <c r="BH736" s="284"/>
    </row>
    <row r="737" spans="1:60" ht="12.75" outlineLevel="1">
      <c r="A737" s="232"/>
      <c r="B737" s="233"/>
      <c r="C737" s="234" t="s">
        <v>2058</v>
      </c>
      <c r="D737" s="235"/>
      <c r="E737" s="236">
        <v>10.803</v>
      </c>
      <c r="F737" s="283"/>
      <c r="G737" s="231"/>
      <c r="H737" s="283"/>
      <c r="I737" s="283"/>
      <c r="J737" s="283"/>
      <c r="K737" s="283"/>
      <c r="L737" s="283"/>
      <c r="M737" s="283"/>
      <c r="N737" s="283"/>
      <c r="O737" s="283"/>
      <c r="P737" s="283"/>
      <c r="Q737" s="283"/>
      <c r="R737" s="283"/>
      <c r="S737" s="283"/>
      <c r="T737" s="283"/>
      <c r="U737" s="283"/>
      <c r="V737" s="283"/>
      <c r="W737" s="283"/>
      <c r="X737" s="283"/>
      <c r="Y737" s="284"/>
      <c r="Z737" s="284"/>
      <c r="AA737" s="284"/>
      <c r="AB737" s="284"/>
      <c r="AC737" s="284"/>
      <c r="AD737" s="284"/>
      <c r="AE737" s="284"/>
      <c r="AF737" s="284"/>
      <c r="AG737" s="284" t="s">
        <v>527</v>
      </c>
      <c r="AH737" s="284">
        <v>0</v>
      </c>
      <c r="AI737" s="284"/>
      <c r="AJ737" s="284"/>
      <c r="AK737" s="284"/>
      <c r="AL737" s="284"/>
      <c r="AM737" s="284"/>
      <c r="AN737" s="284"/>
      <c r="AO737" s="284"/>
      <c r="AP737" s="284"/>
      <c r="AQ737" s="284"/>
      <c r="AR737" s="284"/>
      <c r="AS737" s="284"/>
      <c r="AT737" s="284"/>
      <c r="AU737" s="284"/>
      <c r="AV737" s="284"/>
      <c r="AW737" s="284"/>
      <c r="AX737" s="284"/>
      <c r="AY737" s="284"/>
      <c r="AZ737" s="284"/>
      <c r="BA737" s="284"/>
      <c r="BB737" s="284"/>
      <c r="BC737" s="284"/>
      <c r="BD737" s="284"/>
      <c r="BE737" s="284"/>
      <c r="BF737" s="284"/>
      <c r="BG737" s="284"/>
      <c r="BH737" s="284"/>
    </row>
    <row r="738" spans="1:60" ht="12.75" outlineLevel="1">
      <c r="A738" s="232"/>
      <c r="B738" s="233"/>
      <c r="C738" s="234" t="s">
        <v>2059</v>
      </c>
      <c r="D738" s="235"/>
      <c r="E738" s="236">
        <v>8.467</v>
      </c>
      <c r="F738" s="283"/>
      <c r="G738" s="231"/>
      <c r="H738" s="283"/>
      <c r="I738" s="283"/>
      <c r="J738" s="283"/>
      <c r="K738" s="283"/>
      <c r="L738" s="283"/>
      <c r="M738" s="283"/>
      <c r="N738" s="283"/>
      <c r="O738" s="283"/>
      <c r="P738" s="283"/>
      <c r="Q738" s="283"/>
      <c r="R738" s="283"/>
      <c r="S738" s="283"/>
      <c r="T738" s="283"/>
      <c r="U738" s="283"/>
      <c r="V738" s="283"/>
      <c r="W738" s="283"/>
      <c r="X738" s="283"/>
      <c r="Y738" s="284"/>
      <c r="Z738" s="284"/>
      <c r="AA738" s="284"/>
      <c r="AB738" s="284"/>
      <c r="AC738" s="284"/>
      <c r="AD738" s="284"/>
      <c r="AE738" s="284"/>
      <c r="AF738" s="284"/>
      <c r="AG738" s="284" t="s">
        <v>527</v>
      </c>
      <c r="AH738" s="284">
        <v>0</v>
      </c>
      <c r="AI738" s="284"/>
      <c r="AJ738" s="284"/>
      <c r="AK738" s="284"/>
      <c r="AL738" s="284"/>
      <c r="AM738" s="284"/>
      <c r="AN738" s="284"/>
      <c r="AO738" s="284"/>
      <c r="AP738" s="284"/>
      <c r="AQ738" s="284"/>
      <c r="AR738" s="284"/>
      <c r="AS738" s="284"/>
      <c r="AT738" s="284"/>
      <c r="AU738" s="284"/>
      <c r="AV738" s="284"/>
      <c r="AW738" s="284"/>
      <c r="AX738" s="284"/>
      <c r="AY738" s="284"/>
      <c r="AZ738" s="284"/>
      <c r="BA738" s="284"/>
      <c r="BB738" s="284"/>
      <c r="BC738" s="284"/>
      <c r="BD738" s="284"/>
      <c r="BE738" s="284"/>
      <c r="BF738" s="284"/>
      <c r="BG738" s="284"/>
      <c r="BH738" s="284"/>
    </row>
    <row r="739" spans="1:60" ht="12.75" outlineLevel="1">
      <c r="A739" s="232"/>
      <c r="B739" s="233"/>
      <c r="C739" s="234" t="s">
        <v>2060</v>
      </c>
      <c r="D739" s="235"/>
      <c r="E739" s="236">
        <v>9.895</v>
      </c>
      <c r="F739" s="283"/>
      <c r="G739" s="231"/>
      <c r="H739" s="283"/>
      <c r="I739" s="283"/>
      <c r="J739" s="283"/>
      <c r="K739" s="283"/>
      <c r="L739" s="283"/>
      <c r="M739" s="283"/>
      <c r="N739" s="283"/>
      <c r="O739" s="283"/>
      <c r="P739" s="283"/>
      <c r="Q739" s="283"/>
      <c r="R739" s="283"/>
      <c r="S739" s="283"/>
      <c r="T739" s="283"/>
      <c r="U739" s="283"/>
      <c r="V739" s="283"/>
      <c r="W739" s="283"/>
      <c r="X739" s="283"/>
      <c r="Y739" s="284"/>
      <c r="Z739" s="284"/>
      <c r="AA739" s="284"/>
      <c r="AB739" s="284"/>
      <c r="AC739" s="284"/>
      <c r="AD739" s="284"/>
      <c r="AE739" s="284"/>
      <c r="AF739" s="284"/>
      <c r="AG739" s="284" t="s">
        <v>527</v>
      </c>
      <c r="AH739" s="284">
        <v>0</v>
      </c>
      <c r="AI739" s="284"/>
      <c r="AJ739" s="284"/>
      <c r="AK739" s="284"/>
      <c r="AL739" s="284"/>
      <c r="AM739" s="284"/>
      <c r="AN739" s="284"/>
      <c r="AO739" s="284"/>
      <c r="AP739" s="284"/>
      <c r="AQ739" s="284"/>
      <c r="AR739" s="284"/>
      <c r="AS739" s="284"/>
      <c r="AT739" s="284"/>
      <c r="AU739" s="284"/>
      <c r="AV739" s="284"/>
      <c r="AW739" s="284"/>
      <c r="AX739" s="284"/>
      <c r="AY739" s="284"/>
      <c r="AZ739" s="284"/>
      <c r="BA739" s="284"/>
      <c r="BB739" s="284"/>
      <c r="BC739" s="284"/>
      <c r="BD739" s="284"/>
      <c r="BE739" s="284"/>
      <c r="BF739" s="284"/>
      <c r="BG739" s="284"/>
      <c r="BH739" s="284"/>
    </row>
    <row r="740" spans="1:60" ht="12.75" outlineLevel="1">
      <c r="A740" s="232"/>
      <c r="B740" s="233"/>
      <c r="C740" s="234" t="s">
        <v>2061</v>
      </c>
      <c r="D740" s="235"/>
      <c r="E740" s="236">
        <v>9.202</v>
      </c>
      <c r="F740" s="283"/>
      <c r="G740" s="231"/>
      <c r="H740" s="283"/>
      <c r="I740" s="283"/>
      <c r="J740" s="283"/>
      <c r="K740" s="283"/>
      <c r="L740" s="283"/>
      <c r="M740" s="283"/>
      <c r="N740" s="283"/>
      <c r="O740" s="283"/>
      <c r="P740" s="283"/>
      <c r="Q740" s="283"/>
      <c r="R740" s="283"/>
      <c r="S740" s="283"/>
      <c r="T740" s="283"/>
      <c r="U740" s="283"/>
      <c r="V740" s="283"/>
      <c r="W740" s="283"/>
      <c r="X740" s="283"/>
      <c r="Y740" s="284"/>
      <c r="Z740" s="284"/>
      <c r="AA740" s="284"/>
      <c r="AB740" s="284"/>
      <c r="AC740" s="284"/>
      <c r="AD740" s="284"/>
      <c r="AE740" s="284"/>
      <c r="AF740" s="284"/>
      <c r="AG740" s="284" t="s">
        <v>527</v>
      </c>
      <c r="AH740" s="284">
        <v>0</v>
      </c>
      <c r="AI740" s="284"/>
      <c r="AJ740" s="284"/>
      <c r="AK740" s="284"/>
      <c r="AL740" s="284"/>
      <c r="AM740" s="284"/>
      <c r="AN740" s="284"/>
      <c r="AO740" s="284"/>
      <c r="AP740" s="284"/>
      <c r="AQ740" s="284"/>
      <c r="AR740" s="284"/>
      <c r="AS740" s="284"/>
      <c r="AT740" s="284"/>
      <c r="AU740" s="284"/>
      <c r="AV740" s="284"/>
      <c r="AW740" s="284"/>
      <c r="AX740" s="284"/>
      <c r="AY740" s="284"/>
      <c r="AZ740" s="284"/>
      <c r="BA740" s="284"/>
      <c r="BB740" s="284"/>
      <c r="BC740" s="284"/>
      <c r="BD740" s="284"/>
      <c r="BE740" s="284"/>
      <c r="BF740" s="284"/>
      <c r="BG740" s="284"/>
      <c r="BH740" s="284"/>
    </row>
    <row r="741" spans="1:60" ht="12.75" outlineLevel="1">
      <c r="A741" s="232"/>
      <c r="B741" s="233"/>
      <c r="C741" s="234" t="s">
        <v>2062</v>
      </c>
      <c r="D741" s="235"/>
      <c r="E741" s="236">
        <v>28.846</v>
      </c>
      <c r="F741" s="283"/>
      <c r="G741" s="231"/>
      <c r="H741" s="283"/>
      <c r="I741" s="283"/>
      <c r="J741" s="283"/>
      <c r="K741" s="283"/>
      <c r="L741" s="283"/>
      <c r="M741" s="283"/>
      <c r="N741" s="283"/>
      <c r="O741" s="283"/>
      <c r="P741" s="283"/>
      <c r="Q741" s="283"/>
      <c r="R741" s="283"/>
      <c r="S741" s="283"/>
      <c r="T741" s="283"/>
      <c r="U741" s="283"/>
      <c r="V741" s="283"/>
      <c r="W741" s="283"/>
      <c r="X741" s="283"/>
      <c r="Y741" s="284"/>
      <c r="Z741" s="284"/>
      <c r="AA741" s="284"/>
      <c r="AB741" s="284"/>
      <c r="AC741" s="284"/>
      <c r="AD741" s="284"/>
      <c r="AE741" s="284"/>
      <c r="AF741" s="284"/>
      <c r="AG741" s="284" t="s">
        <v>527</v>
      </c>
      <c r="AH741" s="284">
        <v>0</v>
      </c>
      <c r="AI741" s="284"/>
      <c r="AJ741" s="284"/>
      <c r="AK741" s="284"/>
      <c r="AL741" s="284"/>
      <c r="AM741" s="284"/>
      <c r="AN741" s="284"/>
      <c r="AO741" s="284"/>
      <c r="AP741" s="284"/>
      <c r="AQ741" s="284"/>
      <c r="AR741" s="284"/>
      <c r="AS741" s="284"/>
      <c r="AT741" s="284"/>
      <c r="AU741" s="284"/>
      <c r="AV741" s="284"/>
      <c r="AW741" s="284"/>
      <c r="AX741" s="284"/>
      <c r="AY741" s="284"/>
      <c r="AZ741" s="284"/>
      <c r="BA741" s="284"/>
      <c r="BB741" s="284"/>
      <c r="BC741" s="284"/>
      <c r="BD741" s="284"/>
      <c r="BE741" s="284"/>
      <c r="BF741" s="284"/>
      <c r="BG741" s="284"/>
      <c r="BH741" s="284"/>
    </row>
    <row r="742" spans="1:60" ht="12.75" outlineLevel="1">
      <c r="A742" s="232"/>
      <c r="B742" s="233"/>
      <c r="C742" s="234" t="s">
        <v>2063</v>
      </c>
      <c r="D742" s="235"/>
      <c r="E742" s="236">
        <v>39.7845</v>
      </c>
      <c r="F742" s="283"/>
      <c r="G742" s="231"/>
      <c r="H742" s="283"/>
      <c r="I742" s="283"/>
      <c r="J742" s="283"/>
      <c r="K742" s="283"/>
      <c r="L742" s="283"/>
      <c r="M742" s="283"/>
      <c r="N742" s="283"/>
      <c r="O742" s="283"/>
      <c r="P742" s="283"/>
      <c r="Q742" s="283"/>
      <c r="R742" s="283"/>
      <c r="S742" s="283"/>
      <c r="T742" s="283"/>
      <c r="U742" s="283"/>
      <c r="V742" s="283"/>
      <c r="W742" s="283"/>
      <c r="X742" s="283"/>
      <c r="Y742" s="284"/>
      <c r="Z742" s="284"/>
      <c r="AA742" s="284"/>
      <c r="AB742" s="284"/>
      <c r="AC742" s="284"/>
      <c r="AD742" s="284"/>
      <c r="AE742" s="284"/>
      <c r="AF742" s="284"/>
      <c r="AG742" s="284" t="s">
        <v>527</v>
      </c>
      <c r="AH742" s="284">
        <v>0</v>
      </c>
      <c r="AI742" s="284"/>
      <c r="AJ742" s="284"/>
      <c r="AK742" s="284"/>
      <c r="AL742" s="284"/>
      <c r="AM742" s="284"/>
      <c r="AN742" s="284"/>
      <c r="AO742" s="284"/>
      <c r="AP742" s="284"/>
      <c r="AQ742" s="284"/>
      <c r="AR742" s="284"/>
      <c r="AS742" s="284"/>
      <c r="AT742" s="284"/>
      <c r="AU742" s="284"/>
      <c r="AV742" s="284"/>
      <c r="AW742" s="284"/>
      <c r="AX742" s="284"/>
      <c r="AY742" s="284"/>
      <c r="AZ742" s="284"/>
      <c r="BA742" s="284"/>
      <c r="BB742" s="284"/>
      <c r="BC742" s="284"/>
      <c r="BD742" s="284"/>
      <c r="BE742" s="284"/>
      <c r="BF742" s="284"/>
      <c r="BG742" s="284"/>
      <c r="BH742" s="284"/>
    </row>
    <row r="743" spans="1:60" ht="12.75" outlineLevel="1">
      <c r="A743" s="232"/>
      <c r="B743" s="233"/>
      <c r="C743" s="234" t="s">
        <v>2064</v>
      </c>
      <c r="D743" s="235"/>
      <c r="E743" s="236">
        <v>54.906</v>
      </c>
      <c r="F743" s="283"/>
      <c r="G743" s="231"/>
      <c r="H743" s="283"/>
      <c r="I743" s="283"/>
      <c r="J743" s="283"/>
      <c r="K743" s="283"/>
      <c r="L743" s="283"/>
      <c r="M743" s="283"/>
      <c r="N743" s="283"/>
      <c r="O743" s="283"/>
      <c r="P743" s="283"/>
      <c r="Q743" s="283"/>
      <c r="R743" s="283"/>
      <c r="S743" s="283"/>
      <c r="T743" s="283"/>
      <c r="U743" s="283"/>
      <c r="V743" s="283"/>
      <c r="W743" s="283"/>
      <c r="X743" s="283"/>
      <c r="Y743" s="284"/>
      <c r="Z743" s="284"/>
      <c r="AA743" s="284"/>
      <c r="AB743" s="284"/>
      <c r="AC743" s="284"/>
      <c r="AD743" s="284"/>
      <c r="AE743" s="284"/>
      <c r="AF743" s="284"/>
      <c r="AG743" s="284" t="s">
        <v>527</v>
      </c>
      <c r="AH743" s="284">
        <v>0</v>
      </c>
      <c r="AI743" s="284"/>
      <c r="AJ743" s="284"/>
      <c r="AK743" s="284"/>
      <c r="AL743" s="284"/>
      <c r="AM743" s="284"/>
      <c r="AN743" s="284"/>
      <c r="AO743" s="284"/>
      <c r="AP743" s="284"/>
      <c r="AQ743" s="284"/>
      <c r="AR743" s="284"/>
      <c r="AS743" s="284"/>
      <c r="AT743" s="284"/>
      <c r="AU743" s="284"/>
      <c r="AV743" s="284"/>
      <c r="AW743" s="284"/>
      <c r="AX743" s="284"/>
      <c r="AY743" s="284"/>
      <c r="AZ743" s="284"/>
      <c r="BA743" s="284"/>
      <c r="BB743" s="284"/>
      <c r="BC743" s="284"/>
      <c r="BD743" s="284"/>
      <c r="BE743" s="284"/>
      <c r="BF743" s="284"/>
      <c r="BG743" s="284"/>
      <c r="BH743" s="284"/>
    </row>
    <row r="744" spans="1:60" ht="12.75" outlineLevel="1">
      <c r="A744" s="232"/>
      <c r="B744" s="233"/>
      <c r="C744" s="234" t="s">
        <v>2065</v>
      </c>
      <c r="D744" s="235"/>
      <c r="E744" s="236">
        <v>37.066</v>
      </c>
      <c r="F744" s="283"/>
      <c r="G744" s="231"/>
      <c r="H744" s="283"/>
      <c r="I744" s="283"/>
      <c r="J744" s="283"/>
      <c r="K744" s="283"/>
      <c r="L744" s="283"/>
      <c r="M744" s="283"/>
      <c r="N744" s="283"/>
      <c r="O744" s="283"/>
      <c r="P744" s="283"/>
      <c r="Q744" s="283"/>
      <c r="R744" s="283"/>
      <c r="S744" s="283"/>
      <c r="T744" s="283"/>
      <c r="U744" s="283"/>
      <c r="V744" s="283"/>
      <c r="W744" s="283"/>
      <c r="X744" s="283"/>
      <c r="Y744" s="284"/>
      <c r="Z744" s="284"/>
      <c r="AA744" s="284"/>
      <c r="AB744" s="284"/>
      <c r="AC744" s="284"/>
      <c r="AD744" s="284"/>
      <c r="AE744" s="284"/>
      <c r="AF744" s="284"/>
      <c r="AG744" s="284" t="s">
        <v>527</v>
      </c>
      <c r="AH744" s="284">
        <v>0</v>
      </c>
      <c r="AI744" s="284"/>
      <c r="AJ744" s="284"/>
      <c r="AK744" s="284"/>
      <c r="AL744" s="284"/>
      <c r="AM744" s="284"/>
      <c r="AN744" s="284"/>
      <c r="AO744" s="284"/>
      <c r="AP744" s="284"/>
      <c r="AQ744" s="284"/>
      <c r="AR744" s="284"/>
      <c r="AS744" s="284"/>
      <c r="AT744" s="284"/>
      <c r="AU744" s="284"/>
      <c r="AV744" s="284"/>
      <c r="AW744" s="284"/>
      <c r="AX744" s="284"/>
      <c r="AY744" s="284"/>
      <c r="AZ744" s="284"/>
      <c r="BA744" s="284"/>
      <c r="BB744" s="284"/>
      <c r="BC744" s="284"/>
      <c r="BD744" s="284"/>
      <c r="BE744" s="284"/>
      <c r="BF744" s="284"/>
      <c r="BG744" s="284"/>
      <c r="BH744" s="284"/>
    </row>
    <row r="745" spans="1:60" ht="12.75" outlineLevel="1">
      <c r="A745" s="232"/>
      <c r="B745" s="233"/>
      <c r="C745" s="234" t="s">
        <v>2066</v>
      </c>
      <c r="D745" s="235"/>
      <c r="E745" s="236">
        <v>11.377</v>
      </c>
      <c r="F745" s="283"/>
      <c r="G745" s="231"/>
      <c r="H745" s="283"/>
      <c r="I745" s="283"/>
      <c r="J745" s="283"/>
      <c r="K745" s="283"/>
      <c r="L745" s="283"/>
      <c r="M745" s="283"/>
      <c r="N745" s="283"/>
      <c r="O745" s="283"/>
      <c r="P745" s="283"/>
      <c r="Q745" s="283"/>
      <c r="R745" s="283"/>
      <c r="S745" s="283"/>
      <c r="T745" s="283"/>
      <c r="U745" s="283"/>
      <c r="V745" s="283"/>
      <c r="W745" s="283"/>
      <c r="X745" s="283"/>
      <c r="Y745" s="284"/>
      <c r="Z745" s="284"/>
      <c r="AA745" s="284"/>
      <c r="AB745" s="284"/>
      <c r="AC745" s="284"/>
      <c r="AD745" s="284"/>
      <c r="AE745" s="284"/>
      <c r="AF745" s="284"/>
      <c r="AG745" s="284" t="s">
        <v>527</v>
      </c>
      <c r="AH745" s="284">
        <v>0</v>
      </c>
      <c r="AI745" s="284"/>
      <c r="AJ745" s="284"/>
      <c r="AK745" s="284"/>
      <c r="AL745" s="284"/>
      <c r="AM745" s="284"/>
      <c r="AN745" s="284"/>
      <c r="AO745" s="284"/>
      <c r="AP745" s="284"/>
      <c r="AQ745" s="284"/>
      <c r="AR745" s="284"/>
      <c r="AS745" s="284"/>
      <c r="AT745" s="284"/>
      <c r="AU745" s="284"/>
      <c r="AV745" s="284"/>
      <c r="AW745" s="284"/>
      <c r="AX745" s="284"/>
      <c r="AY745" s="284"/>
      <c r="AZ745" s="284"/>
      <c r="BA745" s="284"/>
      <c r="BB745" s="284"/>
      <c r="BC745" s="284"/>
      <c r="BD745" s="284"/>
      <c r="BE745" s="284"/>
      <c r="BF745" s="284"/>
      <c r="BG745" s="284"/>
      <c r="BH745" s="284"/>
    </row>
    <row r="746" spans="1:60" ht="12.75" outlineLevel="1">
      <c r="A746" s="232"/>
      <c r="B746" s="233"/>
      <c r="C746" s="234" t="s">
        <v>2067</v>
      </c>
      <c r="D746" s="235"/>
      <c r="E746" s="236">
        <v>10.918</v>
      </c>
      <c r="F746" s="283"/>
      <c r="G746" s="231"/>
      <c r="H746" s="283"/>
      <c r="I746" s="283"/>
      <c r="J746" s="283"/>
      <c r="K746" s="283"/>
      <c r="L746" s="283"/>
      <c r="M746" s="283"/>
      <c r="N746" s="283"/>
      <c r="O746" s="283"/>
      <c r="P746" s="283"/>
      <c r="Q746" s="283"/>
      <c r="R746" s="283"/>
      <c r="S746" s="283"/>
      <c r="T746" s="283"/>
      <c r="U746" s="283"/>
      <c r="V746" s="283"/>
      <c r="W746" s="283"/>
      <c r="X746" s="283"/>
      <c r="Y746" s="284"/>
      <c r="Z746" s="284"/>
      <c r="AA746" s="284"/>
      <c r="AB746" s="284"/>
      <c r="AC746" s="284"/>
      <c r="AD746" s="284"/>
      <c r="AE746" s="284"/>
      <c r="AF746" s="284"/>
      <c r="AG746" s="284" t="s">
        <v>527</v>
      </c>
      <c r="AH746" s="284">
        <v>0</v>
      </c>
      <c r="AI746" s="284"/>
      <c r="AJ746" s="284"/>
      <c r="AK746" s="284"/>
      <c r="AL746" s="284"/>
      <c r="AM746" s="284"/>
      <c r="AN746" s="284"/>
      <c r="AO746" s="284"/>
      <c r="AP746" s="284"/>
      <c r="AQ746" s="284"/>
      <c r="AR746" s="284"/>
      <c r="AS746" s="284"/>
      <c r="AT746" s="284"/>
      <c r="AU746" s="284"/>
      <c r="AV746" s="284"/>
      <c r="AW746" s="284"/>
      <c r="AX746" s="284"/>
      <c r="AY746" s="284"/>
      <c r="AZ746" s="284"/>
      <c r="BA746" s="284"/>
      <c r="BB746" s="284"/>
      <c r="BC746" s="284"/>
      <c r="BD746" s="284"/>
      <c r="BE746" s="284"/>
      <c r="BF746" s="284"/>
      <c r="BG746" s="284"/>
      <c r="BH746" s="284"/>
    </row>
    <row r="747" spans="1:60" ht="12.75" outlineLevel="1">
      <c r="A747" s="232"/>
      <c r="B747" s="233"/>
      <c r="C747" s="234" t="s">
        <v>2068</v>
      </c>
      <c r="D747" s="235"/>
      <c r="E747" s="236">
        <v>21.429</v>
      </c>
      <c r="F747" s="283"/>
      <c r="G747" s="231"/>
      <c r="H747" s="283"/>
      <c r="I747" s="283"/>
      <c r="J747" s="283"/>
      <c r="K747" s="283"/>
      <c r="L747" s="283"/>
      <c r="M747" s="283"/>
      <c r="N747" s="283"/>
      <c r="O747" s="283"/>
      <c r="P747" s="283"/>
      <c r="Q747" s="283"/>
      <c r="R747" s="283"/>
      <c r="S747" s="283"/>
      <c r="T747" s="283"/>
      <c r="U747" s="283"/>
      <c r="V747" s="283"/>
      <c r="W747" s="283"/>
      <c r="X747" s="283"/>
      <c r="Y747" s="284"/>
      <c r="Z747" s="284"/>
      <c r="AA747" s="284"/>
      <c r="AB747" s="284"/>
      <c r="AC747" s="284"/>
      <c r="AD747" s="284"/>
      <c r="AE747" s="284"/>
      <c r="AF747" s="284"/>
      <c r="AG747" s="284" t="s">
        <v>527</v>
      </c>
      <c r="AH747" s="284">
        <v>0</v>
      </c>
      <c r="AI747" s="284"/>
      <c r="AJ747" s="284"/>
      <c r="AK747" s="284"/>
      <c r="AL747" s="284"/>
      <c r="AM747" s="284"/>
      <c r="AN747" s="284"/>
      <c r="AO747" s="284"/>
      <c r="AP747" s="284"/>
      <c r="AQ747" s="284"/>
      <c r="AR747" s="284"/>
      <c r="AS747" s="284"/>
      <c r="AT747" s="284"/>
      <c r="AU747" s="284"/>
      <c r="AV747" s="284"/>
      <c r="AW747" s="284"/>
      <c r="AX747" s="284"/>
      <c r="AY747" s="284"/>
      <c r="AZ747" s="284"/>
      <c r="BA747" s="284"/>
      <c r="BB747" s="284"/>
      <c r="BC747" s="284"/>
      <c r="BD747" s="284"/>
      <c r="BE747" s="284"/>
      <c r="BF747" s="284"/>
      <c r="BG747" s="284"/>
      <c r="BH747" s="284"/>
    </row>
    <row r="748" spans="1:60" ht="12.75" outlineLevel="1">
      <c r="A748" s="232"/>
      <c r="B748" s="233"/>
      <c r="C748" s="234" t="s">
        <v>2069</v>
      </c>
      <c r="D748" s="235"/>
      <c r="E748" s="236">
        <v>12.1845</v>
      </c>
      <c r="F748" s="283"/>
      <c r="G748" s="231"/>
      <c r="H748" s="283"/>
      <c r="I748" s="283"/>
      <c r="J748" s="283"/>
      <c r="K748" s="283"/>
      <c r="L748" s="283"/>
      <c r="M748" s="283"/>
      <c r="N748" s="283"/>
      <c r="O748" s="283"/>
      <c r="P748" s="283"/>
      <c r="Q748" s="283"/>
      <c r="R748" s="283"/>
      <c r="S748" s="283"/>
      <c r="T748" s="283"/>
      <c r="U748" s="283"/>
      <c r="V748" s="283"/>
      <c r="W748" s="283"/>
      <c r="X748" s="283"/>
      <c r="Y748" s="284"/>
      <c r="Z748" s="284"/>
      <c r="AA748" s="284"/>
      <c r="AB748" s="284"/>
      <c r="AC748" s="284"/>
      <c r="AD748" s="284"/>
      <c r="AE748" s="284"/>
      <c r="AF748" s="284"/>
      <c r="AG748" s="284" t="s">
        <v>527</v>
      </c>
      <c r="AH748" s="284">
        <v>0</v>
      </c>
      <c r="AI748" s="284"/>
      <c r="AJ748" s="284"/>
      <c r="AK748" s="284"/>
      <c r="AL748" s="284"/>
      <c r="AM748" s="284"/>
      <c r="AN748" s="284"/>
      <c r="AO748" s="284"/>
      <c r="AP748" s="284"/>
      <c r="AQ748" s="284"/>
      <c r="AR748" s="284"/>
      <c r="AS748" s="284"/>
      <c r="AT748" s="284"/>
      <c r="AU748" s="284"/>
      <c r="AV748" s="284"/>
      <c r="AW748" s="284"/>
      <c r="AX748" s="284"/>
      <c r="AY748" s="284"/>
      <c r="AZ748" s="284"/>
      <c r="BA748" s="284"/>
      <c r="BB748" s="284"/>
      <c r="BC748" s="284"/>
      <c r="BD748" s="284"/>
      <c r="BE748" s="284"/>
      <c r="BF748" s="284"/>
      <c r="BG748" s="284"/>
      <c r="BH748" s="284"/>
    </row>
    <row r="749" spans="1:60" ht="12.75" outlineLevel="1">
      <c r="A749" s="232"/>
      <c r="B749" s="233"/>
      <c r="C749" s="234" t="s">
        <v>2070</v>
      </c>
      <c r="D749" s="235"/>
      <c r="E749" s="236">
        <v>18.3795</v>
      </c>
      <c r="F749" s="283"/>
      <c r="G749" s="231"/>
      <c r="H749" s="283"/>
      <c r="I749" s="283"/>
      <c r="J749" s="283"/>
      <c r="K749" s="283"/>
      <c r="L749" s="283"/>
      <c r="M749" s="283"/>
      <c r="N749" s="283"/>
      <c r="O749" s="283"/>
      <c r="P749" s="283"/>
      <c r="Q749" s="283"/>
      <c r="R749" s="283"/>
      <c r="S749" s="283"/>
      <c r="T749" s="283"/>
      <c r="U749" s="283"/>
      <c r="V749" s="283"/>
      <c r="W749" s="283"/>
      <c r="X749" s="283"/>
      <c r="Y749" s="284"/>
      <c r="Z749" s="284"/>
      <c r="AA749" s="284"/>
      <c r="AB749" s="284"/>
      <c r="AC749" s="284"/>
      <c r="AD749" s="284"/>
      <c r="AE749" s="284"/>
      <c r="AF749" s="284"/>
      <c r="AG749" s="284" t="s">
        <v>527</v>
      </c>
      <c r="AH749" s="284">
        <v>0</v>
      </c>
      <c r="AI749" s="284"/>
      <c r="AJ749" s="284"/>
      <c r="AK749" s="284"/>
      <c r="AL749" s="284"/>
      <c r="AM749" s="284"/>
      <c r="AN749" s="284"/>
      <c r="AO749" s="284"/>
      <c r="AP749" s="284"/>
      <c r="AQ749" s="284"/>
      <c r="AR749" s="284"/>
      <c r="AS749" s="284"/>
      <c r="AT749" s="284"/>
      <c r="AU749" s="284"/>
      <c r="AV749" s="284"/>
      <c r="AW749" s="284"/>
      <c r="AX749" s="284"/>
      <c r="AY749" s="284"/>
      <c r="AZ749" s="284"/>
      <c r="BA749" s="284"/>
      <c r="BB749" s="284"/>
      <c r="BC749" s="284"/>
      <c r="BD749" s="284"/>
      <c r="BE749" s="284"/>
      <c r="BF749" s="284"/>
      <c r="BG749" s="284"/>
      <c r="BH749" s="284"/>
    </row>
    <row r="750" spans="1:60" ht="12.75" outlineLevel="1">
      <c r="A750" s="232"/>
      <c r="B750" s="233"/>
      <c r="C750" s="234" t="s">
        <v>2071</v>
      </c>
      <c r="D750" s="235"/>
      <c r="E750" s="236">
        <v>64.44</v>
      </c>
      <c r="F750" s="283"/>
      <c r="G750" s="231"/>
      <c r="H750" s="283"/>
      <c r="I750" s="283"/>
      <c r="J750" s="283"/>
      <c r="K750" s="283"/>
      <c r="L750" s="283"/>
      <c r="M750" s="283"/>
      <c r="N750" s="283"/>
      <c r="O750" s="283"/>
      <c r="P750" s="283"/>
      <c r="Q750" s="283"/>
      <c r="R750" s="283"/>
      <c r="S750" s="283"/>
      <c r="T750" s="283"/>
      <c r="U750" s="283"/>
      <c r="V750" s="283"/>
      <c r="W750" s="283"/>
      <c r="X750" s="283"/>
      <c r="Y750" s="284"/>
      <c r="Z750" s="284"/>
      <c r="AA750" s="284"/>
      <c r="AB750" s="284"/>
      <c r="AC750" s="284"/>
      <c r="AD750" s="284"/>
      <c r="AE750" s="284"/>
      <c r="AF750" s="284"/>
      <c r="AG750" s="284" t="s">
        <v>527</v>
      </c>
      <c r="AH750" s="284">
        <v>0</v>
      </c>
      <c r="AI750" s="284"/>
      <c r="AJ750" s="284"/>
      <c r="AK750" s="284"/>
      <c r="AL750" s="284"/>
      <c r="AM750" s="284"/>
      <c r="AN750" s="284"/>
      <c r="AO750" s="284"/>
      <c r="AP750" s="284"/>
      <c r="AQ750" s="284"/>
      <c r="AR750" s="284"/>
      <c r="AS750" s="284"/>
      <c r="AT750" s="284"/>
      <c r="AU750" s="284"/>
      <c r="AV750" s="284"/>
      <c r="AW750" s="284"/>
      <c r="AX750" s="284"/>
      <c r="AY750" s="284"/>
      <c r="AZ750" s="284"/>
      <c r="BA750" s="284"/>
      <c r="BB750" s="284"/>
      <c r="BC750" s="284"/>
      <c r="BD750" s="284"/>
      <c r="BE750" s="284"/>
      <c r="BF750" s="284"/>
      <c r="BG750" s="284"/>
      <c r="BH750" s="284"/>
    </row>
    <row r="751" spans="1:60" ht="12.75" outlineLevel="1">
      <c r="A751" s="232"/>
      <c r="B751" s="233"/>
      <c r="C751" s="234" t="s">
        <v>2072</v>
      </c>
      <c r="D751" s="235"/>
      <c r="E751" s="236">
        <v>27.0455</v>
      </c>
      <c r="F751" s="283"/>
      <c r="G751" s="231"/>
      <c r="H751" s="283"/>
      <c r="I751" s="283"/>
      <c r="J751" s="283"/>
      <c r="K751" s="283"/>
      <c r="L751" s="283"/>
      <c r="M751" s="283"/>
      <c r="N751" s="283"/>
      <c r="O751" s="283"/>
      <c r="P751" s="283"/>
      <c r="Q751" s="283"/>
      <c r="R751" s="283"/>
      <c r="S751" s="283"/>
      <c r="T751" s="283"/>
      <c r="U751" s="283"/>
      <c r="V751" s="283"/>
      <c r="W751" s="283"/>
      <c r="X751" s="283"/>
      <c r="Y751" s="284"/>
      <c r="Z751" s="284"/>
      <c r="AA751" s="284"/>
      <c r="AB751" s="284"/>
      <c r="AC751" s="284"/>
      <c r="AD751" s="284"/>
      <c r="AE751" s="284"/>
      <c r="AF751" s="284"/>
      <c r="AG751" s="284" t="s">
        <v>527</v>
      </c>
      <c r="AH751" s="284">
        <v>0</v>
      </c>
      <c r="AI751" s="284"/>
      <c r="AJ751" s="284"/>
      <c r="AK751" s="284"/>
      <c r="AL751" s="284"/>
      <c r="AM751" s="284"/>
      <c r="AN751" s="284"/>
      <c r="AO751" s="284"/>
      <c r="AP751" s="284"/>
      <c r="AQ751" s="284"/>
      <c r="AR751" s="284"/>
      <c r="AS751" s="284"/>
      <c r="AT751" s="284"/>
      <c r="AU751" s="284"/>
      <c r="AV751" s="284"/>
      <c r="AW751" s="284"/>
      <c r="AX751" s="284"/>
      <c r="AY751" s="284"/>
      <c r="AZ751" s="284"/>
      <c r="BA751" s="284"/>
      <c r="BB751" s="284"/>
      <c r="BC751" s="284"/>
      <c r="BD751" s="284"/>
      <c r="BE751" s="284"/>
      <c r="BF751" s="284"/>
      <c r="BG751" s="284"/>
      <c r="BH751" s="284"/>
    </row>
    <row r="752" spans="1:60" ht="12.75" outlineLevel="1">
      <c r="A752" s="232"/>
      <c r="B752" s="233"/>
      <c r="C752" s="234" t="s">
        <v>2073</v>
      </c>
      <c r="D752" s="235"/>
      <c r="E752" s="236">
        <v>138.88</v>
      </c>
      <c r="F752" s="283"/>
      <c r="G752" s="231"/>
      <c r="H752" s="283"/>
      <c r="I752" s="283"/>
      <c r="J752" s="283"/>
      <c r="K752" s="283"/>
      <c r="L752" s="283"/>
      <c r="M752" s="283"/>
      <c r="N752" s="283"/>
      <c r="O752" s="283"/>
      <c r="P752" s="283"/>
      <c r="Q752" s="283"/>
      <c r="R752" s="283"/>
      <c r="S752" s="283"/>
      <c r="T752" s="283"/>
      <c r="U752" s="283"/>
      <c r="V752" s="283"/>
      <c r="W752" s="283"/>
      <c r="X752" s="283"/>
      <c r="Y752" s="284"/>
      <c r="Z752" s="284"/>
      <c r="AA752" s="284"/>
      <c r="AB752" s="284"/>
      <c r="AC752" s="284"/>
      <c r="AD752" s="284"/>
      <c r="AE752" s="284"/>
      <c r="AF752" s="284"/>
      <c r="AG752" s="284" t="s">
        <v>527</v>
      </c>
      <c r="AH752" s="284">
        <v>0</v>
      </c>
      <c r="AI752" s="284"/>
      <c r="AJ752" s="284"/>
      <c r="AK752" s="284"/>
      <c r="AL752" s="284"/>
      <c r="AM752" s="284"/>
      <c r="AN752" s="284"/>
      <c r="AO752" s="284"/>
      <c r="AP752" s="284"/>
      <c r="AQ752" s="284"/>
      <c r="AR752" s="284"/>
      <c r="AS752" s="284"/>
      <c r="AT752" s="284"/>
      <c r="AU752" s="284"/>
      <c r="AV752" s="284"/>
      <c r="AW752" s="284"/>
      <c r="AX752" s="284"/>
      <c r="AY752" s="284"/>
      <c r="AZ752" s="284"/>
      <c r="BA752" s="284"/>
      <c r="BB752" s="284"/>
      <c r="BC752" s="284"/>
      <c r="BD752" s="284"/>
      <c r="BE752" s="284"/>
      <c r="BF752" s="284"/>
      <c r="BG752" s="284"/>
      <c r="BH752" s="284"/>
    </row>
    <row r="753" spans="1:60" ht="12.75" outlineLevel="1">
      <c r="A753" s="232"/>
      <c r="B753" s="233"/>
      <c r="C753" s="234" t="s">
        <v>2074</v>
      </c>
      <c r="D753" s="235"/>
      <c r="E753" s="236">
        <v>135</v>
      </c>
      <c r="F753" s="283"/>
      <c r="G753" s="231"/>
      <c r="H753" s="283"/>
      <c r="I753" s="283"/>
      <c r="J753" s="283"/>
      <c r="K753" s="283"/>
      <c r="L753" s="283"/>
      <c r="M753" s="283"/>
      <c r="N753" s="283"/>
      <c r="O753" s="283"/>
      <c r="P753" s="283"/>
      <c r="Q753" s="283"/>
      <c r="R753" s="283"/>
      <c r="S753" s="283"/>
      <c r="T753" s="283"/>
      <c r="U753" s="283"/>
      <c r="V753" s="283"/>
      <c r="W753" s="283"/>
      <c r="X753" s="283"/>
      <c r="Y753" s="284"/>
      <c r="Z753" s="284"/>
      <c r="AA753" s="284"/>
      <c r="AB753" s="284"/>
      <c r="AC753" s="284"/>
      <c r="AD753" s="284"/>
      <c r="AE753" s="284"/>
      <c r="AF753" s="284"/>
      <c r="AG753" s="284" t="s">
        <v>527</v>
      </c>
      <c r="AH753" s="284">
        <v>0</v>
      </c>
      <c r="AI753" s="284"/>
      <c r="AJ753" s="284"/>
      <c r="AK753" s="284"/>
      <c r="AL753" s="284"/>
      <c r="AM753" s="284"/>
      <c r="AN753" s="284"/>
      <c r="AO753" s="284"/>
      <c r="AP753" s="284"/>
      <c r="AQ753" s="284"/>
      <c r="AR753" s="284"/>
      <c r="AS753" s="284"/>
      <c r="AT753" s="284"/>
      <c r="AU753" s="284"/>
      <c r="AV753" s="284"/>
      <c r="AW753" s="284"/>
      <c r="AX753" s="284"/>
      <c r="AY753" s="284"/>
      <c r="AZ753" s="284"/>
      <c r="BA753" s="284"/>
      <c r="BB753" s="284"/>
      <c r="BC753" s="284"/>
      <c r="BD753" s="284"/>
      <c r="BE753" s="284"/>
      <c r="BF753" s="284"/>
      <c r="BG753" s="284"/>
      <c r="BH753" s="284"/>
    </row>
    <row r="754" spans="1:60" ht="12.75" outlineLevel="1">
      <c r="A754" s="237">
        <v>164</v>
      </c>
      <c r="B754" s="238" t="s">
        <v>2075</v>
      </c>
      <c r="C754" s="239" t="s">
        <v>2475</v>
      </c>
      <c r="D754" s="240" t="s">
        <v>238</v>
      </c>
      <c r="E754" s="241">
        <v>758.867</v>
      </c>
      <c r="F754" s="149"/>
      <c r="G754" s="242">
        <f>ROUND(E754*F754,2)</f>
        <v>0</v>
      </c>
      <c r="H754" s="148"/>
      <c r="I754" s="283">
        <f>ROUND(E754*H754,2)</f>
        <v>0</v>
      </c>
      <c r="J754" s="148"/>
      <c r="K754" s="283">
        <f>ROUND(E754*J754,2)</f>
        <v>0</v>
      </c>
      <c r="L754" s="283">
        <v>21</v>
      </c>
      <c r="M754" s="283">
        <f>G754*(1+L754/100)</f>
        <v>0</v>
      </c>
      <c r="N754" s="283">
        <v>7E-05</v>
      </c>
      <c r="O754" s="283">
        <f>ROUND(E754*N754,2)</f>
        <v>0.05</v>
      </c>
      <c r="P754" s="283">
        <v>0</v>
      </c>
      <c r="Q754" s="283">
        <f>ROUND(E754*P754,2)</f>
        <v>0</v>
      </c>
      <c r="R754" s="283"/>
      <c r="S754" s="283" t="s">
        <v>1412</v>
      </c>
      <c r="T754" s="283" t="s">
        <v>1412</v>
      </c>
      <c r="U754" s="283">
        <v>0.03248</v>
      </c>
      <c r="V754" s="283">
        <f>ROUND(E754*U754,2)</f>
        <v>24.65</v>
      </c>
      <c r="W754" s="283"/>
      <c r="X754" s="283" t="s">
        <v>1392</v>
      </c>
      <c r="Y754" s="284"/>
      <c r="Z754" s="284"/>
      <c r="AA754" s="284"/>
      <c r="AB754" s="284"/>
      <c r="AC754" s="284"/>
      <c r="AD754" s="284"/>
      <c r="AE754" s="284"/>
      <c r="AF754" s="284"/>
      <c r="AG754" s="284" t="s">
        <v>1393</v>
      </c>
      <c r="AH754" s="284"/>
      <c r="AI754" s="284"/>
      <c r="AJ754" s="284"/>
      <c r="AK754" s="284"/>
      <c r="AL754" s="284"/>
      <c r="AM754" s="284"/>
      <c r="AN754" s="284"/>
      <c r="AO754" s="284"/>
      <c r="AP754" s="284"/>
      <c r="AQ754" s="284"/>
      <c r="AR754" s="284"/>
      <c r="AS754" s="284"/>
      <c r="AT754" s="284"/>
      <c r="AU754" s="284"/>
      <c r="AV754" s="284"/>
      <c r="AW754" s="284"/>
      <c r="AX754" s="284"/>
      <c r="AY754" s="284"/>
      <c r="AZ754" s="284"/>
      <c r="BA754" s="284"/>
      <c r="BB754" s="284"/>
      <c r="BC754" s="284"/>
      <c r="BD754" s="284"/>
      <c r="BE754" s="284"/>
      <c r="BF754" s="284"/>
      <c r="BG754" s="284"/>
      <c r="BH754" s="284"/>
    </row>
    <row r="755" spans="1:60" ht="12.75" outlineLevel="1">
      <c r="A755" s="225">
        <v>165</v>
      </c>
      <c r="B755" s="226" t="s">
        <v>2076</v>
      </c>
      <c r="C755" s="227" t="s">
        <v>2476</v>
      </c>
      <c r="D755" s="228" t="s">
        <v>238</v>
      </c>
      <c r="E755" s="229">
        <v>758.867</v>
      </c>
      <c r="F755" s="147"/>
      <c r="G755" s="230">
        <f>ROUND(E755*F755,2)</f>
        <v>0</v>
      </c>
      <c r="H755" s="148"/>
      <c r="I755" s="283">
        <f>ROUND(E755*H755,2)</f>
        <v>0</v>
      </c>
      <c r="J755" s="148"/>
      <c r="K755" s="283">
        <f>ROUND(E755*J755,2)</f>
        <v>0</v>
      </c>
      <c r="L755" s="283">
        <v>21</v>
      </c>
      <c r="M755" s="283">
        <f>G755*(1+L755/100)</f>
        <v>0</v>
      </c>
      <c r="N755" s="283">
        <v>0.00015</v>
      </c>
      <c r="O755" s="283">
        <f>ROUND(E755*N755,2)</f>
        <v>0.11</v>
      </c>
      <c r="P755" s="283">
        <v>0</v>
      </c>
      <c r="Q755" s="283">
        <f>ROUND(E755*P755,2)</f>
        <v>0</v>
      </c>
      <c r="R755" s="283"/>
      <c r="S755" s="283" t="s">
        <v>1412</v>
      </c>
      <c r="T755" s="283" t="s">
        <v>1412</v>
      </c>
      <c r="U755" s="283">
        <v>0.1</v>
      </c>
      <c r="V755" s="283">
        <f>ROUND(E755*U755,2)</f>
        <v>75.89</v>
      </c>
      <c r="W755" s="283"/>
      <c r="X755" s="283" t="s">
        <v>1392</v>
      </c>
      <c r="Y755" s="284"/>
      <c r="Z755" s="284"/>
      <c r="AA755" s="284"/>
      <c r="AB755" s="284"/>
      <c r="AC755" s="284"/>
      <c r="AD755" s="284"/>
      <c r="AE755" s="284"/>
      <c r="AF755" s="284"/>
      <c r="AG755" s="284" t="s">
        <v>1393</v>
      </c>
      <c r="AH755" s="284"/>
      <c r="AI755" s="284"/>
      <c r="AJ755" s="284"/>
      <c r="AK755" s="284"/>
      <c r="AL755" s="284"/>
      <c r="AM755" s="284"/>
      <c r="AN755" s="284"/>
      <c r="AO755" s="284"/>
      <c r="AP755" s="284"/>
      <c r="AQ755" s="284"/>
      <c r="AR755" s="284"/>
      <c r="AS755" s="284"/>
      <c r="AT755" s="284"/>
      <c r="AU755" s="284"/>
      <c r="AV755" s="284"/>
      <c r="AW755" s="284"/>
      <c r="AX755" s="284"/>
      <c r="AY755" s="284"/>
      <c r="AZ755" s="284"/>
      <c r="BA755" s="284"/>
      <c r="BB755" s="284"/>
      <c r="BC755" s="284"/>
      <c r="BD755" s="284"/>
      <c r="BE755" s="284"/>
      <c r="BF755" s="284"/>
      <c r="BG755" s="284"/>
      <c r="BH755" s="284"/>
    </row>
    <row r="756" spans="1:60" ht="22.5" outlineLevel="1">
      <c r="A756" s="232"/>
      <c r="B756" s="233"/>
      <c r="C756" s="234" t="s">
        <v>2077</v>
      </c>
      <c r="D756" s="235"/>
      <c r="E756" s="236">
        <v>77.832</v>
      </c>
      <c r="F756" s="283"/>
      <c r="G756" s="231"/>
      <c r="H756" s="283"/>
      <c r="I756" s="283"/>
      <c r="J756" s="283"/>
      <c r="K756" s="283"/>
      <c r="L756" s="283"/>
      <c r="M756" s="283"/>
      <c r="N756" s="283"/>
      <c r="O756" s="283"/>
      <c r="P756" s="283"/>
      <c r="Q756" s="283"/>
      <c r="R756" s="283"/>
      <c r="S756" s="283"/>
      <c r="T756" s="283"/>
      <c r="U756" s="283"/>
      <c r="V756" s="283"/>
      <c r="W756" s="283"/>
      <c r="X756" s="283"/>
      <c r="Y756" s="284"/>
      <c r="Z756" s="284"/>
      <c r="AA756" s="284"/>
      <c r="AB756" s="284"/>
      <c r="AC756" s="284"/>
      <c r="AD756" s="284"/>
      <c r="AE756" s="284"/>
      <c r="AF756" s="284"/>
      <c r="AG756" s="284" t="s">
        <v>527</v>
      </c>
      <c r="AH756" s="284">
        <v>0</v>
      </c>
      <c r="AI756" s="284"/>
      <c r="AJ756" s="284"/>
      <c r="AK756" s="284"/>
      <c r="AL756" s="284"/>
      <c r="AM756" s="284"/>
      <c r="AN756" s="284"/>
      <c r="AO756" s="284"/>
      <c r="AP756" s="284"/>
      <c r="AQ756" s="284"/>
      <c r="AR756" s="284"/>
      <c r="AS756" s="284"/>
      <c r="AT756" s="284"/>
      <c r="AU756" s="284"/>
      <c r="AV756" s="284"/>
      <c r="AW756" s="284"/>
      <c r="AX756" s="284"/>
      <c r="AY756" s="284"/>
      <c r="AZ756" s="284"/>
      <c r="BA756" s="284"/>
      <c r="BB756" s="284"/>
      <c r="BC756" s="284"/>
      <c r="BD756" s="284"/>
      <c r="BE756" s="284"/>
      <c r="BF756" s="284"/>
      <c r="BG756" s="284"/>
      <c r="BH756" s="284"/>
    </row>
    <row r="757" spans="1:60" ht="22.5" outlineLevel="1">
      <c r="A757" s="232"/>
      <c r="B757" s="233"/>
      <c r="C757" s="234" t="s">
        <v>2055</v>
      </c>
      <c r="D757" s="235"/>
      <c r="E757" s="236">
        <v>83.173</v>
      </c>
      <c r="F757" s="283"/>
      <c r="G757" s="231"/>
      <c r="H757" s="283"/>
      <c r="I757" s="283"/>
      <c r="J757" s="283"/>
      <c r="K757" s="283"/>
      <c r="L757" s="283"/>
      <c r="M757" s="283"/>
      <c r="N757" s="283"/>
      <c r="O757" s="283"/>
      <c r="P757" s="283"/>
      <c r="Q757" s="283"/>
      <c r="R757" s="283"/>
      <c r="S757" s="283"/>
      <c r="T757" s="283"/>
      <c r="U757" s="283"/>
      <c r="V757" s="283"/>
      <c r="W757" s="283"/>
      <c r="X757" s="283"/>
      <c r="Y757" s="284"/>
      <c r="Z757" s="284"/>
      <c r="AA757" s="284"/>
      <c r="AB757" s="284"/>
      <c r="AC757" s="284"/>
      <c r="AD757" s="284"/>
      <c r="AE757" s="284"/>
      <c r="AF757" s="284"/>
      <c r="AG757" s="284" t="s">
        <v>527</v>
      </c>
      <c r="AH757" s="284">
        <v>0</v>
      </c>
      <c r="AI757" s="284"/>
      <c r="AJ757" s="284"/>
      <c r="AK757" s="284"/>
      <c r="AL757" s="284"/>
      <c r="AM757" s="284"/>
      <c r="AN757" s="284"/>
      <c r="AO757" s="284"/>
      <c r="AP757" s="284"/>
      <c r="AQ757" s="284"/>
      <c r="AR757" s="284"/>
      <c r="AS757" s="284"/>
      <c r="AT757" s="284"/>
      <c r="AU757" s="284"/>
      <c r="AV757" s="284"/>
      <c r="AW757" s="284"/>
      <c r="AX757" s="284"/>
      <c r="AY757" s="284"/>
      <c r="AZ757" s="284"/>
      <c r="BA757" s="284"/>
      <c r="BB757" s="284"/>
      <c r="BC757" s="284"/>
      <c r="BD757" s="284"/>
      <c r="BE757" s="284"/>
      <c r="BF757" s="284"/>
      <c r="BG757" s="284"/>
      <c r="BH757" s="284"/>
    </row>
    <row r="758" spans="1:60" ht="12.75" outlineLevel="1">
      <c r="A758" s="232"/>
      <c r="B758" s="233"/>
      <c r="C758" s="234" t="s">
        <v>2056</v>
      </c>
      <c r="D758" s="235"/>
      <c r="E758" s="236">
        <v>11.16</v>
      </c>
      <c r="F758" s="283"/>
      <c r="G758" s="231"/>
      <c r="H758" s="283"/>
      <c r="I758" s="283"/>
      <c r="J758" s="283"/>
      <c r="K758" s="283"/>
      <c r="L758" s="283"/>
      <c r="M758" s="283"/>
      <c r="N758" s="283"/>
      <c r="O758" s="283"/>
      <c r="P758" s="283"/>
      <c r="Q758" s="283"/>
      <c r="R758" s="283"/>
      <c r="S758" s="283"/>
      <c r="T758" s="283"/>
      <c r="U758" s="283"/>
      <c r="V758" s="283"/>
      <c r="W758" s="283"/>
      <c r="X758" s="283"/>
      <c r="Y758" s="284"/>
      <c r="Z758" s="284"/>
      <c r="AA758" s="284"/>
      <c r="AB758" s="284"/>
      <c r="AC758" s="284"/>
      <c r="AD758" s="284"/>
      <c r="AE758" s="284"/>
      <c r="AF758" s="284"/>
      <c r="AG758" s="284" t="s">
        <v>527</v>
      </c>
      <c r="AH758" s="284">
        <v>0</v>
      </c>
      <c r="AI758" s="284"/>
      <c r="AJ758" s="284"/>
      <c r="AK758" s="284"/>
      <c r="AL758" s="284"/>
      <c r="AM758" s="284"/>
      <c r="AN758" s="284"/>
      <c r="AO758" s="284"/>
      <c r="AP758" s="284"/>
      <c r="AQ758" s="284"/>
      <c r="AR758" s="284"/>
      <c r="AS758" s="284"/>
      <c r="AT758" s="284"/>
      <c r="AU758" s="284"/>
      <c r="AV758" s="284"/>
      <c r="AW758" s="284"/>
      <c r="AX758" s="284"/>
      <c r="AY758" s="284"/>
      <c r="AZ758" s="284"/>
      <c r="BA758" s="284"/>
      <c r="BB758" s="284"/>
      <c r="BC758" s="284"/>
      <c r="BD758" s="284"/>
      <c r="BE758" s="284"/>
      <c r="BF758" s="284"/>
      <c r="BG758" s="284"/>
      <c r="BH758" s="284"/>
    </row>
    <row r="759" spans="1:60" ht="12.75" outlineLevel="1">
      <c r="A759" s="232"/>
      <c r="B759" s="233"/>
      <c r="C759" s="234" t="s">
        <v>2078</v>
      </c>
      <c r="D759" s="235"/>
      <c r="E759" s="236">
        <v>29.042</v>
      </c>
      <c r="F759" s="283"/>
      <c r="G759" s="231"/>
      <c r="H759" s="283"/>
      <c r="I759" s="283"/>
      <c r="J759" s="283"/>
      <c r="K759" s="283"/>
      <c r="L759" s="283"/>
      <c r="M759" s="283"/>
      <c r="N759" s="283"/>
      <c r="O759" s="283"/>
      <c r="P759" s="283"/>
      <c r="Q759" s="283"/>
      <c r="R759" s="283"/>
      <c r="S759" s="283"/>
      <c r="T759" s="283"/>
      <c r="U759" s="283"/>
      <c r="V759" s="283"/>
      <c r="W759" s="283"/>
      <c r="X759" s="283"/>
      <c r="Y759" s="284"/>
      <c r="Z759" s="284"/>
      <c r="AA759" s="284"/>
      <c r="AB759" s="284"/>
      <c r="AC759" s="284"/>
      <c r="AD759" s="284"/>
      <c r="AE759" s="284"/>
      <c r="AF759" s="284"/>
      <c r="AG759" s="284" t="s">
        <v>527</v>
      </c>
      <c r="AH759" s="284">
        <v>0</v>
      </c>
      <c r="AI759" s="284"/>
      <c r="AJ759" s="284"/>
      <c r="AK759" s="284"/>
      <c r="AL759" s="284"/>
      <c r="AM759" s="284"/>
      <c r="AN759" s="284"/>
      <c r="AO759" s="284"/>
      <c r="AP759" s="284"/>
      <c r="AQ759" s="284"/>
      <c r="AR759" s="284"/>
      <c r="AS759" s="284"/>
      <c r="AT759" s="284"/>
      <c r="AU759" s="284"/>
      <c r="AV759" s="284"/>
      <c r="AW759" s="284"/>
      <c r="AX759" s="284"/>
      <c r="AY759" s="284"/>
      <c r="AZ759" s="284"/>
      <c r="BA759" s="284"/>
      <c r="BB759" s="284"/>
      <c r="BC759" s="284"/>
      <c r="BD759" s="284"/>
      <c r="BE759" s="284"/>
      <c r="BF759" s="284"/>
      <c r="BG759" s="284"/>
      <c r="BH759" s="284"/>
    </row>
    <row r="760" spans="1:60" ht="12.75" outlineLevel="1">
      <c r="A760" s="232"/>
      <c r="B760" s="233"/>
      <c r="C760" s="234" t="s">
        <v>2058</v>
      </c>
      <c r="D760" s="235"/>
      <c r="E760" s="236">
        <v>10.803</v>
      </c>
      <c r="F760" s="283"/>
      <c r="G760" s="231"/>
      <c r="H760" s="283"/>
      <c r="I760" s="283"/>
      <c r="J760" s="283"/>
      <c r="K760" s="283"/>
      <c r="L760" s="283"/>
      <c r="M760" s="283"/>
      <c r="N760" s="283"/>
      <c r="O760" s="283"/>
      <c r="P760" s="283"/>
      <c r="Q760" s="283"/>
      <c r="R760" s="283"/>
      <c r="S760" s="283"/>
      <c r="T760" s="283"/>
      <c r="U760" s="283"/>
      <c r="V760" s="283"/>
      <c r="W760" s="283"/>
      <c r="X760" s="283"/>
      <c r="Y760" s="284"/>
      <c r="Z760" s="284"/>
      <c r="AA760" s="284"/>
      <c r="AB760" s="284"/>
      <c r="AC760" s="284"/>
      <c r="AD760" s="284"/>
      <c r="AE760" s="284"/>
      <c r="AF760" s="284"/>
      <c r="AG760" s="284" t="s">
        <v>527</v>
      </c>
      <c r="AH760" s="284">
        <v>0</v>
      </c>
      <c r="AI760" s="284"/>
      <c r="AJ760" s="284"/>
      <c r="AK760" s="284"/>
      <c r="AL760" s="284"/>
      <c r="AM760" s="284"/>
      <c r="AN760" s="284"/>
      <c r="AO760" s="284"/>
      <c r="AP760" s="284"/>
      <c r="AQ760" s="284"/>
      <c r="AR760" s="284"/>
      <c r="AS760" s="284"/>
      <c r="AT760" s="284"/>
      <c r="AU760" s="284"/>
      <c r="AV760" s="284"/>
      <c r="AW760" s="284"/>
      <c r="AX760" s="284"/>
      <c r="AY760" s="284"/>
      <c r="AZ760" s="284"/>
      <c r="BA760" s="284"/>
      <c r="BB760" s="284"/>
      <c r="BC760" s="284"/>
      <c r="BD760" s="284"/>
      <c r="BE760" s="284"/>
      <c r="BF760" s="284"/>
      <c r="BG760" s="284"/>
      <c r="BH760" s="284"/>
    </row>
    <row r="761" spans="1:60" ht="12.75" outlineLevel="1">
      <c r="A761" s="232"/>
      <c r="B761" s="233"/>
      <c r="C761" s="234" t="s">
        <v>2059</v>
      </c>
      <c r="D761" s="235"/>
      <c r="E761" s="236">
        <v>8.467</v>
      </c>
      <c r="F761" s="283"/>
      <c r="G761" s="231"/>
      <c r="H761" s="283"/>
      <c r="I761" s="283"/>
      <c r="J761" s="283"/>
      <c r="K761" s="283"/>
      <c r="L761" s="283"/>
      <c r="M761" s="283"/>
      <c r="N761" s="283"/>
      <c r="O761" s="283"/>
      <c r="P761" s="283"/>
      <c r="Q761" s="283"/>
      <c r="R761" s="283"/>
      <c r="S761" s="283"/>
      <c r="T761" s="283"/>
      <c r="U761" s="283"/>
      <c r="V761" s="283"/>
      <c r="W761" s="283"/>
      <c r="X761" s="283"/>
      <c r="Y761" s="284"/>
      <c r="Z761" s="284"/>
      <c r="AA761" s="284"/>
      <c r="AB761" s="284"/>
      <c r="AC761" s="284"/>
      <c r="AD761" s="284"/>
      <c r="AE761" s="284"/>
      <c r="AF761" s="284"/>
      <c r="AG761" s="284" t="s">
        <v>527</v>
      </c>
      <c r="AH761" s="284">
        <v>0</v>
      </c>
      <c r="AI761" s="284"/>
      <c r="AJ761" s="284"/>
      <c r="AK761" s="284"/>
      <c r="AL761" s="284"/>
      <c r="AM761" s="284"/>
      <c r="AN761" s="284"/>
      <c r="AO761" s="284"/>
      <c r="AP761" s="284"/>
      <c r="AQ761" s="284"/>
      <c r="AR761" s="284"/>
      <c r="AS761" s="284"/>
      <c r="AT761" s="284"/>
      <c r="AU761" s="284"/>
      <c r="AV761" s="284"/>
      <c r="AW761" s="284"/>
      <c r="AX761" s="284"/>
      <c r="AY761" s="284"/>
      <c r="AZ761" s="284"/>
      <c r="BA761" s="284"/>
      <c r="BB761" s="284"/>
      <c r="BC761" s="284"/>
      <c r="BD761" s="284"/>
      <c r="BE761" s="284"/>
      <c r="BF761" s="284"/>
      <c r="BG761" s="284"/>
      <c r="BH761" s="284"/>
    </row>
    <row r="762" spans="1:60" ht="12.75" outlineLevel="1">
      <c r="A762" s="232"/>
      <c r="B762" s="233"/>
      <c r="C762" s="234" t="s">
        <v>2060</v>
      </c>
      <c r="D762" s="235"/>
      <c r="E762" s="236">
        <v>9.895</v>
      </c>
      <c r="F762" s="283"/>
      <c r="G762" s="231"/>
      <c r="H762" s="283"/>
      <c r="I762" s="283"/>
      <c r="J762" s="283"/>
      <c r="K762" s="283"/>
      <c r="L762" s="283"/>
      <c r="M762" s="283"/>
      <c r="N762" s="283"/>
      <c r="O762" s="283"/>
      <c r="P762" s="283"/>
      <c r="Q762" s="283"/>
      <c r="R762" s="283"/>
      <c r="S762" s="283"/>
      <c r="T762" s="283"/>
      <c r="U762" s="283"/>
      <c r="V762" s="283"/>
      <c r="W762" s="283"/>
      <c r="X762" s="283"/>
      <c r="Y762" s="284"/>
      <c r="Z762" s="284"/>
      <c r="AA762" s="284"/>
      <c r="AB762" s="284"/>
      <c r="AC762" s="284"/>
      <c r="AD762" s="284"/>
      <c r="AE762" s="284"/>
      <c r="AF762" s="284"/>
      <c r="AG762" s="284" t="s">
        <v>527</v>
      </c>
      <c r="AH762" s="284">
        <v>0</v>
      </c>
      <c r="AI762" s="284"/>
      <c r="AJ762" s="284"/>
      <c r="AK762" s="284"/>
      <c r="AL762" s="284"/>
      <c r="AM762" s="284"/>
      <c r="AN762" s="284"/>
      <c r="AO762" s="284"/>
      <c r="AP762" s="284"/>
      <c r="AQ762" s="284"/>
      <c r="AR762" s="284"/>
      <c r="AS762" s="284"/>
      <c r="AT762" s="284"/>
      <c r="AU762" s="284"/>
      <c r="AV762" s="284"/>
      <c r="AW762" s="284"/>
      <c r="AX762" s="284"/>
      <c r="AY762" s="284"/>
      <c r="AZ762" s="284"/>
      <c r="BA762" s="284"/>
      <c r="BB762" s="284"/>
      <c r="BC762" s="284"/>
      <c r="BD762" s="284"/>
      <c r="BE762" s="284"/>
      <c r="BF762" s="284"/>
      <c r="BG762" s="284"/>
      <c r="BH762" s="284"/>
    </row>
    <row r="763" spans="1:60" ht="12.75" outlineLevel="1">
      <c r="A763" s="232"/>
      <c r="B763" s="233"/>
      <c r="C763" s="234" t="s">
        <v>2061</v>
      </c>
      <c r="D763" s="235"/>
      <c r="E763" s="236">
        <v>9.202</v>
      </c>
      <c r="F763" s="283"/>
      <c r="G763" s="231"/>
      <c r="H763" s="283"/>
      <c r="I763" s="283"/>
      <c r="J763" s="283"/>
      <c r="K763" s="283"/>
      <c r="L763" s="283"/>
      <c r="M763" s="283"/>
      <c r="N763" s="283"/>
      <c r="O763" s="283"/>
      <c r="P763" s="283"/>
      <c r="Q763" s="283"/>
      <c r="R763" s="283"/>
      <c r="S763" s="283"/>
      <c r="T763" s="283"/>
      <c r="U763" s="283"/>
      <c r="V763" s="283"/>
      <c r="W763" s="283"/>
      <c r="X763" s="283"/>
      <c r="Y763" s="284"/>
      <c r="Z763" s="284"/>
      <c r="AA763" s="284"/>
      <c r="AB763" s="284"/>
      <c r="AC763" s="284"/>
      <c r="AD763" s="284"/>
      <c r="AE763" s="284"/>
      <c r="AF763" s="284"/>
      <c r="AG763" s="284" t="s">
        <v>527</v>
      </c>
      <c r="AH763" s="284">
        <v>0</v>
      </c>
      <c r="AI763" s="284"/>
      <c r="AJ763" s="284"/>
      <c r="AK763" s="284"/>
      <c r="AL763" s="284"/>
      <c r="AM763" s="284"/>
      <c r="AN763" s="284"/>
      <c r="AO763" s="284"/>
      <c r="AP763" s="284"/>
      <c r="AQ763" s="284"/>
      <c r="AR763" s="284"/>
      <c r="AS763" s="284"/>
      <c r="AT763" s="284"/>
      <c r="AU763" s="284"/>
      <c r="AV763" s="284"/>
      <c r="AW763" s="284"/>
      <c r="AX763" s="284"/>
      <c r="AY763" s="284"/>
      <c r="AZ763" s="284"/>
      <c r="BA763" s="284"/>
      <c r="BB763" s="284"/>
      <c r="BC763" s="284"/>
      <c r="BD763" s="284"/>
      <c r="BE763" s="284"/>
      <c r="BF763" s="284"/>
      <c r="BG763" s="284"/>
      <c r="BH763" s="284"/>
    </row>
    <row r="764" spans="1:60" ht="12.75" outlineLevel="1">
      <c r="A764" s="232"/>
      <c r="B764" s="233"/>
      <c r="C764" s="234" t="s">
        <v>2079</v>
      </c>
      <c r="D764" s="235"/>
      <c r="E764" s="236">
        <v>25.24</v>
      </c>
      <c r="F764" s="283"/>
      <c r="G764" s="231"/>
      <c r="H764" s="283"/>
      <c r="I764" s="283"/>
      <c r="J764" s="283"/>
      <c r="K764" s="283"/>
      <c r="L764" s="283"/>
      <c r="M764" s="283"/>
      <c r="N764" s="283"/>
      <c r="O764" s="283"/>
      <c r="P764" s="283"/>
      <c r="Q764" s="283"/>
      <c r="R764" s="283"/>
      <c r="S764" s="283"/>
      <c r="T764" s="283"/>
      <c r="U764" s="283"/>
      <c r="V764" s="283"/>
      <c r="W764" s="283"/>
      <c r="X764" s="283"/>
      <c r="Y764" s="284"/>
      <c r="Z764" s="284"/>
      <c r="AA764" s="284"/>
      <c r="AB764" s="284"/>
      <c r="AC764" s="284"/>
      <c r="AD764" s="284"/>
      <c r="AE764" s="284"/>
      <c r="AF764" s="284"/>
      <c r="AG764" s="284" t="s">
        <v>527</v>
      </c>
      <c r="AH764" s="284">
        <v>0</v>
      </c>
      <c r="AI764" s="284"/>
      <c r="AJ764" s="284"/>
      <c r="AK764" s="284"/>
      <c r="AL764" s="284"/>
      <c r="AM764" s="284"/>
      <c r="AN764" s="284"/>
      <c r="AO764" s="284"/>
      <c r="AP764" s="284"/>
      <c r="AQ764" s="284"/>
      <c r="AR764" s="284"/>
      <c r="AS764" s="284"/>
      <c r="AT764" s="284"/>
      <c r="AU764" s="284"/>
      <c r="AV764" s="284"/>
      <c r="AW764" s="284"/>
      <c r="AX764" s="284"/>
      <c r="AY764" s="284"/>
      <c r="AZ764" s="284"/>
      <c r="BA764" s="284"/>
      <c r="BB764" s="284"/>
      <c r="BC764" s="284"/>
      <c r="BD764" s="284"/>
      <c r="BE764" s="284"/>
      <c r="BF764" s="284"/>
      <c r="BG764" s="284"/>
      <c r="BH764" s="284"/>
    </row>
    <row r="765" spans="1:60" ht="12.75" outlineLevel="1">
      <c r="A765" s="232"/>
      <c r="B765" s="233"/>
      <c r="C765" s="234" t="s">
        <v>2080</v>
      </c>
      <c r="D765" s="235"/>
      <c r="E765" s="236">
        <v>32.51</v>
      </c>
      <c r="F765" s="283"/>
      <c r="G765" s="231"/>
      <c r="H765" s="283"/>
      <c r="I765" s="283"/>
      <c r="J765" s="283"/>
      <c r="K765" s="283"/>
      <c r="L765" s="283"/>
      <c r="M765" s="283"/>
      <c r="N765" s="283"/>
      <c r="O765" s="283"/>
      <c r="P765" s="283"/>
      <c r="Q765" s="283"/>
      <c r="R765" s="283"/>
      <c r="S765" s="283"/>
      <c r="T765" s="283"/>
      <c r="U765" s="283"/>
      <c r="V765" s="283"/>
      <c r="W765" s="283"/>
      <c r="X765" s="283"/>
      <c r="Y765" s="284"/>
      <c r="Z765" s="284"/>
      <c r="AA765" s="284"/>
      <c r="AB765" s="284"/>
      <c r="AC765" s="284"/>
      <c r="AD765" s="284"/>
      <c r="AE765" s="284"/>
      <c r="AF765" s="284"/>
      <c r="AG765" s="284" t="s">
        <v>527</v>
      </c>
      <c r="AH765" s="284">
        <v>0</v>
      </c>
      <c r="AI765" s="284"/>
      <c r="AJ765" s="284"/>
      <c r="AK765" s="284"/>
      <c r="AL765" s="284"/>
      <c r="AM765" s="284"/>
      <c r="AN765" s="284"/>
      <c r="AO765" s="284"/>
      <c r="AP765" s="284"/>
      <c r="AQ765" s="284"/>
      <c r="AR765" s="284"/>
      <c r="AS765" s="284"/>
      <c r="AT765" s="284"/>
      <c r="AU765" s="284"/>
      <c r="AV765" s="284"/>
      <c r="AW765" s="284"/>
      <c r="AX765" s="284"/>
      <c r="AY765" s="284"/>
      <c r="AZ765" s="284"/>
      <c r="BA765" s="284"/>
      <c r="BB765" s="284"/>
      <c r="BC765" s="284"/>
      <c r="BD765" s="284"/>
      <c r="BE765" s="284"/>
      <c r="BF765" s="284"/>
      <c r="BG765" s="284"/>
      <c r="BH765" s="284"/>
    </row>
    <row r="766" spans="1:60" ht="12.75" outlineLevel="1">
      <c r="A766" s="232"/>
      <c r="B766" s="233"/>
      <c r="C766" s="234" t="s">
        <v>2081</v>
      </c>
      <c r="D766" s="235"/>
      <c r="E766" s="236">
        <v>25.186</v>
      </c>
      <c r="F766" s="283"/>
      <c r="G766" s="231"/>
      <c r="H766" s="283"/>
      <c r="I766" s="283"/>
      <c r="J766" s="283"/>
      <c r="K766" s="283"/>
      <c r="L766" s="283"/>
      <c r="M766" s="283"/>
      <c r="N766" s="283"/>
      <c r="O766" s="283"/>
      <c r="P766" s="283"/>
      <c r="Q766" s="283"/>
      <c r="R766" s="283"/>
      <c r="S766" s="283"/>
      <c r="T766" s="283"/>
      <c r="U766" s="283"/>
      <c r="V766" s="283"/>
      <c r="W766" s="283"/>
      <c r="X766" s="283"/>
      <c r="Y766" s="284"/>
      <c r="Z766" s="284"/>
      <c r="AA766" s="284"/>
      <c r="AB766" s="284"/>
      <c r="AC766" s="284"/>
      <c r="AD766" s="284"/>
      <c r="AE766" s="284"/>
      <c r="AF766" s="284"/>
      <c r="AG766" s="284" t="s">
        <v>527</v>
      </c>
      <c r="AH766" s="284">
        <v>0</v>
      </c>
      <c r="AI766" s="284"/>
      <c r="AJ766" s="284"/>
      <c r="AK766" s="284"/>
      <c r="AL766" s="284"/>
      <c r="AM766" s="284"/>
      <c r="AN766" s="284"/>
      <c r="AO766" s="284"/>
      <c r="AP766" s="284"/>
      <c r="AQ766" s="284"/>
      <c r="AR766" s="284"/>
      <c r="AS766" s="284"/>
      <c r="AT766" s="284"/>
      <c r="AU766" s="284"/>
      <c r="AV766" s="284"/>
      <c r="AW766" s="284"/>
      <c r="AX766" s="284"/>
      <c r="AY766" s="284"/>
      <c r="AZ766" s="284"/>
      <c r="BA766" s="284"/>
      <c r="BB766" s="284"/>
      <c r="BC766" s="284"/>
      <c r="BD766" s="284"/>
      <c r="BE766" s="284"/>
      <c r="BF766" s="284"/>
      <c r="BG766" s="284"/>
      <c r="BH766" s="284"/>
    </row>
    <row r="767" spans="1:60" ht="12.75" outlineLevel="1">
      <c r="A767" s="232"/>
      <c r="B767" s="233"/>
      <c r="C767" s="234" t="s">
        <v>2082</v>
      </c>
      <c r="D767" s="235"/>
      <c r="E767" s="236">
        <v>46.893</v>
      </c>
      <c r="F767" s="283"/>
      <c r="G767" s="231"/>
      <c r="H767" s="283"/>
      <c r="I767" s="283"/>
      <c r="J767" s="283"/>
      <c r="K767" s="283"/>
      <c r="L767" s="283"/>
      <c r="M767" s="283"/>
      <c r="N767" s="283"/>
      <c r="O767" s="283"/>
      <c r="P767" s="283"/>
      <c r="Q767" s="283"/>
      <c r="R767" s="283"/>
      <c r="S767" s="283"/>
      <c r="T767" s="283"/>
      <c r="U767" s="283"/>
      <c r="V767" s="283"/>
      <c r="W767" s="283"/>
      <c r="X767" s="283"/>
      <c r="Y767" s="284"/>
      <c r="Z767" s="284"/>
      <c r="AA767" s="284"/>
      <c r="AB767" s="284"/>
      <c r="AC767" s="284"/>
      <c r="AD767" s="284"/>
      <c r="AE767" s="284"/>
      <c r="AF767" s="284"/>
      <c r="AG767" s="284" t="s">
        <v>527</v>
      </c>
      <c r="AH767" s="284">
        <v>0</v>
      </c>
      <c r="AI767" s="284"/>
      <c r="AJ767" s="284"/>
      <c r="AK767" s="284"/>
      <c r="AL767" s="284"/>
      <c r="AM767" s="284"/>
      <c r="AN767" s="284"/>
      <c r="AO767" s="284"/>
      <c r="AP767" s="284"/>
      <c r="AQ767" s="284"/>
      <c r="AR767" s="284"/>
      <c r="AS767" s="284"/>
      <c r="AT767" s="284"/>
      <c r="AU767" s="284"/>
      <c r="AV767" s="284"/>
      <c r="AW767" s="284"/>
      <c r="AX767" s="284"/>
      <c r="AY767" s="284"/>
      <c r="AZ767" s="284"/>
      <c r="BA767" s="284"/>
      <c r="BB767" s="284"/>
      <c r="BC767" s="284"/>
      <c r="BD767" s="284"/>
      <c r="BE767" s="284"/>
      <c r="BF767" s="284"/>
      <c r="BG767" s="284"/>
      <c r="BH767" s="284"/>
    </row>
    <row r="768" spans="1:60" ht="12.75" outlineLevel="1">
      <c r="A768" s="232"/>
      <c r="B768" s="233"/>
      <c r="C768" s="234" t="s">
        <v>2066</v>
      </c>
      <c r="D768" s="235"/>
      <c r="E768" s="236">
        <v>11.377</v>
      </c>
      <c r="F768" s="283"/>
      <c r="G768" s="231"/>
      <c r="H768" s="283"/>
      <c r="I768" s="283"/>
      <c r="J768" s="283"/>
      <c r="K768" s="283"/>
      <c r="L768" s="283"/>
      <c r="M768" s="283"/>
      <c r="N768" s="283"/>
      <c r="O768" s="283"/>
      <c r="P768" s="283"/>
      <c r="Q768" s="283"/>
      <c r="R768" s="283"/>
      <c r="S768" s="283"/>
      <c r="T768" s="283"/>
      <c r="U768" s="283"/>
      <c r="V768" s="283"/>
      <c r="W768" s="283"/>
      <c r="X768" s="283"/>
      <c r="Y768" s="284"/>
      <c r="Z768" s="284"/>
      <c r="AA768" s="284"/>
      <c r="AB768" s="284"/>
      <c r="AC768" s="284"/>
      <c r="AD768" s="284"/>
      <c r="AE768" s="284"/>
      <c r="AF768" s="284"/>
      <c r="AG768" s="284" t="s">
        <v>527</v>
      </c>
      <c r="AH768" s="284">
        <v>0</v>
      </c>
      <c r="AI768" s="284"/>
      <c r="AJ768" s="284"/>
      <c r="AK768" s="284"/>
      <c r="AL768" s="284"/>
      <c r="AM768" s="284"/>
      <c r="AN768" s="284"/>
      <c r="AO768" s="284"/>
      <c r="AP768" s="284"/>
      <c r="AQ768" s="284"/>
      <c r="AR768" s="284"/>
      <c r="AS768" s="284"/>
      <c r="AT768" s="284"/>
      <c r="AU768" s="284"/>
      <c r="AV768" s="284"/>
      <c r="AW768" s="284"/>
      <c r="AX768" s="284"/>
      <c r="AY768" s="284"/>
      <c r="AZ768" s="284"/>
      <c r="BA768" s="284"/>
      <c r="BB768" s="284"/>
      <c r="BC768" s="284"/>
      <c r="BD768" s="284"/>
      <c r="BE768" s="284"/>
      <c r="BF768" s="284"/>
      <c r="BG768" s="284"/>
      <c r="BH768" s="284"/>
    </row>
    <row r="769" spans="1:60" ht="12.75" outlineLevel="1">
      <c r="A769" s="232"/>
      <c r="B769" s="233"/>
      <c r="C769" s="234" t="s">
        <v>2083</v>
      </c>
      <c r="D769" s="235"/>
      <c r="E769" s="236">
        <v>29.332</v>
      </c>
      <c r="F769" s="283"/>
      <c r="G769" s="231"/>
      <c r="H769" s="283"/>
      <c r="I769" s="283"/>
      <c r="J769" s="283"/>
      <c r="K769" s="283"/>
      <c r="L769" s="283"/>
      <c r="M769" s="283"/>
      <c r="N769" s="283"/>
      <c r="O769" s="283"/>
      <c r="P769" s="283"/>
      <c r="Q769" s="283"/>
      <c r="R769" s="283"/>
      <c r="S769" s="283"/>
      <c r="T769" s="283"/>
      <c r="U769" s="283"/>
      <c r="V769" s="283"/>
      <c r="W769" s="283"/>
      <c r="X769" s="283"/>
      <c r="Y769" s="284"/>
      <c r="Z769" s="284"/>
      <c r="AA769" s="284"/>
      <c r="AB769" s="284"/>
      <c r="AC769" s="284"/>
      <c r="AD769" s="284"/>
      <c r="AE769" s="284"/>
      <c r="AF769" s="284"/>
      <c r="AG769" s="284" t="s">
        <v>527</v>
      </c>
      <c r="AH769" s="284">
        <v>0</v>
      </c>
      <c r="AI769" s="284"/>
      <c r="AJ769" s="284"/>
      <c r="AK769" s="284"/>
      <c r="AL769" s="284"/>
      <c r="AM769" s="284"/>
      <c r="AN769" s="284"/>
      <c r="AO769" s="284"/>
      <c r="AP769" s="284"/>
      <c r="AQ769" s="284"/>
      <c r="AR769" s="284"/>
      <c r="AS769" s="284"/>
      <c r="AT769" s="284"/>
      <c r="AU769" s="284"/>
      <c r="AV769" s="284"/>
      <c r="AW769" s="284"/>
      <c r="AX769" s="284"/>
      <c r="AY769" s="284"/>
      <c r="AZ769" s="284"/>
      <c r="BA769" s="284"/>
      <c r="BB769" s="284"/>
      <c r="BC769" s="284"/>
      <c r="BD769" s="284"/>
      <c r="BE769" s="284"/>
      <c r="BF769" s="284"/>
      <c r="BG769" s="284"/>
      <c r="BH769" s="284"/>
    </row>
    <row r="770" spans="1:60" ht="12.75" outlineLevel="1">
      <c r="A770" s="232"/>
      <c r="B770" s="233"/>
      <c r="C770" s="234" t="s">
        <v>2084</v>
      </c>
      <c r="D770" s="235"/>
      <c r="E770" s="236">
        <v>21.976</v>
      </c>
      <c r="F770" s="283"/>
      <c r="G770" s="231"/>
      <c r="H770" s="283"/>
      <c r="I770" s="283"/>
      <c r="J770" s="283"/>
      <c r="K770" s="283"/>
      <c r="L770" s="283"/>
      <c r="M770" s="283"/>
      <c r="N770" s="283"/>
      <c r="O770" s="283"/>
      <c r="P770" s="283"/>
      <c r="Q770" s="283"/>
      <c r="R770" s="283"/>
      <c r="S770" s="283"/>
      <c r="T770" s="283"/>
      <c r="U770" s="283"/>
      <c r="V770" s="283"/>
      <c r="W770" s="283"/>
      <c r="X770" s="283"/>
      <c r="Y770" s="284"/>
      <c r="Z770" s="284"/>
      <c r="AA770" s="284"/>
      <c r="AB770" s="284"/>
      <c r="AC770" s="284"/>
      <c r="AD770" s="284"/>
      <c r="AE770" s="284"/>
      <c r="AF770" s="284"/>
      <c r="AG770" s="284" t="s">
        <v>527</v>
      </c>
      <c r="AH770" s="284">
        <v>0</v>
      </c>
      <c r="AI770" s="284"/>
      <c r="AJ770" s="284"/>
      <c r="AK770" s="284"/>
      <c r="AL770" s="284"/>
      <c r="AM770" s="284"/>
      <c r="AN770" s="284"/>
      <c r="AO770" s="284"/>
      <c r="AP770" s="284"/>
      <c r="AQ770" s="284"/>
      <c r="AR770" s="284"/>
      <c r="AS770" s="284"/>
      <c r="AT770" s="284"/>
      <c r="AU770" s="284"/>
      <c r="AV770" s="284"/>
      <c r="AW770" s="284"/>
      <c r="AX770" s="284"/>
      <c r="AY770" s="284"/>
      <c r="AZ770" s="284"/>
      <c r="BA770" s="284"/>
      <c r="BB770" s="284"/>
      <c r="BC770" s="284"/>
      <c r="BD770" s="284"/>
      <c r="BE770" s="284"/>
      <c r="BF770" s="284"/>
      <c r="BG770" s="284"/>
      <c r="BH770" s="284"/>
    </row>
    <row r="771" spans="1:60" ht="12.75" outlineLevel="1">
      <c r="A771" s="232"/>
      <c r="B771" s="233"/>
      <c r="C771" s="234" t="s">
        <v>2085</v>
      </c>
      <c r="D771" s="235"/>
      <c r="E771" s="236">
        <v>22.016</v>
      </c>
      <c r="F771" s="283"/>
      <c r="G771" s="231"/>
      <c r="H771" s="283"/>
      <c r="I771" s="283"/>
      <c r="J771" s="283"/>
      <c r="K771" s="283"/>
      <c r="L771" s="283"/>
      <c r="M771" s="283"/>
      <c r="N771" s="283"/>
      <c r="O771" s="283"/>
      <c r="P771" s="283"/>
      <c r="Q771" s="283"/>
      <c r="R771" s="283"/>
      <c r="S771" s="283"/>
      <c r="T771" s="283"/>
      <c r="U771" s="283"/>
      <c r="V771" s="283"/>
      <c r="W771" s="283"/>
      <c r="X771" s="283"/>
      <c r="Y771" s="284"/>
      <c r="Z771" s="284"/>
      <c r="AA771" s="284"/>
      <c r="AB771" s="284"/>
      <c r="AC771" s="284"/>
      <c r="AD771" s="284"/>
      <c r="AE771" s="284"/>
      <c r="AF771" s="284"/>
      <c r="AG771" s="284" t="s">
        <v>527</v>
      </c>
      <c r="AH771" s="284">
        <v>0</v>
      </c>
      <c r="AI771" s="284"/>
      <c r="AJ771" s="284"/>
      <c r="AK771" s="284"/>
      <c r="AL771" s="284"/>
      <c r="AM771" s="284"/>
      <c r="AN771" s="284"/>
      <c r="AO771" s="284"/>
      <c r="AP771" s="284"/>
      <c r="AQ771" s="284"/>
      <c r="AR771" s="284"/>
      <c r="AS771" s="284"/>
      <c r="AT771" s="284"/>
      <c r="AU771" s="284"/>
      <c r="AV771" s="284"/>
      <c r="AW771" s="284"/>
      <c r="AX771" s="284"/>
      <c r="AY771" s="284"/>
      <c r="AZ771" s="284"/>
      <c r="BA771" s="284"/>
      <c r="BB771" s="284"/>
      <c r="BC771" s="284"/>
      <c r="BD771" s="284"/>
      <c r="BE771" s="284"/>
      <c r="BF771" s="284"/>
      <c r="BG771" s="284"/>
      <c r="BH771" s="284"/>
    </row>
    <row r="772" spans="1:60" ht="12.75" outlineLevel="1">
      <c r="A772" s="232"/>
      <c r="B772" s="233"/>
      <c r="C772" s="234" t="s">
        <v>2086</v>
      </c>
      <c r="D772" s="235"/>
      <c r="E772" s="236">
        <v>25.508</v>
      </c>
      <c r="F772" s="283"/>
      <c r="G772" s="231"/>
      <c r="H772" s="283"/>
      <c r="I772" s="283"/>
      <c r="J772" s="283"/>
      <c r="K772" s="283"/>
      <c r="L772" s="283"/>
      <c r="M772" s="283"/>
      <c r="N772" s="283"/>
      <c r="O772" s="283"/>
      <c r="P772" s="283"/>
      <c r="Q772" s="283"/>
      <c r="R772" s="283"/>
      <c r="S772" s="283"/>
      <c r="T772" s="283"/>
      <c r="U772" s="283"/>
      <c r="V772" s="283"/>
      <c r="W772" s="283"/>
      <c r="X772" s="283"/>
      <c r="Y772" s="284"/>
      <c r="Z772" s="284"/>
      <c r="AA772" s="284"/>
      <c r="AB772" s="284"/>
      <c r="AC772" s="284"/>
      <c r="AD772" s="284"/>
      <c r="AE772" s="284"/>
      <c r="AF772" s="284"/>
      <c r="AG772" s="284" t="s">
        <v>527</v>
      </c>
      <c r="AH772" s="284">
        <v>0</v>
      </c>
      <c r="AI772" s="284"/>
      <c r="AJ772" s="284"/>
      <c r="AK772" s="284"/>
      <c r="AL772" s="284"/>
      <c r="AM772" s="284"/>
      <c r="AN772" s="284"/>
      <c r="AO772" s="284"/>
      <c r="AP772" s="284"/>
      <c r="AQ772" s="284"/>
      <c r="AR772" s="284"/>
      <c r="AS772" s="284"/>
      <c r="AT772" s="284"/>
      <c r="AU772" s="284"/>
      <c r="AV772" s="284"/>
      <c r="AW772" s="284"/>
      <c r="AX772" s="284"/>
      <c r="AY772" s="284"/>
      <c r="AZ772" s="284"/>
      <c r="BA772" s="284"/>
      <c r="BB772" s="284"/>
      <c r="BC772" s="284"/>
      <c r="BD772" s="284"/>
      <c r="BE772" s="284"/>
      <c r="BF772" s="284"/>
      <c r="BG772" s="284"/>
      <c r="BH772" s="284"/>
    </row>
    <row r="773" spans="1:60" ht="12.75" outlineLevel="1">
      <c r="A773" s="232"/>
      <c r="B773" s="233"/>
      <c r="C773" s="234" t="s">
        <v>2087</v>
      </c>
      <c r="D773" s="235"/>
      <c r="E773" s="236">
        <v>71.26</v>
      </c>
      <c r="F773" s="283"/>
      <c r="G773" s="231"/>
      <c r="H773" s="283"/>
      <c r="I773" s="283"/>
      <c r="J773" s="283"/>
      <c r="K773" s="283"/>
      <c r="L773" s="283"/>
      <c r="M773" s="283"/>
      <c r="N773" s="283"/>
      <c r="O773" s="283"/>
      <c r="P773" s="283"/>
      <c r="Q773" s="283"/>
      <c r="R773" s="283"/>
      <c r="S773" s="283"/>
      <c r="T773" s="283"/>
      <c r="U773" s="283"/>
      <c r="V773" s="283"/>
      <c r="W773" s="283"/>
      <c r="X773" s="283"/>
      <c r="Y773" s="284"/>
      <c r="Z773" s="284"/>
      <c r="AA773" s="284"/>
      <c r="AB773" s="284"/>
      <c r="AC773" s="284"/>
      <c r="AD773" s="284"/>
      <c r="AE773" s="284"/>
      <c r="AF773" s="284"/>
      <c r="AG773" s="284" t="s">
        <v>527</v>
      </c>
      <c r="AH773" s="284">
        <v>0</v>
      </c>
      <c r="AI773" s="284"/>
      <c r="AJ773" s="284"/>
      <c r="AK773" s="284"/>
      <c r="AL773" s="284"/>
      <c r="AM773" s="284"/>
      <c r="AN773" s="284"/>
      <c r="AO773" s="284"/>
      <c r="AP773" s="284"/>
      <c r="AQ773" s="284"/>
      <c r="AR773" s="284"/>
      <c r="AS773" s="284"/>
      <c r="AT773" s="284"/>
      <c r="AU773" s="284"/>
      <c r="AV773" s="284"/>
      <c r="AW773" s="284"/>
      <c r="AX773" s="284"/>
      <c r="AY773" s="284"/>
      <c r="AZ773" s="284"/>
      <c r="BA773" s="284"/>
      <c r="BB773" s="284"/>
      <c r="BC773" s="284"/>
      <c r="BD773" s="284"/>
      <c r="BE773" s="284"/>
      <c r="BF773" s="284"/>
      <c r="BG773" s="284"/>
      <c r="BH773" s="284"/>
    </row>
    <row r="774" spans="1:60" ht="12.75" outlineLevel="1">
      <c r="A774" s="232"/>
      <c r="B774" s="233"/>
      <c r="C774" s="234" t="s">
        <v>2088</v>
      </c>
      <c r="D774" s="235"/>
      <c r="E774" s="236">
        <v>13.715</v>
      </c>
      <c r="F774" s="283"/>
      <c r="G774" s="231"/>
      <c r="H774" s="283"/>
      <c r="I774" s="283"/>
      <c r="J774" s="283"/>
      <c r="K774" s="283"/>
      <c r="L774" s="283"/>
      <c r="M774" s="283"/>
      <c r="N774" s="283"/>
      <c r="O774" s="283"/>
      <c r="P774" s="283"/>
      <c r="Q774" s="283"/>
      <c r="R774" s="283"/>
      <c r="S774" s="283"/>
      <c r="T774" s="283"/>
      <c r="U774" s="283"/>
      <c r="V774" s="283"/>
      <c r="W774" s="283"/>
      <c r="X774" s="283"/>
      <c r="Y774" s="284"/>
      <c r="Z774" s="284"/>
      <c r="AA774" s="284"/>
      <c r="AB774" s="284"/>
      <c r="AC774" s="284"/>
      <c r="AD774" s="284"/>
      <c r="AE774" s="284"/>
      <c r="AF774" s="284"/>
      <c r="AG774" s="284" t="s">
        <v>527</v>
      </c>
      <c r="AH774" s="284">
        <v>0</v>
      </c>
      <c r="AI774" s="284"/>
      <c r="AJ774" s="284"/>
      <c r="AK774" s="284"/>
      <c r="AL774" s="284"/>
      <c r="AM774" s="284"/>
      <c r="AN774" s="284"/>
      <c r="AO774" s="284"/>
      <c r="AP774" s="284"/>
      <c r="AQ774" s="284"/>
      <c r="AR774" s="284"/>
      <c r="AS774" s="284"/>
      <c r="AT774" s="284"/>
      <c r="AU774" s="284"/>
      <c r="AV774" s="284"/>
      <c r="AW774" s="284"/>
      <c r="AX774" s="284"/>
      <c r="AY774" s="284"/>
      <c r="AZ774" s="284"/>
      <c r="BA774" s="284"/>
      <c r="BB774" s="284"/>
      <c r="BC774" s="284"/>
      <c r="BD774" s="284"/>
      <c r="BE774" s="284"/>
      <c r="BF774" s="284"/>
      <c r="BG774" s="284"/>
      <c r="BH774" s="284"/>
    </row>
    <row r="775" spans="1:60" ht="12.75" outlineLevel="1">
      <c r="A775" s="232"/>
      <c r="B775" s="233"/>
      <c r="C775" s="234" t="s">
        <v>2089</v>
      </c>
      <c r="D775" s="235"/>
      <c r="E775" s="236">
        <v>145</v>
      </c>
      <c r="F775" s="283"/>
      <c r="G775" s="231"/>
      <c r="H775" s="283"/>
      <c r="I775" s="283"/>
      <c r="J775" s="283"/>
      <c r="K775" s="283"/>
      <c r="L775" s="283"/>
      <c r="M775" s="283"/>
      <c r="N775" s="283"/>
      <c r="O775" s="283"/>
      <c r="P775" s="283"/>
      <c r="Q775" s="283"/>
      <c r="R775" s="283"/>
      <c r="S775" s="283"/>
      <c r="T775" s="283"/>
      <c r="U775" s="283"/>
      <c r="V775" s="283"/>
      <c r="W775" s="283"/>
      <c r="X775" s="283"/>
      <c r="Y775" s="284"/>
      <c r="Z775" s="284"/>
      <c r="AA775" s="284"/>
      <c r="AB775" s="284"/>
      <c r="AC775" s="284"/>
      <c r="AD775" s="284"/>
      <c r="AE775" s="284"/>
      <c r="AF775" s="284"/>
      <c r="AG775" s="284" t="s">
        <v>527</v>
      </c>
      <c r="AH775" s="284">
        <v>0</v>
      </c>
      <c r="AI775" s="284"/>
      <c r="AJ775" s="284"/>
      <c r="AK775" s="284"/>
      <c r="AL775" s="284"/>
      <c r="AM775" s="284"/>
      <c r="AN775" s="284"/>
      <c r="AO775" s="284"/>
      <c r="AP775" s="284"/>
      <c r="AQ775" s="284"/>
      <c r="AR775" s="284"/>
      <c r="AS775" s="284"/>
      <c r="AT775" s="284"/>
      <c r="AU775" s="284"/>
      <c r="AV775" s="284"/>
      <c r="AW775" s="284"/>
      <c r="AX775" s="284"/>
      <c r="AY775" s="284"/>
      <c r="AZ775" s="284"/>
      <c r="BA775" s="284"/>
      <c r="BB775" s="284"/>
      <c r="BC775" s="284"/>
      <c r="BD775" s="284"/>
      <c r="BE775" s="284"/>
      <c r="BF775" s="284"/>
      <c r="BG775" s="284"/>
      <c r="BH775" s="284"/>
    </row>
    <row r="776" spans="1:60" ht="12.75" outlineLevel="1">
      <c r="A776" s="232"/>
      <c r="B776" s="233"/>
      <c r="C776" s="234" t="s">
        <v>2090</v>
      </c>
      <c r="D776" s="235"/>
      <c r="E776" s="236">
        <v>49.28</v>
      </c>
      <c r="F776" s="283"/>
      <c r="G776" s="231"/>
      <c r="H776" s="283"/>
      <c r="I776" s="283"/>
      <c r="J776" s="283"/>
      <c r="K776" s="283"/>
      <c r="L776" s="283"/>
      <c r="M776" s="283"/>
      <c r="N776" s="283"/>
      <c r="O776" s="283"/>
      <c r="P776" s="283"/>
      <c r="Q776" s="283"/>
      <c r="R776" s="283"/>
      <c r="S776" s="283"/>
      <c r="T776" s="283"/>
      <c r="U776" s="283"/>
      <c r="V776" s="283"/>
      <c r="W776" s="283"/>
      <c r="X776" s="283"/>
      <c r="Y776" s="284"/>
      <c r="Z776" s="284"/>
      <c r="AA776" s="284"/>
      <c r="AB776" s="284"/>
      <c r="AC776" s="284"/>
      <c r="AD776" s="284"/>
      <c r="AE776" s="284"/>
      <c r="AF776" s="284"/>
      <c r="AG776" s="284" t="s">
        <v>527</v>
      </c>
      <c r="AH776" s="284">
        <v>0</v>
      </c>
      <c r="AI776" s="284"/>
      <c r="AJ776" s="284"/>
      <c r="AK776" s="284"/>
      <c r="AL776" s="284"/>
      <c r="AM776" s="284"/>
      <c r="AN776" s="284"/>
      <c r="AO776" s="284"/>
      <c r="AP776" s="284"/>
      <c r="AQ776" s="284"/>
      <c r="AR776" s="284"/>
      <c r="AS776" s="284"/>
      <c r="AT776" s="284"/>
      <c r="AU776" s="284"/>
      <c r="AV776" s="284"/>
      <c r="AW776" s="284"/>
      <c r="AX776" s="284"/>
      <c r="AY776" s="284"/>
      <c r="AZ776" s="284"/>
      <c r="BA776" s="284"/>
      <c r="BB776" s="284"/>
      <c r="BC776" s="284"/>
      <c r="BD776" s="284"/>
      <c r="BE776" s="284"/>
      <c r="BF776" s="284"/>
      <c r="BG776" s="284"/>
      <c r="BH776" s="284"/>
    </row>
    <row r="777" spans="1:60" ht="22.5" outlineLevel="1">
      <c r="A777" s="225">
        <v>166</v>
      </c>
      <c r="B777" s="226" t="s">
        <v>2091</v>
      </c>
      <c r="C777" s="227" t="s">
        <v>2092</v>
      </c>
      <c r="D777" s="228" t="s">
        <v>238</v>
      </c>
      <c r="E777" s="229">
        <v>103.26</v>
      </c>
      <c r="F777" s="147"/>
      <c r="G777" s="230">
        <f>ROUND(E777*F777,2)</f>
        <v>0</v>
      </c>
      <c r="H777" s="148"/>
      <c r="I777" s="283">
        <f>ROUND(E777*H777,2)</f>
        <v>0</v>
      </c>
      <c r="J777" s="148"/>
      <c r="K777" s="283">
        <f>ROUND(E777*J777,2)</f>
        <v>0</v>
      </c>
      <c r="L777" s="283">
        <v>21</v>
      </c>
      <c r="M777" s="283">
        <f>G777*(1+L777/100)</f>
        <v>0</v>
      </c>
      <c r="N777" s="283">
        <v>0.00064</v>
      </c>
      <c r="O777" s="283">
        <f>ROUND(E777*N777,2)</f>
        <v>0.07</v>
      </c>
      <c r="P777" s="283">
        <v>0</v>
      </c>
      <c r="Q777" s="283">
        <f>ROUND(E777*P777,2)</f>
        <v>0</v>
      </c>
      <c r="R777" s="283"/>
      <c r="S777" s="283" t="s">
        <v>1412</v>
      </c>
      <c r="T777" s="283" t="s">
        <v>1412</v>
      </c>
      <c r="U777" s="283">
        <v>0.14</v>
      </c>
      <c r="V777" s="283">
        <f>ROUND(E777*U777,2)</f>
        <v>14.46</v>
      </c>
      <c r="W777" s="283"/>
      <c r="X777" s="283" t="s">
        <v>1392</v>
      </c>
      <c r="Y777" s="284"/>
      <c r="Z777" s="284"/>
      <c r="AA777" s="284"/>
      <c r="AB777" s="284"/>
      <c r="AC777" s="284"/>
      <c r="AD777" s="284"/>
      <c r="AE777" s="284"/>
      <c r="AF777" s="284"/>
      <c r="AG777" s="284" t="s">
        <v>1393</v>
      </c>
      <c r="AH777" s="284"/>
      <c r="AI777" s="284"/>
      <c r="AJ777" s="284"/>
      <c r="AK777" s="284"/>
      <c r="AL777" s="284"/>
      <c r="AM777" s="284"/>
      <c r="AN777" s="284"/>
      <c r="AO777" s="284"/>
      <c r="AP777" s="284"/>
      <c r="AQ777" s="284"/>
      <c r="AR777" s="284"/>
      <c r="AS777" s="284"/>
      <c r="AT777" s="284"/>
      <c r="AU777" s="284"/>
      <c r="AV777" s="284"/>
      <c r="AW777" s="284"/>
      <c r="AX777" s="284"/>
      <c r="AY777" s="284"/>
      <c r="AZ777" s="284"/>
      <c r="BA777" s="284"/>
      <c r="BB777" s="284"/>
      <c r="BC777" s="284"/>
      <c r="BD777" s="284"/>
      <c r="BE777" s="284"/>
      <c r="BF777" s="284"/>
      <c r="BG777" s="284"/>
      <c r="BH777" s="284"/>
    </row>
    <row r="778" spans="1:60" ht="12.75" outlineLevel="1">
      <c r="A778" s="232"/>
      <c r="B778" s="233"/>
      <c r="C778" s="234" t="s">
        <v>1518</v>
      </c>
      <c r="D778" s="235"/>
      <c r="E778" s="236">
        <v>19.155</v>
      </c>
      <c r="F778" s="283"/>
      <c r="G778" s="231"/>
      <c r="H778" s="283"/>
      <c r="I778" s="283"/>
      <c r="J778" s="283"/>
      <c r="K778" s="283"/>
      <c r="L778" s="283"/>
      <c r="M778" s="283"/>
      <c r="N778" s="283"/>
      <c r="O778" s="283"/>
      <c r="P778" s="283"/>
      <c r="Q778" s="283"/>
      <c r="R778" s="283"/>
      <c r="S778" s="283"/>
      <c r="T778" s="283"/>
      <c r="U778" s="283"/>
      <c r="V778" s="283"/>
      <c r="W778" s="283"/>
      <c r="X778" s="283"/>
      <c r="Y778" s="284"/>
      <c r="Z778" s="284"/>
      <c r="AA778" s="284"/>
      <c r="AB778" s="284"/>
      <c r="AC778" s="284"/>
      <c r="AD778" s="284"/>
      <c r="AE778" s="284"/>
      <c r="AF778" s="284"/>
      <c r="AG778" s="284" t="s">
        <v>527</v>
      </c>
      <c r="AH778" s="284">
        <v>0</v>
      </c>
      <c r="AI778" s="284"/>
      <c r="AJ778" s="284"/>
      <c r="AK778" s="284"/>
      <c r="AL778" s="284"/>
      <c r="AM778" s="284"/>
      <c r="AN778" s="284"/>
      <c r="AO778" s="284"/>
      <c r="AP778" s="284"/>
      <c r="AQ778" s="284"/>
      <c r="AR778" s="284"/>
      <c r="AS778" s="284"/>
      <c r="AT778" s="284"/>
      <c r="AU778" s="284"/>
      <c r="AV778" s="284"/>
      <c r="AW778" s="284"/>
      <c r="AX778" s="284"/>
      <c r="AY778" s="284"/>
      <c r="AZ778" s="284"/>
      <c r="BA778" s="284"/>
      <c r="BB778" s="284"/>
      <c r="BC778" s="284"/>
      <c r="BD778" s="284"/>
      <c r="BE778" s="284"/>
      <c r="BF778" s="284"/>
      <c r="BG778" s="284"/>
      <c r="BH778" s="284"/>
    </row>
    <row r="779" spans="1:60" ht="12.75" outlineLevel="1">
      <c r="A779" s="232"/>
      <c r="B779" s="233"/>
      <c r="C779" s="234" t="s">
        <v>2093</v>
      </c>
      <c r="D779" s="235"/>
      <c r="E779" s="236">
        <v>16.65</v>
      </c>
      <c r="F779" s="283"/>
      <c r="G779" s="231"/>
      <c r="H779" s="283"/>
      <c r="I779" s="283"/>
      <c r="J779" s="283"/>
      <c r="K779" s="283"/>
      <c r="L779" s="283"/>
      <c r="M779" s="283"/>
      <c r="N779" s="283"/>
      <c r="O779" s="283"/>
      <c r="P779" s="283"/>
      <c r="Q779" s="283"/>
      <c r="R779" s="283"/>
      <c r="S779" s="283"/>
      <c r="T779" s="283"/>
      <c r="U779" s="283"/>
      <c r="V779" s="283"/>
      <c r="W779" s="283"/>
      <c r="X779" s="283"/>
      <c r="Y779" s="284"/>
      <c r="Z779" s="284"/>
      <c r="AA779" s="284"/>
      <c r="AB779" s="284"/>
      <c r="AC779" s="284"/>
      <c r="AD779" s="284"/>
      <c r="AE779" s="284"/>
      <c r="AF779" s="284"/>
      <c r="AG779" s="284" t="s">
        <v>527</v>
      </c>
      <c r="AH779" s="284">
        <v>0</v>
      </c>
      <c r="AI779" s="284"/>
      <c r="AJ779" s="284"/>
      <c r="AK779" s="284"/>
      <c r="AL779" s="284"/>
      <c r="AM779" s="284"/>
      <c r="AN779" s="284"/>
      <c r="AO779" s="284"/>
      <c r="AP779" s="284"/>
      <c r="AQ779" s="284"/>
      <c r="AR779" s="284"/>
      <c r="AS779" s="284"/>
      <c r="AT779" s="284"/>
      <c r="AU779" s="284"/>
      <c r="AV779" s="284"/>
      <c r="AW779" s="284"/>
      <c r="AX779" s="284"/>
      <c r="AY779" s="284"/>
      <c r="AZ779" s="284"/>
      <c r="BA779" s="284"/>
      <c r="BB779" s="284"/>
      <c r="BC779" s="284"/>
      <c r="BD779" s="284"/>
      <c r="BE779" s="284"/>
      <c r="BF779" s="284"/>
      <c r="BG779" s="284"/>
      <c r="BH779" s="284"/>
    </row>
    <row r="780" spans="1:60" ht="12.75" outlineLevel="1">
      <c r="A780" s="232"/>
      <c r="B780" s="233"/>
      <c r="C780" s="234" t="s">
        <v>2094</v>
      </c>
      <c r="D780" s="235"/>
      <c r="E780" s="236">
        <v>20.775</v>
      </c>
      <c r="F780" s="283"/>
      <c r="G780" s="231"/>
      <c r="H780" s="283"/>
      <c r="I780" s="283"/>
      <c r="J780" s="283"/>
      <c r="K780" s="283"/>
      <c r="L780" s="283"/>
      <c r="M780" s="283"/>
      <c r="N780" s="283"/>
      <c r="O780" s="283"/>
      <c r="P780" s="283"/>
      <c r="Q780" s="283"/>
      <c r="R780" s="283"/>
      <c r="S780" s="283"/>
      <c r="T780" s="283"/>
      <c r="U780" s="283"/>
      <c r="V780" s="283"/>
      <c r="W780" s="283"/>
      <c r="X780" s="283"/>
      <c r="Y780" s="284"/>
      <c r="Z780" s="284"/>
      <c r="AA780" s="284"/>
      <c r="AB780" s="284"/>
      <c r="AC780" s="284"/>
      <c r="AD780" s="284"/>
      <c r="AE780" s="284"/>
      <c r="AF780" s="284"/>
      <c r="AG780" s="284" t="s">
        <v>527</v>
      </c>
      <c r="AH780" s="284">
        <v>0</v>
      </c>
      <c r="AI780" s="284"/>
      <c r="AJ780" s="284"/>
      <c r="AK780" s="284"/>
      <c r="AL780" s="284"/>
      <c r="AM780" s="284"/>
      <c r="AN780" s="284"/>
      <c r="AO780" s="284"/>
      <c r="AP780" s="284"/>
      <c r="AQ780" s="284"/>
      <c r="AR780" s="284"/>
      <c r="AS780" s="284"/>
      <c r="AT780" s="284"/>
      <c r="AU780" s="284"/>
      <c r="AV780" s="284"/>
      <c r="AW780" s="284"/>
      <c r="AX780" s="284"/>
      <c r="AY780" s="284"/>
      <c r="AZ780" s="284"/>
      <c r="BA780" s="284"/>
      <c r="BB780" s="284"/>
      <c r="BC780" s="284"/>
      <c r="BD780" s="284"/>
      <c r="BE780" s="284"/>
      <c r="BF780" s="284"/>
      <c r="BG780" s="284"/>
      <c r="BH780" s="284"/>
    </row>
    <row r="781" spans="1:60" ht="12.75" outlineLevel="1">
      <c r="A781" s="232"/>
      <c r="B781" s="233"/>
      <c r="C781" s="234" t="s">
        <v>2095</v>
      </c>
      <c r="D781" s="235"/>
      <c r="E781" s="236">
        <v>14.97</v>
      </c>
      <c r="F781" s="283"/>
      <c r="G781" s="231"/>
      <c r="H781" s="283"/>
      <c r="I781" s="283"/>
      <c r="J781" s="283"/>
      <c r="K781" s="283"/>
      <c r="L781" s="283"/>
      <c r="M781" s="283"/>
      <c r="N781" s="283"/>
      <c r="O781" s="283"/>
      <c r="P781" s="283"/>
      <c r="Q781" s="283"/>
      <c r="R781" s="283"/>
      <c r="S781" s="283"/>
      <c r="T781" s="283"/>
      <c r="U781" s="283"/>
      <c r="V781" s="283"/>
      <c r="W781" s="283"/>
      <c r="X781" s="283"/>
      <c r="Y781" s="284"/>
      <c r="Z781" s="284"/>
      <c r="AA781" s="284"/>
      <c r="AB781" s="284"/>
      <c r="AC781" s="284"/>
      <c r="AD781" s="284"/>
      <c r="AE781" s="284"/>
      <c r="AF781" s="284"/>
      <c r="AG781" s="284" t="s">
        <v>527</v>
      </c>
      <c r="AH781" s="284">
        <v>0</v>
      </c>
      <c r="AI781" s="284"/>
      <c r="AJ781" s="284"/>
      <c r="AK781" s="284"/>
      <c r="AL781" s="284"/>
      <c r="AM781" s="284"/>
      <c r="AN781" s="284"/>
      <c r="AO781" s="284"/>
      <c r="AP781" s="284"/>
      <c r="AQ781" s="284"/>
      <c r="AR781" s="284"/>
      <c r="AS781" s="284"/>
      <c r="AT781" s="284"/>
      <c r="AU781" s="284"/>
      <c r="AV781" s="284"/>
      <c r="AW781" s="284"/>
      <c r="AX781" s="284"/>
      <c r="AY781" s="284"/>
      <c r="AZ781" s="284"/>
      <c r="BA781" s="284"/>
      <c r="BB781" s="284"/>
      <c r="BC781" s="284"/>
      <c r="BD781" s="284"/>
      <c r="BE781" s="284"/>
      <c r="BF781" s="284"/>
      <c r="BG781" s="284"/>
      <c r="BH781" s="284"/>
    </row>
    <row r="782" spans="1:60" ht="12.75" outlineLevel="1">
      <c r="A782" s="232"/>
      <c r="B782" s="233"/>
      <c r="C782" s="234" t="s">
        <v>2096</v>
      </c>
      <c r="D782" s="235"/>
      <c r="E782" s="236">
        <v>15.015</v>
      </c>
      <c r="F782" s="283"/>
      <c r="G782" s="231"/>
      <c r="H782" s="283"/>
      <c r="I782" s="283"/>
      <c r="J782" s="283"/>
      <c r="K782" s="283"/>
      <c r="L782" s="283"/>
      <c r="M782" s="283"/>
      <c r="N782" s="283"/>
      <c r="O782" s="283"/>
      <c r="P782" s="283"/>
      <c r="Q782" s="283"/>
      <c r="R782" s="283"/>
      <c r="S782" s="283"/>
      <c r="T782" s="283"/>
      <c r="U782" s="283"/>
      <c r="V782" s="283"/>
      <c r="W782" s="283"/>
      <c r="X782" s="283"/>
      <c r="Y782" s="284"/>
      <c r="Z782" s="284"/>
      <c r="AA782" s="284"/>
      <c r="AB782" s="284"/>
      <c r="AC782" s="284"/>
      <c r="AD782" s="284"/>
      <c r="AE782" s="284"/>
      <c r="AF782" s="284"/>
      <c r="AG782" s="284" t="s">
        <v>527</v>
      </c>
      <c r="AH782" s="284">
        <v>0</v>
      </c>
      <c r="AI782" s="284"/>
      <c r="AJ782" s="284"/>
      <c r="AK782" s="284"/>
      <c r="AL782" s="284"/>
      <c r="AM782" s="284"/>
      <c r="AN782" s="284"/>
      <c r="AO782" s="284"/>
      <c r="AP782" s="284"/>
      <c r="AQ782" s="284"/>
      <c r="AR782" s="284"/>
      <c r="AS782" s="284"/>
      <c r="AT782" s="284"/>
      <c r="AU782" s="284"/>
      <c r="AV782" s="284"/>
      <c r="AW782" s="284"/>
      <c r="AX782" s="284"/>
      <c r="AY782" s="284"/>
      <c r="AZ782" s="284"/>
      <c r="BA782" s="284"/>
      <c r="BB782" s="284"/>
      <c r="BC782" s="284"/>
      <c r="BD782" s="284"/>
      <c r="BE782" s="284"/>
      <c r="BF782" s="284"/>
      <c r="BG782" s="284"/>
      <c r="BH782" s="284"/>
    </row>
    <row r="783" spans="1:60" ht="12.75" outlineLevel="1">
      <c r="A783" s="232"/>
      <c r="B783" s="233"/>
      <c r="C783" s="234" t="s">
        <v>2097</v>
      </c>
      <c r="D783" s="235"/>
      <c r="E783" s="236">
        <v>16.695</v>
      </c>
      <c r="F783" s="283"/>
      <c r="G783" s="231"/>
      <c r="H783" s="283"/>
      <c r="I783" s="283"/>
      <c r="J783" s="283"/>
      <c r="K783" s="283"/>
      <c r="L783" s="283"/>
      <c r="M783" s="283"/>
      <c r="N783" s="283"/>
      <c r="O783" s="283"/>
      <c r="P783" s="283"/>
      <c r="Q783" s="283"/>
      <c r="R783" s="283"/>
      <c r="S783" s="283"/>
      <c r="T783" s="283"/>
      <c r="U783" s="283"/>
      <c r="V783" s="283"/>
      <c r="W783" s="283"/>
      <c r="X783" s="283"/>
      <c r="Y783" s="284"/>
      <c r="Z783" s="284"/>
      <c r="AA783" s="284"/>
      <c r="AB783" s="284"/>
      <c r="AC783" s="284"/>
      <c r="AD783" s="284"/>
      <c r="AE783" s="284"/>
      <c r="AF783" s="284"/>
      <c r="AG783" s="284" t="s">
        <v>527</v>
      </c>
      <c r="AH783" s="284">
        <v>0</v>
      </c>
      <c r="AI783" s="284"/>
      <c r="AJ783" s="284"/>
      <c r="AK783" s="284"/>
      <c r="AL783" s="284"/>
      <c r="AM783" s="284"/>
      <c r="AN783" s="284"/>
      <c r="AO783" s="284"/>
      <c r="AP783" s="284"/>
      <c r="AQ783" s="284"/>
      <c r="AR783" s="284"/>
      <c r="AS783" s="284"/>
      <c r="AT783" s="284"/>
      <c r="AU783" s="284"/>
      <c r="AV783" s="284"/>
      <c r="AW783" s="284"/>
      <c r="AX783" s="284"/>
      <c r="AY783" s="284"/>
      <c r="AZ783" s="284"/>
      <c r="BA783" s="284"/>
      <c r="BB783" s="284"/>
      <c r="BC783" s="284"/>
      <c r="BD783" s="284"/>
      <c r="BE783" s="284"/>
      <c r="BF783" s="284"/>
      <c r="BG783" s="284"/>
      <c r="BH783" s="284"/>
    </row>
    <row r="784" spans="1:60" ht="12.75" outlineLevel="1">
      <c r="A784" s="237">
        <v>167</v>
      </c>
      <c r="B784" s="238" t="s">
        <v>2098</v>
      </c>
      <c r="C784" s="239" t="s">
        <v>2099</v>
      </c>
      <c r="D784" s="240" t="s">
        <v>238</v>
      </c>
      <c r="E784" s="241">
        <v>295</v>
      </c>
      <c r="F784" s="149"/>
      <c r="G784" s="242">
        <f>ROUND(E784*F784,2)</f>
        <v>0</v>
      </c>
      <c r="H784" s="148"/>
      <c r="I784" s="283">
        <f>ROUND(E784*H784,2)</f>
        <v>0</v>
      </c>
      <c r="J784" s="148"/>
      <c r="K784" s="283">
        <f>ROUND(E784*J784,2)</f>
        <v>0</v>
      </c>
      <c r="L784" s="283">
        <v>21</v>
      </c>
      <c r="M784" s="283">
        <f>G784*(1+L784/100)</f>
        <v>0</v>
      </c>
      <c r="N784" s="283">
        <v>0.00035</v>
      </c>
      <c r="O784" s="283">
        <f>ROUND(E784*N784,2)</f>
        <v>0.1</v>
      </c>
      <c r="P784" s="283">
        <v>0</v>
      </c>
      <c r="Q784" s="283">
        <f>ROUND(E784*P784,2)</f>
        <v>0</v>
      </c>
      <c r="R784" s="283"/>
      <c r="S784" s="283" t="s">
        <v>1412</v>
      </c>
      <c r="T784" s="283" t="s">
        <v>1412</v>
      </c>
      <c r="U784" s="283">
        <v>0.0135</v>
      </c>
      <c r="V784" s="283">
        <f>ROUND(E784*U784,2)</f>
        <v>3.98</v>
      </c>
      <c r="W784" s="283"/>
      <c r="X784" s="283" t="s">
        <v>1392</v>
      </c>
      <c r="Y784" s="284"/>
      <c r="Z784" s="284"/>
      <c r="AA784" s="284"/>
      <c r="AB784" s="284"/>
      <c r="AC784" s="284"/>
      <c r="AD784" s="284"/>
      <c r="AE784" s="284"/>
      <c r="AF784" s="284"/>
      <c r="AG784" s="284" t="s">
        <v>1393</v>
      </c>
      <c r="AH784" s="284"/>
      <c r="AI784" s="284"/>
      <c r="AJ784" s="284"/>
      <c r="AK784" s="284"/>
      <c r="AL784" s="284"/>
      <c r="AM784" s="284"/>
      <c r="AN784" s="284"/>
      <c r="AO784" s="284"/>
      <c r="AP784" s="284"/>
      <c r="AQ784" s="284"/>
      <c r="AR784" s="284"/>
      <c r="AS784" s="284"/>
      <c r="AT784" s="284"/>
      <c r="AU784" s="284"/>
      <c r="AV784" s="284"/>
      <c r="AW784" s="284"/>
      <c r="AX784" s="284"/>
      <c r="AY784" s="284"/>
      <c r="AZ784" s="284"/>
      <c r="BA784" s="284"/>
      <c r="BB784" s="284"/>
      <c r="BC784" s="284"/>
      <c r="BD784" s="284"/>
      <c r="BE784" s="284"/>
      <c r="BF784" s="284"/>
      <c r="BG784" s="284"/>
      <c r="BH784" s="284"/>
    </row>
    <row r="785" spans="1:33" ht="12.75">
      <c r="A785" s="218" t="s">
        <v>1384</v>
      </c>
      <c r="B785" s="219" t="s">
        <v>2100</v>
      </c>
      <c r="C785" s="220" t="s">
        <v>2101</v>
      </c>
      <c r="D785" s="221"/>
      <c r="E785" s="222"/>
      <c r="F785" s="281"/>
      <c r="G785" s="224">
        <f>SUMIF(AG786:AG787,"&lt;&gt;NOR",G786:G787)</f>
        <v>0</v>
      </c>
      <c r="H785" s="282"/>
      <c r="I785" s="282">
        <f>SUM(I786:I787)</f>
        <v>0</v>
      </c>
      <c r="J785" s="282"/>
      <c r="K785" s="282">
        <f>SUM(K786:K787)</f>
        <v>0</v>
      </c>
      <c r="L785" s="282"/>
      <c r="M785" s="282">
        <f>SUM(M786:M787)</f>
        <v>0</v>
      </c>
      <c r="N785" s="282"/>
      <c r="O785" s="282">
        <f>SUM(O786:O787)</f>
        <v>0</v>
      </c>
      <c r="P785" s="282"/>
      <c r="Q785" s="282">
        <f>SUM(Q786:Q787)</f>
        <v>0</v>
      </c>
      <c r="R785" s="282"/>
      <c r="S785" s="282"/>
      <c r="T785" s="282"/>
      <c r="U785" s="282"/>
      <c r="V785" s="282">
        <f>SUM(V786:V787)</f>
        <v>0.09</v>
      </c>
      <c r="W785" s="282"/>
      <c r="X785" s="282"/>
      <c r="AG785" s="259" t="s">
        <v>1387</v>
      </c>
    </row>
    <row r="786" spans="1:60" ht="12.75" outlineLevel="1">
      <c r="A786" s="225">
        <v>168</v>
      </c>
      <c r="B786" s="226" t="s">
        <v>2102</v>
      </c>
      <c r="C786" s="227" t="s">
        <v>2103</v>
      </c>
      <c r="D786" s="228" t="s">
        <v>238</v>
      </c>
      <c r="E786" s="229">
        <v>0.45</v>
      </c>
      <c r="F786" s="147"/>
      <c r="G786" s="230">
        <f>ROUND(E786*F786,2)</f>
        <v>0</v>
      </c>
      <c r="H786" s="148"/>
      <c r="I786" s="283">
        <f>ROUND(E786*H786,2)</f>
        <v>0</v>
      </c>
      <c r="J786" s="148"/>
      <c r="K786" s="283">
        <f>ROUND(E786*J786,2)</f>
        <v>0</v>
      </c>
      <c r="L786" s="283">
        <v>21</v>
      </c>
      <c r="M786" s="283">
        <f>G786*(1+L786/100)</f>
        <v>0</v>
      </c>
      <c r="N786" s="283">
        <v>0</v>
      </c>
      <c r="O786" s="283">
        <f>ROUND(E786*N786,2)</f>
        <v>0</v>
      </c>
      <c r="P786" s="283">
        <v>0.01</v>
      </c>
      <c r="Q786" s="283">
        <f>ROUND(E786*P786,2)</f>
        <v>0</v>
      </c>
      <c r="R786" s="283"/>
      <c r="S786" s="283" t="s">
        <v>1412</v>
      </c>
      <c r="T786" s="283" t="s">
        <v>1412</v>
      </c>
      <c r="U786" s="283">
        <v>0.21</v>
      </c>
      <c r="V786" s="283">
        <f>ROUND(E786*U786,2)</f>
        <v>0.09</v>
      </c>
      <c r="W786" s="283"/>
      <c r="X786" s="283" t="s">
        <v>1392</v>
      </c>
      <c r="Y786" s="284"/>
      <c r="Z786" s="284"/>
      <c r="AA786" s="284"/>
      <c r="AB786" s="284"/>
      <c r="AC786" s="284"/>
      <c r="AD786" s="284"/>
      <c r="AE786" s="284"/>
      <c r="AF786" s="284"/>
      <c r="AG786" s="284" t="s">
        <v>1393</v>
      </c>
      <c r="AH786" s="284"/>
      <c r="AI786" s="284"/>
      <c r="AJ786" s="284"/>
      <c r="AK786" s="284"/>
      <c r="AL786" s="284"/>
      <c r="AM786" s="284"/>
      <c r="AN786" s="284"/>
      <c r="AO786" s="284"/>
      <c r="AP786" s="284"/>
      <c r="AQ786" s="284"/>
      <c r="AR786" s="284"/>
      <c r="AS786" s="284"/>
      <c r="AT786" s="284"/>
      <c r="AU786" s="284"/>
      <c r="AV786" s="284"/>
      <c r="AW786" s="284"/>
      <c r="AX786" s="284"/>
      <c r="AY786" s="284"/>
      <c r="AZ786" s="284"/>
      <c r="BA786" s="284"/>
      <c r="BB786" s="284"/>
      <c r="BC786" s="284"/>
      <c r="BD786" s="284"/>
      <c r="BE786" s="284"/>
      <c r="BF786" s="284"/>
      <c r="BG786" s="284"/>
      <c r="BH786" s="284"/>
    </row>
    <row r="787" spans="1:60" ht="12.75" outlineLevel="1">
      <c r="A787" s="232"/>
      <c r="B787" s="233"/>
      <c r="C787" s="234" t="s">
        <v>2104</v>
      </c>
      <c r="D787" s="235"/>
      <c r="E787" s="236">
        <v>0.45</v>
      </c>
      <c r="F787" s="283"/>
      <c r="G787" s="231"/>
      <c r="H787" s="283"/>
      <c r="I787" s="283"/>
      <c r="J787" s="283"/>
      <c r="K787" s="283"/>
      <c r="L787" s="283"/>
      <c r="M787" s="283"/>
      <c r="N787" s="283"/>
      <c r="O787" s="283"/>
      <c r="P787" s="283"/>
      <c r="Q787" s="283"/>
      <c r="R787" s="283"/>
      <c r="S787" s="283"/>
      <c r="T787" s="283"/>
      <c r="U787" s="283"/>
      <c r="V787" s="283"/>
      <c r="W787" s="283"/>
      <c r="X787" s="283"/>
      <c r="Y787" s="284"/>
      <c r="Z787" s="284"/>
      <c r="AA787" s="284"/>
      <c r="AB787" s="284"/>
      <c r="AC787" s="284"/>
      <c r="AD787" s="284"/>
      <c r="AE787" s="284"/>
      <c r="AF787" s="284"/>
      <c r="AG787" s="284" t="s">
        <v>527</v>
      </c>
      <c r="AH787" s="284">
        <v>0</v>
      </c>
      <c r="AI787" s="284"/>
      <c r="AJ787" s="284"/>
      <c r="AK787" s="284"/>
      <c r="AL787" s="284"/>
      <c r="AM787" s="284"/>
      <c r="AN787" s="284"/>
      <c r="AO787" s="284"/>
      <c r="AP787" s="284"/>
      <c r="AQ787" s="284"/>
      <c r="AR787" s="284"/>
      <c r="AS787" s="284"/>
      <c r="AT787" s="284"/>
      <c r="AU787" s="284"/>
      <c r="AV787" s="284"/>
      <c r="AW787" s="284"/>
      <c r="AX787" s="284"/>
      <c r="AY787" s="284"/>
      <c r="AZ787" s="284"/>
      <c r="BA787" s="284"/>
      <c r="BB787" s="284"/>
      <c r="BC787" s="284"/>
      <c r="BD787" s="284"/>
      <c r="BE787" s="284"/>
      <c r="BF787" s="284"/>
      <c r="BG787" s="284"/>
      <c r="BH787" s="284"/>
    </row>
    <row r="788" spans="1:33" ht="12.75">
      <c r="A788" s="218" t="s">
        <v>1384</v>
      </c>
      <c r="B788" s="219" t="s">
        <v>2477</v>
      </c>
      <c r="C788" s="220" t="s">
        <v>2478</v>
      </c>
      <c r="D788" s="221"/>
      <c r="E788" s="222"/>
      <c r="F788" s="281"/>
      <c r="G788" s="224">
        <f>SUMIF(AG789:AG790,"&lt;&gt;NOR",G789:G790)</f>
        <v>0</v>
      </c>
      <c r="H788" s="282"/>
      <c r="I788" s="282">
        <f>SUM(I789:I790)</f>
        <v>0</v>
      </c>
      <c r="J788" s="282"/>
      <c r="K788" s="282">
        <f>SUM(K789:K790)</f>
        <v>0</v>
      </c>
      <c r="L788" s="282"/>
      <c r="M788" s="282">
        <f>SUM(M789:M790)</f>
        <v>0</v>
      </c>
      <c r="N788" s="282"/>
      <c r="O788" s="282">
        <f>SUM(O789:O790)</f>
        <v>0</v>
      </c>
      <c r="P788" s="282"/>
      <c r="Q788" s="282">
        <f>SUM(Q789:Q790)</f>
        <v>0.30000000000000004</v>
      </c>
      <c r="R788" s="282"/>
      <c r="S788" s="282"/>
      <c r="T788" s="282"/>
      <c r="U788" s="282"/>
      <c r="V788" s="282">
        <f>SUM(V789:V790)</f>
        <v>0</v>
      </c>
      <c r="W788" s="282"/>
      <c r="X788" s="282"/>
      <c r="AG788" s="259" t="s">
        <v>1387</v>
      </c>
    </row>
    <row r="789" spans="1:60" ht="12.75" outlineLevel="1">
      <c r="A789" s="237">
        <v>169</v>
      </c>
      <c r="B789" s="238" t="s">
        <v>2479</v>
      </c>
      <c r="C789" s="239" t="s">
        <v>2480</v>
      </c>
      <c r="D789" s="240" t="s">
        <v>243</v>
      </c>
      <c r="E789" s="241">
        <v>1</v>
      </c>
      <c r="F789" s="149"/>
      <c r="G789" s="242">
        <f>ROUND(E789*F789,2)</f>
        <v>0</v>
      </c>
      <c r="H789" s="148"/>
      <c r="I789" s="283">
        <f>ROUND(E789*H789,2)</f>
        <v>0</v>
      </c>
      <c r="J789" s="148"/>
      <c r="K789" s="283">
        <f>ROUND(E789*J789,2)</f>
        <v>0</v>
      </c>
      <c r="L789" s="283">
        <v>21</v>
      </c>
      <c r="M789" s="283">
        <f>G789*(1+L789/100)</f>
        <v>0</v>
      </c>
      <c r="N789" s="283">
        <v>0</v>
      </c>
      <c r="O789" s="283">
        <f>ROUND(E789*N789,2)</f>
        <v>0</v>
      </c>
      <c r="P789" s="283">
        <v>0.1</v>
      </c>
      <c r="Q789" s="283">
        <f>ROUND(E789*P789,2)</f>
        <v>0.1</v>
      </c>
      <c r="R789" s="283"/>
      <c r="S789" s="283" t="s">
        <v>1390</v>
      </c>
      <c r="T789" s="283" t="s">
        <v>1391</v>
      </c>
      <c r="U789" s="283">
        <v>0</v>
      </c>
      <c r="V789" s="283">
        <f>ROUND(E789*U789,2)</f>
        <v>0</v>
      </c>
      <c r="W789" s="283"/>
      <c r="X789" s="283" t="s">
        <v>1392</v>
      </c>
      <c r="Y789" s="284"/>
      <c r="Z789" s="284"/>
      <c r="AA789" s="284"/>
      <c r="AB789" s="284"/>
      <c r="AC789" s="284"/>
      <c r="AD789" s="284"/>
      <c r="AE789" s="284"/>
      <c r="AF789" s="284"/>
      <c r="AG789" s="284" t="s">
        <v>1393</v>
      </c>
      <c r="AH789" s="284"/>
      <c r="AI789" s="284"/>
      <c r="AJ789" s="284"/>
      <c r="AK789" s="284"/>
      <c r="AL789" s="284"/>
      <c r="AM789" s="284"/>
      <c r="AN789" s="284"/>
      <c r="AO789" s="284"/>
      <c r="AP789" s="284"/>
      <c r="AQ789" s="284"/>
      <c r="AR789" s="284"/>
      <c r="AS789" s="284"/>
      <c r="AT789" s="284"/>
      <c r="AU789" s="284"/>
      <c r="AV789" s="284"/>
      <c r="AW789" s="284"/>
      <c r="AX789" s="284"/>
      <c r="AY789" s="284"/>
      <c r="AZ789" s="284"/>
      <c r="BA789" s="284"/>
      <c r="BB789" s="284"/>
      <c r="BC789" s="284"/>
      <c r="BD789" s="284"/>
      <c r="BE789" s="284"/>
      <c r="BF789" s="284"/>
      <c r="BG789" s="284"/>
      <c r="BH789" s="284"/>
    </row>
    <row r="790" spans="1:60" ht="22.5" outlineLevel="1">
      <c r="A790" s="237">
        <v>170</v>
      </c>
      <c r="B790" s="238" t="s">
        <v>2481</v>
      </c>
      <c r="C790" s="239" t="s">
        <v>2482</v>
      </c>
      <c r="D790" s="240" t="s">
        <v>243</v>
      </c>
      <c r="E790" s="241">
        <v>1</v>
      </c>
      <c r="F790" s="149"/>
      <c r="G790" s="242">
        <f>ROUND(E790*F790,2)</f>
        <v>0</v>
      </c>
      <c r="H790" s="148"/>
      <c r="I790" s="283">
        <f>ROUND(E790*H790,2)</f>
        <v>0</v>
      </c>
      <c r="J790" s="148"/>
      <c r="K790" s="283">
        <f>ROUND(E790*J790,2)</f>
        <v>0</v>
      </c>
      <c r="L790" s="283">
        <v>21</v>
      </c>
      <c r="M790" s="283">
        <f>G790*(1+L790/100)</f>
        <v>0</v>
      </c>
      <c r="N790" s="283">
        <v>0</v>
      </c>
      <c r="O790" s="283">
        <f>ROUND(E790*N790,2)</f>
        <v>0</v>
      </c>
      <c r="P790" s="283">
        <v>0.2</v>
      </c>
      <c r="Q790" s="283">
        <f>ROUND(E790*P790,2)</f>
        <v>0.2</v>
      </c>
      <c r="R790" s="283"/>
      <c r="S790" s="283" t="s">
        <v>1390</v>
      </c>
      <c r="T790" s="283" t="s">
        <v>1391</v>
      </c>
      <c r="U790" s="283">
        <v>0</v>
      </c>
      <c r="V790" s="283">
        <f>ROUND(E790*U790,2)</f>
        <v>0</v>
      </c>
      <c r="W790" s="283"/>
      <c r="X790" s="283" t="s">
        <v>1392</v>
      </c>
      <c r="Y790" s="284"/>
      <c r="Z790" s="284"/>
      <c r="AA790" s="284"/>
      <c r="AB790" s="284"/>
      <c r="AC790" s="284"/>
      <c r="AD790" s="284"/>
      <c r="AE790" s="284"/>
      <c r="AF790" s="284"/>
      <c r="AG790" s="284" t="s">
        <v>1393</v>
      </c>
      <c r="AH790" s="284"/>
      <c r="AI790" s="284"/>
      <c r="AJ790" s="284"/>
      <c r="AK790" s="284"/>
      <c r="AL790" s="284"/>
      <c r="AM790" s="284"/>
      <c r="AN790" s="284"/>
      <c r="AO790" s="284"/>
      <c r="AP790" s="284"/>
      <c r="AQ790" s="284"/>
      <c r="AR790" s="284"/>
      <c r="AS790" s="284"/>
      <c r="AT790" s="284"/>
      <c r="AU790" s="284"/>
      <c r="AV790" s="284"/>
      <c r="AW790" s="284"/>
      <c r="AX790" s="284"/>
      <c r="AY790" s="284"/>
      <c r="AZ790" s="284"/>
      <c r="BA790" s="284"/>
      <c r="BB790" s="284"/>
      <c r="BC790" s="284"/>
      <c r="BD790" s="284"/>
      <c r="BE790" s="284"/>
      <c r="BF790" s="284"/>
      <c r="BG790" s="284"/>
      <c r="BH790" s="284"/>
    </row>
    <row r="791" spans="1:33" ht="12.75">
      <c r="A791" s="218" t="s">
        <v>1384</v>
      </c>
      <c r="B791" s="219" t="s">
        <v>2105</v>
      </c>
      <c r="C791" s="220" t="s">
        <v>2106</v>
      </c>
      <c r="D791" s="221"/>
      <c r="E791" s="222"/>
      <c r="F791" s="281"/>
      <c r="G791" s="224">
        <f>SUMIF(AG792:AG800,"&lt;&gt;NOR",G792:G800)</f>
        <v>0</v>
      </c>
      <c r="H791" s="282"/>
      <c r="I791" s="282">
        <f>SUM(I792:I800)</f>
        <v>0</v>
      </c>
      <c r="J791" s="282"/>
      <c r="K791" s="282">
        <f>SUM(K792:K800)</f>
        <v>0</v>
      </c>
      <c r="L791" s="282"/>
      <c r="M791" s="282">
        <f>SUM(M792:M800)</f>
        <v>0</v>
      </c>
      <c r="N791" s="282"/>
      <c r="O791" s="282">
        <f>SUM(O792:O800)</f>
        <v>0</v>
      </c>
      <c r="P791" s="282"/>
      <c r="Q791" s="282">
        <f>SUM(Q792:Q800)</f>
        <v>0</v>
      </c>
      <c r="R791" s="282"/>
      <c r="S791" s="282"/>
      <c r="T791" s="282"/>
      <c r="U791" s="282"/>
      <c r="V791" s="282">
        <f>SUM(V792:V800)</f>
        <v>486.07</v>
      </c>
      <c r="W791" s="282"/>
      <c r="X791" s="282"/>
      <c r="AG791" s="259" t="s">
        <v>1387</v>
      </c>
    </row>
    <row r="792" spans="1:60" ht="22.5" outlineLevel="1">
      <c r="A792" s="225">
        <v>171</v>
      </c>
      <c r="B792" s="226" t="s">
        <v>2107</v>
      </c>
      <c r="C792" s="227" t="s">
        <v>2108</v>
      </c>
      <c r="D792" s="228" t="s">
        <v>223</v>
      </c>
      <c r="E792" s="229">
        <v>88.03726</v>
      </c>
      <c r="F792" s="147"/>
      <c r="G792" s="230">
        <f>ROUND(E792*F792,2)</f>
        <v>0</v>
      </c>
      <c r="H792" s="148"/>
      <c r="I792" s="283">
        <f>ROUND(E792*H792,2)</f>
        <v>0</v>
      </c>
      <c r="J792" s="148"/>
      <c r="K792" s="283">
        <f>ROUND(E792*J792,2)</f>
        <v>0</v>
      </c>
      <c r="L792" s="283">
        <v>21</v>
      </c>
      <c r="M792" s="283">
        <f>G792*(1+L792/100)</f>
        <v>0</v>
      </c>
      <c r="N792" s="283">
        <v>0</v>
      </c>
      <c r="O792" s="283">
        <f>ROUND(E792*N792,2)</f>
        <v>0</v>
      </c>
      <c r="P792" s="283">
        <v>0</v>
      </c>
      <c r="Q792" s="283">
        <f>ROUND(E792*P792,2)</f>
        <v>0</v>
      </c>
      <c r="R792" s="283"/>
      <c r="S792" s="283" t="s">
        <v>1412</v>
      </c>
      <c r="T792" s="283" t="s">
        <v>1412</v>
      </c>
      <c r="U792" s="283">
        <v>0</v>
      </c>
      <c r="V792" s="283">
        <f>ROUND(E792*U792,2)</f>
        <v>0</v>
      </c>
      <c r="W792" s="283"/>
      <c r="X792" s="283" t="s">
        <v>1392</v>
      </c>
      <c r="Y792" s="284"/>
      <c r="Z792" s="284"/>
      <c r="AA792" s="284"/>
      <c r="AB792" s="284"/>
      <c r="AC792" s="284"/>
      <c r="AD792" s="284"/>
      <c r="AE792" s="284"/>
      <c r="AF792" s="284"/>
      <c r="AG792" s="284" t="s">
        <v>1393</v>
      </c>
      <c r="AH792" s="284"/>
      <c r="AI792" s="284"/>
      <c r="AJ792" s="284"/>
      <c r="AK792" s="284"/>
      <c r="AL792" s="284"/>
      <c r="AM792" s="284"/>
      <c r="AN792" s="284"/>
      <c r="AO792" s="284"/>
      <c r="AP792" s="284"/>
      <c r="AQ792" s="284"/>
      <c r="AR792" s="284"/>
      <c r="AS792" s="284"/>
      <c r="AT792" s="284"/>
      <c r="AU792" s="284"/>
      <c r="AV792" s="284"/>
      <c r="AW792" s="284"/>
      <c r="AX792" s="284"/>
      <c r="AY792" s="284"/>
      <c r="AZ792" s="284"/>
      <c r="BA792" s="284"/>
      <c r="BB792" s="284"/>
      <c r="BC792" s="284"/>
      <c r="BD792" s="284"/>
      <c r="BE792" s="284"/>
      <c r="BF792" s="284"/>
      <c r="BG792" s="284"/>
      <c r="BH792" s="284"/>
    </row>
    <row r="793" spans="1:60" ht="12.75" outlineLevel="1">
      <c r="A793" s="232"/>
      <c r="B793" s="233"/>
      <c r="C793" s="234" t="s">
        <v>2109</v>
      </c>
      <c r="D793" s="235"/>
      <c r="E793" s="236">
        <v>88.03726</v>
      </c>
      <c r="F793" s="283"/>
      <c r="G793" s="231"/>
      <c r="H793" s="283"/>
      <c r="I793" s="283"/>
      <c r="J793" s="283"/>
      <c r="K793" s="283"/>
      <c r="L793" s="283"/>
      <c r="M793" s="283"/>
      <c r="N793" s="283"/>
      <c r="O793" s="283"/>
      <c r="P793" s="283"/>
      <c r="Q793" s="283"/>
      <c r="R793" s="283"/>
      <c r="S793" s="283"/>
      <c r="T793" s="283"/>
      <c r="U793" s="283"/>
      <c r="V793" s="283"/>
      <c r="W793" s="283"/>
      <c r="X793" s="283"/>
      <c r="Y793" s="284"/>
      <c r="Z793" s="284"/>
      <c r="AA793" s="284"/>
      <c r="AB793" s="284"/>
      <c r="AC793" s="284"/>
      <c r="AD793" s="284"/>
      <c r="AE793" s="284"/>
      <c r="AF793" s="284"/>
      <c r="AG793" s="284" t="s">
        <v>527</v>
      </c>
      <c r="AH793" s="284">
        <v>0</v>
      </c>
      <c r="AI793" s="284"/>
      <c r="AJ793" s="284"/>
      <c r="AK793" s="284"/>
      <c r="AL793" s="284"/>
      <c r="AM793" s="284"/>
      <c r="AN793" s="284"/>
      <c r="AO793" s="284"/>
      <c r="AP793" s="284"/>
      <c r="AQ793" s="284"/>
      <c r="AR793" s="284"/>
      <c r="AS793" s="284"/>
      <c r="AT793" s="284"/>
      <c r="AU793" s="284"/>
      <c r="AV793" s="284"/>
      <c r="AW793" s="284"/>
      <c r="AX793" s="284"/>
      <c r="AY793" s="284"/>
      <c r="AZ793" s="284"/>
      <c r="BA793" s="284"/>
      <c r="BB793" s="284"/>
      <c r="BC793" s="284"/>
      <c r="BD793" s="284"/>
      <c r="BE793" s="284"/>
      <c r="BF793" s="284"/>
      <c r="BG793" s="284"/>
      <c r="BH793" s="284"/>
    </row>
    <row r="794" spans="1:60" ht="12.75" outlineLevel="1">
      <c r="A794" s="237">
        <v>172</v>
      </c>
      <c r="B794" s="238" t="s">
        <v>2110</v>
      </c>
      <c r="C794" s="239" t="s">
        <v>2111</v>
      </c>
      <c r="D794" s="240" t="s">
        <v>223</v>
      </c>
      <c r="E794" s="241">
        <v>11.58</v>
      </c>
      <c r="F794" s="149"/>
      <c r="G794" s="242">
        <f>ROUND(E794*F794,2)</f>
        <v>0</v>
      </c>
      <c r="H794" s="148"/>
      <c r="I794" s="283">
        <f>ROUND(E794*H794,2)</f>
        <v>0</v>
      </c>
      <c r="J794" s="148"/>
      <c r="K794" s="283">
        <f>ROUND(E794*J794,2)</f>
        <v>0</v>
      </c>
      <c r="L794" s="283">
        <v>21</v>
      </c>
      <c r="M794" s="283">
        <f>G794*(1+L794/100)</f>
        <v>0</v>
      </c>
      <c r="N794" s="283">
        <v>0</v>
      </c>
      <c r="O794" s="283">
        <f>ROUND(E794*N794,2)</f>
        <v>0</v>
      </c>
      <c r="P794" s="283">
        <v>0</v>
      </c>
      <c r="Q794" s="283">
        <f>ROUND(E794*P794,2)</f>
        <v>0</v>
      </c>
      <c r="R794" s="283"/>
      <c r="S794" s="283" t="s">
        <v>1412</v>
      </c>
      <c r="T794" s="283" t="s">
        <v>1412</v>
      </c>
      <c r="U794" s="283">
        <v>0</v>
      </c>
      <c r="V794" s="283">
        <f>ROUND(E794*U794,2)</f>
        <v>0</v>
      </c>
      <c r="W794" s="283"/>
      <c r="X794" s="283" t="s">
        <v>1392</v>
      </c>
      <c r="Y794" s="284"/>
      <c r="Z794" s="284"/>
      <c r="AA794" s="284"/>
      <c r="AB794" s="284"/>
      <c r="AC794" s="284"/>
      <c r="AD794" s="284"/>
      <c r="AE794" s="284"/>
      <c r="AF794" s="284"/>
      <c r="AG794" s="284" t="s">
        <v>1393</v>
      </c>
      <c r="AH794" s="284"/>
      <c r="AI794" s="284"/>
      <c r="AJ794" s="284"/>
      <c r="AK794" s="284"/>
      <c r="AL794" s="284"/>
      <c r="AM794" s="284"/>
      <c r="AN794" s="284"/>
      <c r="AO794" s="284"/>
      <c r="AP794" s="284"/>
      <c r="AQ794" s="284"/>
      <c r="AR794" s="284"/>
      <c r="AS794" s="284"/>
      <c r="AT794" s="284"/>
      <c r="AU794" s="284"/>
      <c r="AV794" s="284"/>
      <c r="AW794" s="284"/>
      <c r="AX794" s="284"/>
      <c r="AY794" s="284"/>
      <c r="AZ794" s="284"/>
      <c r="BA794" s="284"/>
      <c r="BB794" s="284"/>
      <c r="BC794" s="284"/>
      <c r="BD794" s="284"/>
      <c r="BE794" s="284"/>
      <c r="BF794" s="284"/>
      <c r="BG794" s="284"/>
      <c r="BH794" s="284"/>
    </row>
    <row r="795" spans="1:60" ht="12.75" outlineLevel="1">
      <c r="A795" s="237">
        <v>173</v>
      </c>
      <c r="B795" s="238" t="s">
        <v>2112</v>
      </c>
      <c r="C795" s="239" t="s">
        <v>2113</v>
      </c>
      <c r="D795" s="240" t="s">
        <v>223</v>
      </c>
      <c r="E795" s="241">
        <v>106.10681</v>
      </c>
      <c r="F795" s="149"/>
      <c r="G795" s="242">
        <f>ROUND(E795*F795,2)</f>
        <v>0</v>
      </c>
      <c r="H795" s="148"/>
      <c r="I795" s="283">
        <f>ROUND(E795*H795,2)</f>
        <v>0</v>
      </c>
      <c r="J795" s="148"/>
      <c r="K795" s="283">
        <f>ROUND(E795*J795,2)</f>
        <v>0</v>
      </c>
      <c r="L795" s="283">
        <v>21</v>
      </c>
      <c r="M795" s="283">
        <f>G795*(1+L795/100)</f>
        <v>0</v>
      </c>
      <c r="N795" s="283">
        <v>0</v>
      </c>
      <c r="O795" s="283">
        <f>ROUND(E795*N795,2)</f>
        <v>0</v>
      </c>
      <c r="P795" s="283">
        <v>0</v>
      </c>
      <c r="Q795" s="283">
        <f>ROUND(E795*P795,2)</f>
        <v>0</v>
      </c>
      <c r="R795" s="283"/>
      <c r="S795" s="283" t="s">
        <v>1412</v>
      </c>
      <c r="T795" s="283" t="s">
        <v>1412</v>
      </c>
      <c r="U795" s="283">
        <v>2.009</v>
      </c>
      <c r="V795" s="283">
        <f>ROUND(E795*U795,2)</f>
        <v>213.17</v>
      </c>
      <c r="W795" s="283"/>
      <c r="X795" s="283" t="s">
        <v>2114</v>
      </c>
      <c r="Y795" s="284"/>
      <c r="Z795" s="284"/>
      <c r="AA795" s="284"/>
      <c r="AB795" s="284"/>
      <c r="AC795" s="284"/>
      <c r="AD795" s="284"/>
      <c r="AE795" s="284"/>
      <c r="AF795" s="284"/>
      <c r="AG795" s="284" t="s">
        <v>2115</v>
      </c>
      <c r="AH795" s="284"/>
      <c r="AI795" s="284"/>
      <c r="AJ795" s="284"/>
      <c r="AK795" s="284"/>
      <c r="AL795" s="284"/>
      <c r="AM795" s="284"/>
      <c r="AN795" s="284"/>
      <c r="AO795" s="284"/>
      <c r="AP795" s="284"/>
      <c r="AQ795" s="284"/>
      <c r="AR795" s="284"/>
      <c r="AS795" s="284"/>
      <c r="AT795" s="284"/>
      <c r="AU795" s="284"/>
      <c r="AV795" s="284"/>
      <c r="AW795" s="284"/>
      <c r="AX795" s="284"/>
      <c r="AY795" s="284"/>
      <c r="AZ795" s="284"/>
      <c r="BA795" s="284"/>
      <c r="BB795" s="284"/>
      <c r="BC795" s="284"/>
      <c r="BD795" s="284"/>
      <c r="BE795" s="284"/>
      <c r="BF795" s="284"/>
      <c r="BG795" s="284"/>
      <c r="BH795" s="284"/>
    </row>
    <row r="796" spans="1:60" ht="12.75" outlineLevel="1">
      <c r="A796" s="237">
        <v>174</v>
      </c>
      <c r="B796" s="238" t="s">
        <v>2116</v>
      </c>
      <c r="C796" s="239" t="s">
        <v>2117</v>
      </c>
      <c r="D796" s="240" t="s">
        <v>223</v>
      </c>
      <c r="E796" s="241">
        <v>106.10681</v>
      </c>
      <c r="F796" s="149"/>
      <c r="G796" s="242">
        <f>ROUND(E796*F796,2)</f>
        <v>0</v>
      </c>
      <c r="H796" s="148"/>
      <c r="I796" s="283">
        <f>ROUND(E796*H796,2)</f>
        <v>0</v>
      </c>
      <c r="J796" s="148"/>
      <c r="K796" s="283">
        <f>ROUND(E796*J796,2)</f>
        <v>0</v>
      </c>
      <c r="L796" s="283">
        <v>21</v>
      </c>
      <c r="M796" s="283">
        <f>G796*(1+L796/100)</f>
        <v>0</v>
      </c>
      <c r="N796" s="283">
        <v>0</v>
      </c>
      <c r="O796" s="283">
        <f>ROUND(E796*N796,2)</f>
        <v>0</v>
      </c>
      <c r="P796" s="283">
        <v>0</v>
      </c>
      <c r="Q796" s="283">
        <f>ROUND(E796*P796,2)</f>
        <v>0</v>
      </c>
      <c r="R796" s="283"/>
      <c r="S796" s="283" t="s">
        <v>1412</v>
      </c>
      <c r="T796" s="283" t="s">
        <v>1412</v>
      </c>
      <c r="U796" s="283">
        <v>1.14</v>
      </c>
      <c r="V796" s="283">
        <f>ROUND(E796*U796,2)</f>
        <v>120.96</v>
      </c>
      <c r="W796" s="283"/>
      <c r="X796" s="283" t="s">
        <v>2114</v>
      </c>
      <c r="Y796" s="284"/>
      <c r="Z796" s="284"/>
      <c r="AA796" s="284"/>
      <c r="AB796" s="284"/>
      <c r="AC796" s="284"/>
      <c r="AD796" s="284"/>
      <c r="AE796" s="284"/>
      <c r="AF796" s="284"/>
      <c r="AG796" s="284" t="s">
        <v>2115</v>
      </c>
      <c r="AH796" s="284"/>
      <c r="AI796" s="284"/>
      <c r="AJ796" s="284"/>
      <c r="AK796" s="284"/>
      <c r="AL796" s="284"/>
      <c r="AM796" s="284"/>
      <c r="AN796" s="284"/>
      <c r="AO796" s="284"/>
      <c r="AP796" s="284"/>
      <c r="AQ796" s="284"/>
      <c r="AR796" s="284"/>
      <c r="AS796" s="284"/>
      <c r="AT796" s="284"/>
      <c r="AU796" s="284"/>
      <c r="AV796" s="284"/>
      <c r="AW796" s="284"/>
      <c r="AX796" s="284"/>
      <c r="AY796" s="284"/>
      <c r="AZ796" s="284"/>
      <c r="BA796" s="284"/>
      <c r="BB796" s="284"/>
      <c r="BC796" s="284"/>
      <c r="BD796" s="284"/>
      <c r="BE796" s="284"/>
      <c r="BF796" s="284"/>
      <c r="BG796" s="284"/>
      <c r="BH796" s="284"/>
    </row>
    <row r="797" spans="1:60" ht="12.75" outlineLevel="1">
      <c r="A797" s="225">
        <v>175</v>
      </c>
      <c r="B797" s="226" t="s">
        <v>2118</v>
      </c>
      <c r="C797" s="227" t="s">
        <v>2119</v>
      </c>
      <c r="D797" s="228" t="s">
        <v>223</v>
      </c>
      <c r="E797" s="229">
        <v>106.10681</v>
      </c>
      <c r="F797" s="147"/>
      <c r="G797" s="230">
        <f>ROUND(E797*F797,2)</f>
        <v>0</v>
      </c>
      <c r="H797" s="148"/>
      <c r="I797" s="283">
        <f>ROUND(E797*H797,2)</f>
        <v>0</v>
      </c>
      <c r="J797" s="148"/>
      <c r="K797" s="283">
        <f>ROUND(E797*J797,2)</f>
        <v>0</v>
      </c>
      <c r="L797" s="283">
        <v>21</v>
      </c>
      <c r="M797" s="283">
        <f>G797*(1+L797/100)</f>
        <v>0</v>
      </c>
      <c r="N797" s="283">
        <v>0</v>
      </c>
      <c r="O797" s="283">
        <f>ROUND(E797*N797,2)</f>
        <v>0</v>
      </c>
      <c r="P797" s="283">
        <v>0</v>
      </c>
      <c r="Q797" s="283">
        <f>ROUND(E797*P797,2)</f>
        <v>0</v>
      </c>
      <c r="R797" s="283"/>
      <c r="S797" s="283" t="s">
        <v>1412</v>
      </c>
      <c r="T797" s="283" t="s">
        <v>1412</v>
      </c>
      <c r="U797" s="283">
        <v>0.49</v>
      </c>
      <c r="V797" s="283">
        <f>ROUND(E797*U797,2)</f>
        <v>51.99</v>
      </c>
      <c r="W797" s="283"/>
      <c r="X797" s="283" t="s">
        <v>2114</v>
      </c>
      <c r="Y797" s="284"/>
      <c r="Z797" s="284"/>
      <c r="AA797" s="284"/>
      <c r="AB797" s="284"/>
      <c r="AC797" s="284"/>
      <c r="AD797" s="284"/>
      <c r="AE797" s="284"/>
      <c r="AF797" s="284"/>
      <c r="AG797" s="284" t="s">
        <v>2115</v>
      </c>
      <c r="AH797" s="284"/>
      <c r="AI797" s="284"/>
      <c r="AJ797" s="284"/>
      <c r="AK797" s="284"/>
      <c r="AL797" s="284"/>
      <c r="AM797" s="284"/>
      <c r="AN797" s="284"/>
      <c r="AO797" s="284"/>
      <c r="AP797" s="284"/>
      <c r="AQ797" s="284"/>
      <c r="AR797" s="284"/>
      <c r="AS797" s="284"/>
      <c r="AT797" s="284"/>
      <c r="AU797" s="284"/>
      <c r="AV797" s="284"/>
      <c r="AW797" s="284"/>
      <c r="AX797" s="284"/>
      <c r="AY797" s="284"/>
      <c r="AZ797" s="284"/>
      <c r="BA797" s="284"/>
      <c r="BB797" s="284"/>
      <c r="BC797" s="284"/>
      <c r="BD797" s="284"/>
      <c r="BE797" s="284"/>
      <c r="BF797" s="284"/>
      <c r="BG797" s="284"/>
      <c r="BH797" s="284"/>
    </row>
    <row r="798" spans="1:60" ht="12.75" customHeight="1" outlineLevel="1">
      <c r="A798" s="232"/>
      <c r="B798" s="233"/>
      <c r="C798" s="292" t="s">
        <v>2483</v>
      </c>
      <c r="D798" s="292"/>
      <c r="E798" s="292"/>
      <c r="F798" s="290"/>
      <c r="G798" s="292"/>
      <c r="H798" s="283"/>
      <c r="I798" s="283"/>
      <c r="J798" s="283"/>
      <c r="K798" s="283"/>
      <c r="L798" s="283"/>
      <c r="M798" s="283"/>
      <c r="N798" s="283"/>
      <c r="O798" s="283"/>
      <c r="P798" s="283"/>
      <c r="Q798" s="283"/>
      <c r="R798" s="283"/>
      <c r="S798" s="283"/>
      <c r="T798" s="283"/>
      <c r="U798" s="283"/>
      <c r="V798" s="283"/>
      <c r="W798" s="283"/>
      <c r="X798" s="283"/>
      <c r="Y798" s="284"/>
      <c r="Z798" s="284"/>
      <c r="AA798" s="284"/>
      <c r="AB798" s="284"/>
      <c r="AC798" s="284"/>
      <c r="AD798" s="284"/>
      <c r="AE798" s="284"/>
      <c r="AF798" s="284"/>
      <c r="AG798" s="284" t="s">
        <v>1395</v>
      </c>
      <c r="AH798" s="284"/>
      <c r="AI798" s="284"/>
      <c r="AJ798" s="284"/>
      <c r="AK798" s="284"/>
      <c r="AL798" s="284"/>
      <c r="AM798" s="284"/>
      <c r="AN798" s="284"/>
      <c r="AO798" s="284"/>
      <c r="AP798" s="284"/>
      <c r="AQ798" s="284"/>
      <c r="AR798" s="284"/>
      <c r="AS798" s="284"/>
      <c r="AT798" s="284"/>
      <c r="AU798" s="284"/>
      <c r="AV798" s="284"/>
      <c r="AW798" s="284"/>
      <c r="AX798" s="284"/>
      <c r="AY798" s="284"/>
      <c r="AZ798" s="284"/>
      <c r="BA798" s="284"/>
      <c r="BB798" s="284"/>
      <c r="BC798" s="284"/>
      <c r="BD798" s="284"/>
      <c r="BE798" s="284"/>
      <c r="BF798" s="284"/>
      <c r="BG798" s="284"/>
      <c r="BH798" s="284"/>
    </row>
    <row r="799" spans="1:60" ht="12.75" outlineLevel="1">
      <c r="A799" s="237">
        <v>176</v>
      </c>
      <c r="B799" s="238" t="s">
        <v>2120</v>
      </c>
      <c r="C799" s="239" t="s">
        <v>2121</v>
      </c>
      <c r="D799" s="240" t="s">
        <v>223</v>
      </c>
      <c r="E799" s="241">
        <v>2016.02944</v>
      </c>
      <c r="F799" s="149"/>
      <c r="G799" s="242">
        <f>ROUND(E799*F799,2)</f>
        <v>0</v>
      </c>
      <c r="H799" s="148"/>
      <c r="I799" s="283">
        <f>ROUND(E799*H799,2)</f>
        <v>0</v>
      </c>
      <c r="J799" s="148"/>
      <c r="K799" s="283">
        <f>ROUND(E799*J799,2)</f>
        <v>0</v>
      </c>
      <c r="L799" s="283">
        <v>21</v>
      </c>
      <c r="M799" s="283">
        <f>G799*(1+L799/100)</f>
        <v>0</v>
      </c>
      <c r="N799" s="283">
        <v>0</v>
      </c>
      <c r="O799" s="283">
        <f>ROUND(E799*N799,2)</f>
        <v>0</v>
      </c>
      <c r="P799" s="283">
        <v>0</v>
      </c>
      <c r="Q799" s="283">
        <f>ROUND(E799*P799,2)</f>
        <v>0</v>
      </c>
      <c r="R799" s="283"/>
      <c r="S799" s="283" t="s">
        <v>1412</v>
      </c>
      <c r="T799" s="283" t="s">
        <v>1412</v>
      </c>
      <c r="U799" s="283">
        <v>0</v>
      </c>
      <c r="V799" s="283">
        <f>ROUND(E799*U799,2)</f>
        <v>0</v>
      </c>
      <c r="W799" s="283"/>
      <c r="X799" s="283" t="s">
        <v>2114</v>
      </c>
      <c r="Y799" s="284"/>
      <c r="Z799" s="284"/>
      <c r="AA799" s="284"/>
      <c r="AB799" s="284"/>
      <c r="AC799" s="284"/>
      <c r="AD799" s="284"/>
      <c r="AE799" s="284"/>
      <c r="AF799" s="284"/>
      <c r="AG799" s="284" t="s">
        <v>2115</v>
      </c>
      <c r="AH799" s="284"/>
      <c r="AI799" s="284"/>
      <c r="AJ799" s="284"/>
      <c r="AK799" s="284"/>
      <c r="AL799" s="284"/>
      <c r="AM799" s="284"/>
      <c r="AN799" s="284"/>
      <c r="AO799" s="284"/>
      <c r="AP799" s="284"/>
      <c r="AQ799" s="284"/>
      <c r="AR799" s="284"/>
      <c r="AS799" s="284"/>
      <c r="AT799" s="284"/>
      <c r="AU799" s="284"/>
      <c r="AV799" s="284"/>
      <c r="AW799" s="284"/>
      <c r="AX799" s="284"/>
      <c r="AY799" s="284"/>
      <c r="AZ799" s="284"/>
      <c r="BA799" s="284"/>
      <c r="BB799" s="284"/>
      <c r="BC799" s="284"/>
      <c r="BD799" s="284"/>
      <c r="BE799" s="284"/>
      <c r="BF799" s="284"/>
      <c r="BG799" s="284"/>
      <c r="BH799" s="284"/>
    </row>
    <row r="800" spans="1:60" ht="12.75" outlineLevel="1">
      <c r="A800" s="225">
        <v>177</v>
      </c>
      <c r="B800" s="226" t="s">
        <v>2122</v>
      </c>
      <c r="C800" s="227" t="s">
        <v>2123</v>
      </c>
      <c r="D800" s="228" t="s">
        <v>223</v>
      </c>
      <c r="E800" s="229">
        <v>106.10681</v>
      </c>
      <c r="F800" s="147"/>
      <c r="G800" s="230">
        <f>ROUND(E800*F800,2)</f>
        <v>0</v>
      </c>
      <c r="H800" s="148"/>
      <c r="I800" s="283">
        <f>ROUND(E800*H800,2)</f>
        <v>0</v>
      </c>
      <c r="J800" s="148"/>
      <c r="K800" s="283">
        <f>ROUND(E800*J800,2)</f>
        <v>0</v>
      </c>
      <c r="L800" s="283">
        <v>21</v>
      </c>
      <c r="M800" s="283">
        <f>G800*(1+L800/100)</f>
        <v>0</v>
      </c>
      <c r="N800" s="283">
        <v>0</v>
      </c>
      <c r="O800" s="283">
        <f>ROUND(E800*N800,2)</f>
        <v>0</v>
      </c>
      <c r="P800" s="283">
        <v>0</v>
      </c>
      <c r="Q800" s="283">
        <f>ROUND(E800*P800,2)</f>
        <v>0</v>
      </c>
      <c r="R800" s="283"/>
      <c r="S800" s="283" t="s">
        <v>1412</v>
      </c>
      <c r="T800" s="283" t="s">
        <v>1412</v>
      </c>
      <c r="U800" s="283">
        <v>0.942</v>
      </c>
      <c r="V800" s="283">
        <f>ROUND(E800*U800,2)</f>
        <v>99.95</v>
      </c>
      <c r="W800" s="283"/>
      <c r="X800" s="283" t="s">
        <v>2114</v>
      </c>
      <c r="Y800" s="284"/>
      <c r="Z800" s="284"/>
      <c r="AA800" s="284"/>
      <c r="AB800" s="284"/>
      <c r="AC800" s="284"/>
      <c r="AD800" s="284"/>
      <c r="AE800" s="284"/>
      <c r="AF800" s="284"/>
      <c r="AG800" s="284" t="s">
        <v>2115</v>
      </c>
      <c r="AH800" s="284"/>
      <c r="AI800" s="284"/>
      <c r="AJ800" s="284"/>
      <c r="AK800" s="284"/>
      <c r="AL800" s="284"/>
      <c r="AM800" s="284"/>
      <c r="AN800" s="284"/>
      <c r="AO800" s="284"/>
      <c r="AP800" s="284"/>
      <c r="AQ800" s="284"/>
      <c r="AR800" s="284"/>
      <c r="AS800" s="284"/>
      <c r="AT800" s="284"/>
      <c r="AU800" s="284"/>
      <c r="AV800" s="284"/>
      <c r="AW800" s="284"/>
      <c r="AX800" s="284"/>
      <c r="AY800" s="284"/>
      <c r="AZ800" s="284"/>
      <c r="BA800" s="284"/>
      <c r="BB800" s="284"/>
      <c r="BC800" s="284"/>
      <c r="BD800" s="284"/>
      <c r="BE800" s="284"/>
      <c r="BF800" s="284"/>
      <c r="BG800" s="284"/>
      <c r="BH800" s="284"/>
    </row>
    <row r="801" spans="1:33" ht="12.75">
      <c r="A801" s="213"/>
      <c r="B801" s="214"/>
      <c r="C801" s="252"/>
      <c r="D801" s="215"/>
      <c r="E801" s="213"/>
      <c r="F801" s="271"/>
      <c r="G801" s="213"/>
      <c r="H801" s="271"/>
      <c r="I801" s="271"/>
      <c r="J801" s="271"/>
      <c r="K801" s="271"/>
      <c r="L801" s="271"/>
      <c r="M801" s="271"/>
      <c r="N801" s="271"/>
      <c r="O801" s="271"/>
      <c r="P801" s="271"/>
      <c r="Q801" s="271"/>
      <c r="R801" s="271"/>
      <c r="S801" s="271"/>
      <c r="T801" s="271"/>
      <c r="U801" s="271"/>
      <c r="V801" s="271"/>
      <c r="W801" s="271"/>
      <c r="X801" s="271"/>
      <c r="AE801" s="259">
        <v>15</v>
      </c>
      <c r="AF801" s="259">
        <v>21</v>
      </c>
      <c r="AG801" s="259" t="s">
        <v>157</v>
      </c>
    </row>
    <row r="802" spans="1:33" ht="12.75">
      <c r="A802" s="253"/>
      <c r="B802" s="254" t="s">
        <v>47</v>
      </c>
      <c r="C802" s="255"/>
      <c r="D802" s="256"/>
      <c r="E802" s="257"/>
      <c r="F802" s="288"/>
      <c r="G802" s="258">
        <f>G8+G73+G81+G92+G97+G154+G157+G202+G218+G222+G224+G229+G376+G378+G402+G431+G435+G437+G440+G450+G456+G632+G648+G685+G690+G708+G725+G731+G785+G788+G791</f>
        <v>0</v>
      </c>
      <c r="H802" s="271"/>
      <c r="I802" s="271"/>
      <c r="J802" s="271"/>
      <c r="K802" s="271"/>
      <c r="L802" s="271"/>
      <c r="M802" s="271"/>
      <c r="N802" s="271"/>
      <c r="O802" s="271"/>
      <c r="P802" s="271"/>
      <c r="Q802" s="271"/>
      <c r="R802" s="271"/>
      <c r="S802" s="271"/>
      <c r="T802" s="271"/>
      <c r="U802" s="271"/>
      <c r="V802" s="271"/>
      <c r="W802" s="271"/>
      <c r="X802" s="271"/>
      <c r="AE802" s="259">
        <f>SUMIF(L7:L800,AE801,G7:G800)</f>
        <v>0</v>
      </c>
      <c r="AF802" s="259">
        <f>SUMIF(L7:L800,AF801,G7:G800)</f>
        <v>0</v>
      </c>
      <c r="AG802" s="259" t="s">
        <v>1404</v>
      </c>
    </row>
    <row r="803" spans="1:24" ht="12.75">
      <c r="A803" s="271"/>
      <c r="B803" s="272"/>
      <c r="C803" s="287"/>
      <c r="D803" s="273"/>
      <c r="E803" s="271"/>
      <c r="F803" s="271"/>
      <c r="G803" s="271"/>
      <c r="H803" s="271"/>
      <c r="I803" s="271"/>
      <c r="J803" s="271"/>
      <c r="K803" s="271"/>
      <c r="L803" s="271"/>
      <c r="M803" s="271"/>
      <c r="N803" s="271"/>
      <c r="O803" s="271"/>
      <c r="P803" s="271"/>
      <c r="Q803" s="271"/>
      <c r="R803" s="271"/>
      <c r="S803" s="271"/>
      <c r="T803" s="271"/>
      <c r="U803" s="271"/>
      <c r="V803" s="271"/>
      <c r="W803" s="271"/>
      <c r="X803" s="271"/>
    </row>
    <row r="804" spans="1:24" ht="12.75">
      <c r="A804" s="271"/>
      <c r="B804" s="272"/>
      <c r="C804" s="287"/>
      <c r="D804" s="273"/>
      <c r="E804" s="271"/>
      <c r="F804" s="271"/>
      <c r="G804" s="271"/>
      <c r="H804" s="271"/>
      <c r="I804" s="271"/>
      <c r="J804" s="271"/>
      <c r="K804" s="271"/>
      <c r="L804" s="271"/>
      <c r="M804" s="271"/>
      <c r="N804" s="271"/>
      <c r="O804" s="271"/>
      <c r="P804" s="271"/>
      <c r="Q804" s="271"/>
      <c r="R804" s="271"/>
      <c r="S804" s="271"/>
      <c r="T804" s="271"/>
      <c r="U804" s="271"/>
      <c r="V804" s="271"/>
      <c r="W804" s="271"/>
      <c r="X804" s="271"/>
    </row>
    <row r="805" spans="1:24" ht="12.75">
      <c r="A805" s="1440" t="s">
        <v>1405</v>
      </c>
      <c r="B805" s="1440"/>
      <c r="C805" s="1441"/>
      <c r="D805" s="273"/>
      <c r="E805" s="271"/>
      <c r="F805" s="271"/>
      <c r="G805" s="271"/>
      <c r="H805" s="271"/>
      <c r="I805" s="271"/>
      <c r="J805" s="271"/>
      <c r="K805" s="271"/>
      <c r="L805" s="271"/>
      <c r="M805" s="271"/>
      <c r="N805" s="271"/>
      <c r="O805" s="271"/>
      <c r="P805" s="271"/>
      <c r="Q805" s="271"/>
      <c r="R805" s="271"/>
      <c r="S805" s="271"/>
      <c r="T805" s="271"/>
      <c r="U805" s="271"/>
      <c r="V805" s="271"/>
      <c r="W805" s="271"/>
      <c r="X805" s="271"/>
    </row>
    <row r="806" spans="1:33" ht="12.75">
      <c r="A806" s="1442"/>
      <c r="B806" s="1443"/>
      <c r="C806" s="1444"/>
      <c r="D806" s="1443"/>
      <c r="E806" s="1443"/>
      <c r="F806" s="1443"/>
      <c r="G806" s="1445"/>
      <c r="H806" s="271"/>
      <c r="I806" s="271"/>
      <c r="J806" s="271"/>
      <c r="K806" s="271"/>
      <c r="L806" s="271"/>
      <c r="M806" s="271"/>
      <c r="N806" s="271"/>
      <c r="O806" s="271"/>
      <c r="P806" s="271"/>
      <c r="Q806" s="271"/>
      <c r="R806" s="271"/>
      <c r="S806" s="271"/>
      <c r="T806" s="271"/>
      <c r="U806" s="271"/>
      <c r="V806" s="271"/>
      <c r="W806" s="271"/>
      <c r="X806" s="271"/>
      <c r="AG806" s="259" t="s">
        <v>1406</v>
      </c>
    </row>
    <row r="807" spans="1:24" ht="12.75">
      <c r="A807" s="1446"/>
      <c r="B807" s="1447"/>
      <c r="C807" s="1448"/>
      <c r="D807" s="1447"/>
      <c r="E807" s="1447"/>
      <c r="F807" s="1447"/>
      <c r="G807" s="1449"/>
      <c r="H807" s="271"/>
      <c r="I807" s="271"/>
      <c r="J807" s="271"/>
      <c r="K807" s="271"/>
      <c r="L807" s="271"/>
      <c r="M807" s="271"/>
      <c r="N807" s="271"/>
      <c r="O807" s="271"/>
      <c r="P807" s="271"/>
      <c r="Q807" s="271"/>
      <c r="R807" s="271"/>
      <c r="S807" s="271"/>
      <c r="T807" s="271"/>
      <c r="U807" s="271"/>
      <c r="V807" s="271"/>
      <c r="W807" s="271"/>
      <c r="X807" s="271"/>
    </row>
    <row r="808" spans="1:24" ht="12.75">
      <c r="A808" s="1446"/>
      <c r="B808" s="1447"/>
      <c r="C808" s="1448"/>
      <c r="D808" s="1447"/>
      <c r="E808" s="1447"/>
      <c r="F808" s="1447"/>
      <c r="G808" s="1449"/>
      <c r="H808" s="271"/>
      <c r="I808" s="271"/>
      <c r="J808" s="271"/>
      <c r="K808" s="271"/>
      <c r="L808" s="271"/>
      <c r="M808" s="271"/>
      <c r="N808" s="271"/>
      <c r="O808" s="271"/>
      <c r="P808" s="271"/>
      <c r="Q808" s="271"/>
      <c r="R808" s="271"/>
      <c r="S808" s="271"/>
      <c r="T808" s="271"/>
      <c r="U808" s="271"/>
      <c r="V808" s="271"/>
      <c r="W808" s="271"/>
      <c r="X808" s="271"/>
    </row>
    <row r="809" spans="1:24" ht="12.75">
      <c r="A809" s="1446"/>
      <c r="B809" s="1447"/>
      <c r="C809" s="1448"/>
      <c r="D809" s="1447"/>
      <c r="E809" s="1447"/>
      <c r="F809" s="1447"/>
      <c r="G809" s="1449"/>
      <c r="H809" s="271"/>
      <c r="I809" s="271"/>
      <c r="J809" s="271"/>
      <c r="K809" s="271"/>
      <c r="L809" s="271"/>
      <c r="M809" s="271"/>
      <c r="N809" s="271"/>
      <c r="O809" s="271"/>
      <c r="P809" s="271"/>
      <c r="Q809" s="271"/>
      <c r="R809" s="271"/>
      <c r="S809" s="271"/>
      <c r="T809" s="271"/>
      <c r="U809" s="271"/>
      <c r="V809" s="271"/>
      <c r="W809" s="271"/>
      <c r="X809" s="271"/>
    </row>
    <row r="810" spans="1:24" ht="12.75">
      <c r="A810" s="1450"/>
      <c r="B810" s="1451"/>
      <c r="C810" s="1452"/>
      <c r="D810" s="1451"/>
      <c r="E810" s="1451"/>
      <c r="F810" s="1451"/>
      <c r="G810" s="1453"/>
      <c r="H810" s="271"/>
      <c r="I810" s="271"/>
      <c r="J810" s="271"/>
      <c r="K810" s="271"/>
      <c r="L810" s="271"/>
      <c r="M810" s="271"/>
      <c r="N810" s="271"/>
      <c r="O810" s="271"/>
      <c r="P810" s="271"/>
      <c r="Q810" s="271"/>
      <c r="R810" s="271"/>
      <c r="S810" s="271"/>
      <c r="T810" s="271"/>
      <c r="U810" s="271"/>
      <c r="V810" s="271"/>
      <c r="W810" s="271"/>
      <c r="X810" s="271"/>
    </row>
    <row r="811" spans="1:24" ht="12.75">
      <c r="A811" s="271"/>
      <c r="B811" s="272"/>
      <c r="C811" s="287"/>
      <c r="D811" s="273"/>
      <c r="E811" s="271"/>
      <c r="F811" s="271"/>
      <c r="G811" s="271"/>
      <c r="H811" s="271"/>
      <c r="I811" s="271"/>
      <c r="J811" s="271"/>
      <c r="K811" s="271"/>
      <c r="L811" s="271"/>
      <c r="M811" s="271"/>
      <c r="N811" s="271"/>
      <c r="O811" s="271"/>
      <c r="P811" s="271"/>
      <c r="Q811" s="271"/>
      <c r="R811" s="271"/>
      <c r="S811" s="271"/>
      <c r="T811" s="271"/>
      <c r="U811" s="271"/>
      <c r="V811" s="271"/>
      <c r="W811" s="271"/>
      <c r="X811" s="271"/>
    </row>
    <row r="812" spans="3:33" ht="12.75">
      <c r="C812" s="289"/>
      <c r="D812" s="265"/>
      <c r="AG812" s="259" t="s">
        <v>1407</v>
      </c>
    </row>
    <row r="813" ht="12.75">
      <c r="D813" s="265"/>
    </row>
    <row r="814" ht="12.75">
      <c r="D814" s="265"/>
    </row>
    <row r="815" ht="12.75">
      <c r="D815" s="265"/>
    </row>
    <row r="816" ht="12.75">
      <c r="D816" s="265"/>
    </row>
    <row r="817" ht="12.75">
      <c r="D817" s="265"/>
    </row>
    <row r="818" ht="12.75">
      <c r="D818" s="265"/>
    </row>
    <row r="819" ht="12.75">
      <c r="D819" s="265"/>
    </row>
    <row r="820" ht="12.75">
      <c r="D820" s="265"/>
    </row>
    <row r="821" ht="12.75">
      <c r="D821" s="265"/>
    </row>
    <row r="822" ht="12.75">
      <c r="D822" s="265"/>
    </row>
    <row r="823" ht="12.75">
      <c r="D823" s="265"/>
    </row>
    <row r="824" ht="12.75">
      <c r="D824" s="265"/>
    </row>
    <row r="825" ht="12.75">
      <c r="D825" s="265"/>
    </row>
    <row r="826" ht="12.75">
      <c r="D826" s="265"/>
    </row>
    <row r="827" ht="12.75">
      <c r="D827" s="265"/>
    </row>
    <row r="828" ht="12.75">
      <c r="D828" s="265"/>
    </row>
    <row r="829" ht="12.75">
      <c r="D829" s="265"/>
    </row>
    <row r="830" ht="12.75">
      <c r="D830" s="265"/>
    </row>
    <row r="831" ht="12.75">
      <c r="D831" s="265"/>
    </row>
    <row r="832" ht="12.75">
      <c r="D832" s="265"/>
    </row>
    <row r="833" ht="12.75">
      <c r="D833" s="265"/>
    </row>
    <row r="834" ht="12.75">
      <c r="D834" s="265"/>
    </row>
    <row r="835" ht="12.75">
      <c r="D835" s="265"/>
    </row>
    <row r="836" ht="12.75">
      <c r="D836" s="265"/>
    </row>
    <row r="837" ht="12.75">
      <c r="D837" s="265"/>
    </row>
    <row r="838" ht="12.75">
      <c r="D838" s="265"/>
    </row>
    <row r="839" ht="12.75">
      <c r="D839" s="265"/>
    </row>
    <row r="840" ht="12.75">
      <c r="D840" s="265"/>
    </row>
    <row r="841" ht="12.75">
      <c r="D841" s="265"/>
    </row>
    <row r="842" ht="12.75">
      <c r="D842" s="265"/>
    </row>
    <row r="843" ht="12.75">
      <c r="D843" s="265"/>
    </row>
    <row r="844" ht="12.75">
      <c r="D844" s="265"/>
    </row>
    <row r="845" ht="12.75">
      <c r="D845" s="265"/>
    </row>
    <row r="846" ht="12.75">
      <c r="D846" s="265"/>
    </row>
    <row r="847" ht="12.75">
      <c r="D847" s="265"/>
    </row>
    <row r="848" ht="12.75">
      <c r="D848" s="265"/>
    </row>
    <row r="849" ht="12.75">
      <c r="D849" s="265"/>
    </row>
    <row r="850" ht="12.75">
      <c r="D850" s="265"/>
    </row>
    <row r="851" ht="12.75">
      <c r="D851" s="265"/>
    </row>
    <row r="852" ht="12.75">
      <c r="D852" s="265"/>
    </row>
    <row r="853" ht="12.75">
      <c r="D853" s="265"/>
    </row>
    <row r="854" ht="12.75">
      <c r="D854" s="265"/>
    </row>
    <row r="855" ht="12.75">
      <c r="D855" s="265"/>
    </row>
    <row r="856" ht="12.75">
      <c r="D856" s="265"/>
    </row>
    <row r="857" ht="12.75">
      <c r="D857" s="265"/>
    </row>
    <row r="858" ht="12.75">
      <c r="D858" s="265"/>
    </row>
    <row r="859" ht="12.75">
      <c r="D859" s="265"/>
    </row>
    <row r="860" ht="12.75">
      <c r="D860" s="265"/>
    </row>
    <row r="861" ht="12.75">
      <c r="D861" s="265"/>
    </row>
    <row r="862" ht="12.75">
      <c r="D862" s="265"/>
    </row>
    <row r="863" ht="12.75">
      <c r="D863" s="265"/>
    </row>
    <row r="864" ht="12.75">
      <c r="D864" s="265"/>
    </row>
    <row r="865" ht="12.75">
      <c r="D865" s="265"/>
    </row>
    <row r="866" ht="12.75">
      <c r="D866" s="265"/>
    </row>
    <row r="867" ht="12.75">
      <c r="D867" s="265"/>
    </row>
    <row r="868" ht="12.75">
      <c r="D868" s="265"/>
    </row>
    <row r="869" ht="12.75">
      <c r="D869" s="265"/>
    </row>
    <row r="870" ht="12.75">
      <c r="D870" s="265"/>
    </row>
    <row r="871" ht="12.75">
      <c r="D871" s="265"/>
    </row>
    <row r="872" ht="12.75">
      <c r="D872" s="265"/>
    </row>
    <row r="873" ht="12.75">
      <c r="D873" s="265"/>
    </row>
    <row r="874" ht="12.75">
      <c r="D874" s="265"/>
    </row>
    <row r="875" ht="12.75">
      <c r="D875" s="265"/>
    </row>
    <row r="876" ht="12.75">
      <c r="D876" s="265"/>
    </row>
    <row r="877" ht="12.75">
      <c r="D877" s="265"/>
    </row>
    <row r="878" ht="12.75">
      <c r="D878" s="265"/>
    </row>
    <row r="879" ht="12.75">
      <c r="D879" s="265"/>
    </row>
    <row r="880" ht="12.75">
      <c r="D880" s="265"/>
    </row>
    <row r="881" ht="12.75">
      <c r="D881" s="265"/>
    </row>
    <row r="882" ht="12.75">
      <c r="D882" s="265"/>
    </row>
    <row r="883" ht="12.75">
      <c r="D883" s="265"/>
    </row>
    <row r="884" ht="12.75">
      <c r="D884" s="265"/>
    </row>
    <row r="885" ht="12.75">
      <c r="D885" s="265"/>
    </row>
    <row r="886" ht="12.75">
      <c r="D886" s="265"/>
    </row>
    <row r="887" ht="12.75">
      <c r="D887" s="265"/>
    </row>
    <row r="888" ht="12.75">
      <c r="D888" s="265"/>
    </row>
    <row r="889" ht="12.75">
      <c r="D889" s="265"/>
    </row>
    <row r="890" ht="12.75">
      <c r="D890" s="265"/>
    </row>
    <row r="891" ht="12.75">
      <c r="D891" s="265"/>
    </row>
    <row r="892" ht="12.75">
      <c r="D892" s="265"/>
    </row>
    <row r="893" ht="12.75">
      <c r="D893" s="265"/>
    </row>
    <row r="894" ht="12.75">
      <c r="D894" s="265"/>
    </row>
    <row r="895" ht="12.75">
      <c r="D895" s="265"/>
    </row>
    <row r="896" ht="12.75">
      <c r="D896" s="265"/>
    </row>
    <row r="897" ht="12.75">
      <c r="D897" s="265"/>
    </row>
    <row r="898" ht="12.75">
      <c r="D898" s="265"/>
    </row>
    <row r="899" ht="12.75">
      <c r="D899" s="265"/>
    </row>
    <row r="900" ht="12.75">
      <c r="D900" s="265"/>
    </row>
    <row r="901" ht="12.75">
      <c r="D901" s="265"/>
    </row>
    <row r="902" ht="12.75">
      <c r="D902" s="265"/>
    </row>
    <row r="903" ht="12.75">
      <c r="D903" s="265"/>
    </row>
    <row r="904" ht="12.75">
      <c r="D904" s="265"/>
    </row>
    <row r="905" ht="12.75">
      <c r="D905" s="265"/>
    </row>
    <row r="906" ht="12.75">
      <c r="D906" s="265"/>
    </row>
    <row r="907" ht="12.75">
      <c r="D907" s="265"/>
    </row>
    <row r="908" ht="12.75">
      <c r="D908" s="265"/>
    </row>
    <row r="909" ht="12.75">
      <c r="D909" s="265"/>
    </row>
    <row r="910" ht="12.75">
      <c r="D910" s="265"/>
    </row>
    <row r="911" ht="12.75">
      <c r="D911" s="265"/>
    </row>
    <row r="912" ht="12.75">
      <c r="D912" s="265"/>
    </row>
    <row r="913" ht="12.75">
      <c r="D913" s="265"/>
    </row>
    <row r="914" ht="12.75">
      <c r="D914" s="265"/>
    </row>
    <row r="915" ht="12.75">
      <c r="D915" s="265"/>
    </row>
    <row r="916" ht="12.75">
      <c r="D916" s="265"/>
    </row>
    <row r="917" ht="12.75">
      <c r="D917" s="265"/>
    </row>
    <row r="918" ht="12.75">
      <c r="D918" s="265"/>
    </row>
    <row r="919" ht="12.75">
      <c r="D919" s="265"/>
    </row>
    <row r="920" ht="12.75">
      <c r="D920" s="265"/>
    </row>
    <row r="921" ht="12.75">
      <c r="D921" s="265"/>
    </row>
    <row r="922" ht="12.75">
      <c r="D922" s="265"/>
    </row>
    <row r="923" ht="12.75">
      <c r="D923" s="265"/>
    </row>
    <row r="924" ht="12.75">
      <c r="D924" s="265"/>
    </row>
    <row r="925" ht="12.75">
      <c r="D925" s="265"/>
    </row>
    <row r="926" ht="12.75">
      <c r="D926" s="265"/>
    </row>
    <row r="927" ht="12.75">
      <c r="D927" s="265"/>
    </row>
    <row r="928" ht="12.75">
      <c r="D928" s="265"/>
    </row>
    <row r="929" ht="12.75">
      <c r="D929" s="265"/>
    </row>
    <row r="930" ht="12.75">
      <c r="D930" s="265"/>
    </row>
    <row r="931" ht="12.75">
      <c r="D931" s="265"/>
    </row>
    <row r="932" ht="12.75">
      <c r="D932" s="265"/>
    </row>
    <row r="933" ht="12.75">
      <c r="D933" s="265"/>
    </row>
    <row r="934" ht="12.75">
      <c r="D934" s="265"/>
    </row>
    <row r="935" ht="12.75">
      <c r="D935" s="265"/>
    </row>
    <row r="936" ht="12.75">
      <c r="D936" s="265"/>
    </row>
    <row r="937" ht="12.75">
      <c r="D937" s="265"/>
    </row>
    <row r="938" ht="12.75">
      <c r="D938" s="265"/>
    </row>
    <row r="939" ht="12.75">
      <c r="D939" s="265"/>
    </row>
    <row r="940" ht="12.75">
      <c r="D940" s="265"/>
    </row>
    <row r="941" ht="12.75">
      <c r="D941" s="265"/>
    </row>
    <row r="942" ht="12.75">
      <c r="D942" s="265"/>
    </row>
    <row r="943" ht="12.75">
      <c r="D943" s="265"/>
    </row>
    <row r="944" ht="12.75">
      <c r="D944" s="265"/>
    </row>
    <row r="945" ht="12.75">
      <c r="D945" s="265"/>
    </row>
    <row r="946" ht="12.75">
      <c r="D946" s="265"/>
    </row>
    <row r="947" ht="12.75">
      <c r="D947" s="265"/>
    </row>
    <row r="948" ht="12.75">
      <c r="D948" s="265"/>
    </row>
    <row r="949" ht="12.75">
      <c r="D949" s="265"/>
    </row>
    <row r="950" ht="12.75">
      <c r="D950" s="265"/>
    </row>
    <row r="951" ht="12.75">
      <c r="D951" s="265"/>
    </row>
    <row r="952" ht="12.75">
      <c r="D952" s="265"/>
    </row>
    <row r="953" ht="12.75">
      <c r="D953" s="265"/>
    </row>
    <row r="954" ht="12.75">
      <c r="D954" s="265"/>
    </row>
    <row r="955" ht="12.75">
      <c r="D955" s="265"/>
    </row>
    <row r="956" ht="12.75">
      <c r="D956" s="265"/>
    </row>
    <row r="957" ht="12.75">
      <c r="D957" s="265"/>
    </row>
    <row r="958" ht="12.75">
      <c r="D958" s="265"/>
    </row>
    <row r="959" ht="12.75">
      <c r="D959" s="265"/>
    </row>
    <row r="960" ht="12.75">
      <c r="D960" s="265"/>
    </row>
    <row r="961" ht="12.75">
      <c r="D961" s="265"/>
    </row>
    <row r="962" ht="12.75">
      <c r="D962" s="265"/>
    </row>
    <row r="963" ht="12.75">
      <c r="D963" s="265"/>
    </row>
    <row r="964" ht="12.75">
      <c r="D964" s="265"/>
    </row>
    <row r="965" ht="12.75">
      <c r="D965" s="265"/>
    </row>
    <row r="966" ht="12.75">
      <c r="D966" s="265"/>
    </row>
    <row r="967" ht="12.75">
      <c r="D967" s="265"/>
    </row>
    <row r="968" ht="12.75">
      <c r="D968" s="265"/>
    </row>
    <row r="969" ht="12.75">
      <c r="D969" s="265"/>
    </row>
    <row r="970" ht="12.75">
      <c r="D970" s="265"/>
    </row>
    <row r="971" ht="12.75">
      <c r="D971" s="265"/>
    </row>
    <row r="972" ht="12.75">
      <c r="D972" s="265"/>
    </row>
    <row r="973" ht="12.75">
      <c r="D973" s="265"/>
    </row>
    <row r="974" ht="12.75">
      <c r="D974" s="265"/>
    </row>
    <row r="975" ht="12.75">
      <c r="D975" s="265"/>
    </row>
    <row r="976" ht="12.75">
      <c r="D976" s="265"/>
    </row>
    <row r="977" ht="12.75">
      <c r="D977" s="265"/>
    </row>
    <row r="978" ht="12.75">
      <c r="D978" s="265"/>
    </row>
    <row r="979" ht="12.75">
      <c r="D979" s="265"/>
    </row>
    <row r="980" ht="12.75">
      <c r="D980" s="265"/>
    </row>
    <row r="981" ht="12.75">
      <c r="D981" s="265"/>
    </row>
    <row r="982" ht="12.75">
      <c r="D982" s="265"/>
    </row>
    <row r="983" ht="12.75">
      <c r="D983" s="265"/>
    </row>
    <row r="984" ht="12.75">
      <c r="D984" s="265"/>
    </row>
    <row r="985" ht="12.75">
      <c r="D985" s="265"/>
    </row>
    <row r="986" ht="12.75">
      <c r="D986" s="265"/>
    </row>
    <row r="987" ht="12.75">
      <c r="D987" s="265"/>
    </row>
    <row r="988" ht="12.75">
      <c r="D988" s="265"/>
    </row>
    <row r="989" ht="12.75">
      <c r="D989" s="265"/>
    </row>
    <row r="990" ht="12.75">
      <c r="D990" s="265"/>
    </row>
    <row r="991" ht="12.75">
      <c r="D991" s="265"/>
    </row>
    <row r="992" ht="12.75">
      <c r="D992" s="265"/>
    </row>
    <row r="993" ht="12.75">
      <c r="D993" s="265"/>
    </row>
    <row r="994" ht="12.75">
      <c r="D994" s="265"/>
    </row>
    <row r="995" ht="12.75">
      <c r="D995" s="265"/>
    </row>
    <row r="996" ht="12.75">
      <c r="D996" s="265"/>
    </row>
    <row r="997" ht="12.75">
      <c r="D997" s="265"/>
    </row>
    <row r="998" ht="12.75">
      <c r="D998" s="265"/>
    </row>
    <row r="999" ht="12.75">
      <c r="D999" s="265"/>
    </row>
    <row r="1000" ht="12.75">
      <c r="D1000" s="265"/>
    </row>
    <row r="1001" ht="12.75">
      <c r="D1001" s="265"/>
    </row>
    <row r="1002" ht="12.75">
      <c r="D1002" s="265"/>
    </row>
    <row r="1003" ht="12.75">
      <c r="D1003" s="265"/>
    </row>
    <row r="1004" ht="12.75">
      <c r="D1004" s="265"/>
    </row>
    <row r="1005" ht="12.75">
      <c r="D1005" s="265"/>
    </row>
    <row r="1006" ht="12.75">
      <c r="D1006" s="265"/>
    </row>
    <row r="1007" ht="12.75">
      <c r="D1007" s="265"/>
    </row>
    <row r="1008" ht="12.75">
      <c r="D1008" s="265"/>
    </row>
    <row r="1009" ht="12.75">
      <c r="D1009" s="265"/>
    </row>
    <row r="1010" ht="12.75">
      <c r="D1010" s="265"/>
    </row>
    <row r="1011" ht="12.75">
      <c r="D1011" s="265"/>
    </row>
    <row r="1012" ht="12.75">
      <c r="D1012" s="265"/>
    </row>
    <row r="1013" ht="12.75">
      <c r="D1013" s="265"/>
    </row>
    <row r="1014" ht="12.75">
      <c r="D1014" s="265"/>
    </row>
    <row r="1015" ht="12.75">
      <c r="D1015" s="265"/>
    </row>
    <row r="1016" ht="12.75">
      <c r="D1016" s="265"/>
    </row>
    <row r="1017" ht="12.75">
      <c r="D1017" s="265"/>
    </row>
    <row r="1018" ht="12.75">
      <c r="D1018" s="265"/>
    </row>
    <row r="1019" ht="12.75">
      <c r="D1019" s="265"/>
    </row>
    <row r="1020" ht="12.75">
      <c r="D1020" s="265"/>
    </row>
    <row r="1021" ht="12.75">
      <c r="D1021" s="265"/>
    </row>
    <row r="1022" ht="12.75">
      <c r="D1022" s="265"/>
    </row>
    <row r="1023" ht="12.75">
      <c r="D1023" s="265"/>
    </row>
    <row r="1024" ht="12.75">
      <c r="D1024" s="265"/>
    </row>
    <row r="1025" ht="12.75">
      <c r="D1025" s="265"/>
    </row>
    <row r="1026" ht="12.75">
      <c r="D1026" s="265"/>
    </row>
    <row r="1027" ht="12.75">
      <c r="D1027" s="265"/>
    </row>
    <row r="1028" ht="12.75">
      <c r="D1028" s="265"/>
    </row>
    <row r="1029" ht="12.75">
      <c r="D1029" s="265"/>
    </row>
    <row r="1030" ht="12.75">
      <c r="D1030" s="265"/>
    </row>
    <row r="1031" ht="12.75">
      <c r="D1031" s="265"/>
    </row>
    <row r="1032" ht="12.75">
      <c r="D1032" s="265"/>
    </row>
    <row r="1033" ht="12.75">
      <c r="D1033" s="265"/>
    </row>
    <row r="1034" ht="12.75">
      <c r="D1034" s="265"/>
    </row>
    <row r="1035" ht="12.75">
      <c r="D1035" s="265"/>
    </row>
    <row r="1036" ht="12.75">
      <c r="D1036" s="265"/>
    </row>
    <row r="1037" ht="12.75">
      <c r="D1037" s="265"/>
    </row>
    <row r="1038" ht="12.75">
      <c r="D1038" s="265"/>
    </row>
    <row r="1039" ht="12.75">
      <c r="D1039" s="265"/>
    </row>
    <row r="1040" ht="12.75">
      <c r="D1040" s="265"/>
    </row>
    <row r="1041" ht="12.75">
      <c r="D1041" s="265"/>
    </row>
    <row r="1042" ht="12.75">
      <c r="D1042" s="265"/>
    </row>
    <row r="1043" ht="12.75">
      <c r="D1043" s="265"/>
    </row>
    <row r="1044" ht="12.75">
      <c r="D1044" s="265"/>
    </row>
    <row r="1045" ht="12.75">
      <c r="D1045" s="265"/>
    </row>
    <row r="1046" ht="12.75">
      <c r="D1046" s="265"/>
    </row>
    <row r="1047" ht="12.75">
      <c r="D1047" s="265"/>
    </row>
    <row r="1048" ht="12.75">
      <c r="D1048" s="265"/>
    </row>
    <row r="1049" ht="12.75">
      <c r="D1049" s="265"/>
    </row>
    <row r="1050" ht="12.75">
      <c r="D1050" s="265"/>
    </row>
    <row r="1051" ht="12.75">
      <c r="D1051" s="265"/>
    </row>
    <row r="1052" ht="12.75">
      <c r="D1052" s="265"/>
    </row>
    <row r="1053" ht="12.75">
      <c r="D1053" s="265"/>
    </row>
    <row r="1054" ht="12.75">
      <c r="D1054" s="265"/>
    </row>
    <row r="1055" ht="12.75">
      <c r="D1055" s="265"/>
    </row>
    <row r="1056" ht="12.75">
      <c r="D1056" s="265"/>
    </row>
    <row r="1057" ht="12.75">
      <c r="D1057" s="265"/>
    </row>
    <row r="1058" ht="12.75">
      <c r="D1058" s="265"/>
    </row>
    <row r="1059" ht="12.75">
      <c r="D1059" s="265"/>
    </row>
    <row r="1060" ht="12.75">
      <c r="D1060" s="265"/>
    </row>
    <row r="1061" ht="12.75">
      <c r="D1061" s="265"/>
    </row>
    <row r="1062" ht="12.75">
      <c r="D1062" s="265"/>
    </row>
    <row r="1063" ht="12.75">
      <c r="D1063" s="265"/>
    </row>
    <row r="1064" ht="12.75">
      <c r="D1064" s="265"/>
    </row>
    <row r="1065" ht="12.75">
      <c r="D1065" s="265"/>
    </row>
    <row r="1066" ht="12.75">
      <c r="D1066" s="265"/>
    </row>
    <row r="1067" ht="12.75">
      <c r="D1067" s="265"/>
    </row>
    <row r="1068" ht="12.75">
      <c r="D1068" s="265"/>
    </row>
    <row r="1069" ht="12.75">
      <c r="D1069" s="265"/>
    </row>
    <row r="1070" ht="12.75">
      <c r="D1070" s="265"/>
    </row>
    <row r="1071" ht="12.75">
      <c r="D1071" s="265"/>
    </row>
    <row r="1072" ht="12.75">
      <c r="D1072" s="265"/>
    </row>
    <row r="1073" ht="12.75">
      <c r="D1073" s="265"/>
    </row>
    <row r="1074" ht="12.75">
      <c r="D1074" s="265"/>
    </row>
    <row r="1075" ht="12.75">
      <c r="D1075" s="265"/>
    </row>
    <row r="1076" ht="12.75">
      <c r="D1076" s="265"/>
    </row>
    <row r="1077" ht="12.75">
      <c r="D1077" s="265"/>
    </row>
    <row r="1078" ht="12.75">
      <c r="D1078" s="265"/>
    </row>
    <row r="1079" ht="12.75">
      <c r="D1079" s="265"/>
    </row>
    <row r="1080" ht="12.75">
      <c r="D1080" s="265"/>
    </row>
    <row r="1081" ht="12.75">
      <c r="D1081" s="265"/>
    </row>
    <row r="1082" ht="12.75">
      <c r="D1082" s="265"/>
    </row>
    <row r="1083" ht="12.75">
      <c r="D1083" s="265"/>
    </row>
    <row r="1084" ht="12.75">
      <c r="D1084" s="265"/>
    </row>
    <row r="1085" ht="12.75">
      <c r="D1085" s="265"/>
    </row>
    <row r="1086" ht="12.75">
      <c r="D1086" s="265"/>
    </row>
    <row r="1087" ht="12.75">
      <c r="D1087" s="265"/>
    </row>
    <row r="1088" ht="12.75">
      <c r="D1088" s="265"/>
    </row>
    <row r="1089" ht="12.75">
      <c r="D1089" s="265"/>
    </row>
    <row r="1090" ht="12.75">
      <c r="D1090" s="265"/>
    </row>
    <row r="1091" ht="12.75">
      <c r="D1091" s="265"/>
    </row>
    <row r="1092" ht="12.75">
      <c r="D1092" s="265"/>
    </row>
    <row r="1093" ht="12.75">
      <c r="D1093" s="265"/>
    </row>
    <row r="1094" ht="12.75">
      <c r="D1094" s="265"/>
    </row>
    <row r="1095" ht="12.75">
      <c r="D1095" s="265"/>
    </row>
    <row r="1096" ht="12.75">
      <c r="D1096" s="265"/>
    </row>
    <row r="1097" ht="12.75">
      <c r="D1097" s="265"/>
    </row>
    <row r="1098" ht="12.75">
      <c r="D1098" s="265"/>
    </row>
    <row r="1099" ht="12.75">
      <c r="D1099" s="265"/>
    </row>
    <row r="1100" ht="12.75">
      <c r="D1100" s="265"/>
    </row>
    <row r="1101" ht="12.75">
      <c r="D1101" s="265"/>
    </row>
    <row r="1102" ht="12.75">
      <c r="D1102" s="265"/>
    </row>
    <row r="1103" ht="12.75">
      <c r="D1103" s="265"/>
    </row>
    <row r="1104" ht="12.75">
      <c r="D1104" s="265"/>
    </row>
    <row r="1105" ht="12.75">
      <c r="D1105" s="265"/>
    </row>
    <row r="1106" ht="12.75">
      <c r="D1106" s="265"/>
    </row>
    <row r="1107" ht="12.75">
      <c r="D1107" s="265"/>
    </row>
    <row r="1108" ht="12.75">
      <c r="D1108" s="265"/>
    </row>
    <row r="1109" ht="12.75">
      <c r="D1109" s="265"/>
    </row>
    <row r="1110" ht="12.75">
      <c r="D1110" s="265"/>
    </row>
    <row r="1111" ht="12.75">
      <c r="D1111" s="265"/>
    </row>
    <row r="1112" ht="12.75">
      <c r="D1112" s="265"/>
    </row>
    <row r="1113" ht="12.75">
      <c r="D1113" s="265"/>
    </row>
    <row r="1114" ht="12.75">
      <c r="D1114" s="265"/>
    </row>
    <row r="1115" ht="12.75">
      <c r="D1115" s="265"/>
    </row>
    <row r="1116" ht="12.75">
      <c r="D1116" s="265"/>
    </row>
    <row r="1117" ht="12.75">
      <c r="D1117" s="265"/>
    </row>
    <row r="1118" ht="12.75">
      <c r="D1118" s="265"/>
    </row>
    <row r="1119" ht="12.75">
      <c r="D1119" s="265"/>
    </row>
    <row r="1120" ht="12.75">
      <c r="D1120" s="265"/>
    </row>
    <row r="1121" ht="12.75">
      <c r="D1121" s="265"/>
    </row>
    <row r="1122" ht="12.75">
      <c r="D1122" s="265"/>
    </row>
    <row r="1123" ht="12.75">
      <c r="D1123" s="265"/>
    </row>
    <row r="1124" ht="12.75">
      <c r="D1124" s="265"/>
    </row>
    <row r="1125" ht="12.75">
      <c r="D1125" s="265"/>
    </row>
    <row r="1126" ht="12.75">
      <c r="D1126" s="265"/>
    </row>
    <row r="1127" ht="12.75">
      <c r="D1127" s="265"/>
    </row>
    <row r="1128" ht="12.75">
      <c r="D1128" s="265"/>
    </row>
    <row r="1129" ht="12.75">
      <c r="D1129" s="265"/>
    </row>
    <row r="1130" ht="12.75">
      <c r="D1130" s="265"/>
    </row>
    <row r="1131" ht="12.75">
      <c r="D1131" s="265"/>
    </row>
    <row r="1132" ht="12.75">
      <c r="D1132" s="265"/>
    </row>
    <row r="1133" ht="12.75">
      <c r="D1133" s="265"/>
    </row>
    <row r="1134" ht="12.75">
      <c r="D1134" s="265"/>
    </row>
    <row r="1135" ht="12.75">
      <c r="D1135" s="265"/>
    </row>
    <row r="1136" ht="12.75">
      <c r="D1136" s="265"/>
    </row>
    <row r="1137" ht="12.75">
      <c r="D1137" s="265"/>
    </row>
    <row r="1138" ht="12.75">
      <c r="D1138" s="265"/>
    </row>
    <row r="1139" ht="12.75">
      <c r="D1139" s="265"/>
    </row>
    <row r="1140" ht="12.75">
      <c r="D1140" s="265"/>
    </row>
    <row r="1141" ht="12.75">
      <c r="D1141" s="265"/>
    </row>
    <row r="1142" ht="12.75">
      <c r="D1142" s="265"/>
    </row>
    <row r="1143" ht="12.75">
      <c r="D1143" s="265"/>
    </row>
    <row r="1144" ht="12.75">
      <c r="D1144" s="265"/>
    </row>
    <row r="1145" ht="12.75">
      <c r="D1145" s="265"/>
    </row>
    <row r="1146" ht="12.75">
      <c r="D1146" s="265"/>
    </row>
    <row r="1147" ht="12.75">
      <c r="D1147" s="265"/>
    </row>
    <row r="1148" ht="12.75">
      <c r="D1148" s="265"/>
    </row>
    <row r="1149" ht="12.75">
      <c r="D1149" s="265"/>
    </row>
    <row r="1150" ht="12.75">
      <c r="D1150" s="265"/>
    </row>
    <row r="1151" ht="12.75">
      <c r="D1151" s="265"/>
    </row>
    <row r="1152" ht="12.75">
      <c r="D1152" s="265"/>
    </row>
    <row r="1153" ht="12.75">
      <c r="D1153" s="265"/>
    </row>
    <row r="1154" ht="12.75">
      <c r="D1154" s="265"/>
    </row>
    <row r="1155" ht="12.75">
      <c r="D1155" s="265"/>
    </row>
    <row r="1156" ht="12.75">
      <c r="D1156" s="265"/>
    </row>
    <row r="1157" ht="12.75">
      <c r="D1157" s="265"/>
    </row>
    <row r="1158" ht="12.75">
      <c r="D1158" s="265"/>
    </row>
    <row r="1159" ht="12.75">
      <c r="D1159" s="265"/>
    </row>
    <row r="1160" ht="12.75">
      <c r="D1160" s="265"/>
    </row>
    <row r="1161" ht="12.75">
      <c r="D1161" s="265"/>
    </row>
    <row r="1162" ht="12.75">
      <c r="D1162" s="265"/>
    </row>
    <row r="1163" ht="12.75">
      <c r="D1163" s="265"/>
    </row>
    <row r="1164" ht="12.75">
      <c r="D1164" s="265"/>
    </row>
    <row r="1165" ht="12.75">
      <c r="D1165" s="265"/>
    </row>
    <row r="1166" ht="12.75">
      <c r="D1166" s="265"/>
    </row>
    <row r="1167" ht="12.75">
      <c r="D1167" s="265"/>
    </row>
    <row r="1168" ht="12.75">
      <c r="D1168" s="265"/>
    </row>
    <row r="1169" ht="12.75">
      <c r="D1169" s="265"/>
    </row>
    <row r="1170" ht="12.75">
      <c r="D1170" s="265"/>
    </row>
    <row r="1171" ht="12.75">
      <c r="D1171" s="265"/>
    </row>
    <row r="1172" ht="12.75">
      <c r="D1172" s="265"/>
    </row>
    <row r="1173" ht="12.75">
      <c r="D1173" s="265"/>
    </row>
    <row r="1174" ht="12.75">
      <c r="D1174" s="265"/>
    </row>
    <row r="1175" ht="12.75">
      <c r="D1175" s="265"/>
    </row>
    <row r="1176" ht="12.75">
      <c r="D1176" s="265"/>
    </row>
    <row r="1177" ht="12.75">
      <c r="D1177" s="265"/>
    </row>
    <row r="1178" ht="12.75">
      <c r="D1178" s="265"/>
    </row>
    <row r="1179" ht="12.75">
      <c r="D1179" s="265"/>
    </row>
    <row r="1180" ht="12.75">
      <c r="D1180" s="265"/>
    </row>
    <row r="1181" ht="12.75">
      <c r="D1181" s="265"/>
    </row>
    <row r="1182" ht="12.75">
      <c r="D1182" s="265"/>
    </row>
    <row r="1183" ht="12.75">
      <c r="D1183" s="265"/>
    </row>
    <row r="1184" ht="12.75">
      <c r="D1184" s="265"/>
    </row>
    <row r="1185" ht="12.75">
      <c r="D1185" s="265"/>
    </row>
    <row r="1186" ht="12.75">
      <c r="D1186" s="265"/>
    </row>
    <row r="1187" ht="12.75">
      <c r="D1187" s="265"/>
    </row>
    <row r="1188" ht="12.75">
      <c r="D1188" s="265"/>
    </row>
    <row r="1189" ht="12.75">
      <c r="D1189" s="265"/>
    </row>
    <row r="1190" ht="12.75">
      <c r="D1190" s="265"/>
    </row>
    <row r="1191" ht="12.75">
      <c r="D1191" s="265"/>
    </row>
    <row r="1192" ht="12.75">
      <c r="D1192" s="265"/>
    </row>
    <row r="1193" ht="12.75">
      <c r="D1193" s="265"/>
    </row>
    <row r="1194" ht="12.75">
      <c r="D1194" s="265"/>
    </row>
    <row r="1195" ht="12.75">
      <c r="D1195" s="265"/>
    </row>
    <row r="1196" ht="12.75">
      <c r="D1196" s="265"/>
    </row>
    <row r="1197" ht="12.75">
      <c r="D1197" s="265"/>
    </row>
    <row r="1198" ht="12.75">
      <c r="D1198" s="265"/>
    </row>
    <row r="1199" ht="12.75">
      <c r="D1199" s="265"/>
    </row>
    <row r="1200" ht="12.75">
      <c r="D1200" s="265"/>
    </row>
    <row r="1201" ht="12.75">
      <c r="D1201" s="265"/>
    </row>
    <row r="1202" ht="12.75">
      <c r="D1202" s="265"/>
    </row>
    <row r="1203" ht="12.75">
      <c r="D1203" s="265"/>
    </row>
    <row r="1204" ht="12.75">
      <c r="D1204" s="265"/>
    </row>
    <row r="1205" ht="12.75">
      <c r="D1205" s="265"/>
    </row>
    <row r="1206" ht="12.75">
      <c r="D1206" s="265"/>
    </row>
    <row r="1207" ht="12.75">
      <c r="D1207" s="265"/>
    </row>
    <row r="1208" ht="12.75">
      <c r="D1208" s="265"/>
    </row>
    <row r="1209" ht="12.75">
      <c r="D1209" s="265"/>
    </row>
    <row r="1210" ht="12.75">
      <c r="D1210" s="265"/>
    </row>
    <row r="1211" ht="12.75">
      <c r="D1211" s="265"/>
    </row>
    <row r="1212" ht="12.75">
      <c r="D1212" s="265"/>
    </row>
    <row r="1213" ht="12.75">
      <c r="D1213" s="265"/>
    </row>
    <row r="1214" ht="12.75">
      <c r="D1214" s="265"/>
    </row>
    <row r="1215" ht="12.75">
      <c r="D1215" s="265"/>
    </row>
    <row r="1216" ht="12.75">
      <c r="D1216" s="265"/>
    </row>
    <row r="1217" ht="12.75">
      <c r="D1217" s="265"/>
    </row>
    <row r="1218" ht="12.75">
      <c r="D1218" s="265"/>
    </row>
    <row r="1219" ht="12.75">
      <c r="D1219" s="265"/>
    </row>
    <row r="1220" ht="12.75">
      <c r="D1220" s="265"/>
    </row>
    <row r="1221" ht="12.75">
      <c r="D1221" s="265"/>
    </row>
    <row r="1222" ht="12.75">
      <c r="D1222" s="265"/>
    </row>
    <row r="1223" ht="12.75">
      <c r="D1223" s="265"/>
    </row>
    <row r="1224" ht="12.75">
      <c r="D1224" s="265"/>
    </row>
    <row r="1225" ht="12.75">
      <c r="D1225" s="265"/>
    </row>
    <row r="1226" ht="12.75">
      <c r="D1226" s="265"/>
    </row>
    <row r="1227" ht="12.75">
      <c r="D1227" s="265"/>
    </row>
    <row r="1228" ht="12.75">
      <c r="D1228" s="265"/>
    </row>
    <row r="1229" ht="12.75">
      <c r="D1229" s="265"/>
    </row>
    <row r="1230" ht="12.75">
      <c r="D1230" s="265"/>
    </row>
    <row r="1231" ht="12.75">
      <c r="D1231" s="265"/>
    </row>
    <row r="1232" ht="12.75">
      <c r="D1232" s="265"/>
    </row>
    <row r="1233" ht="12.75">
      <c r="D1233" s="265"/>
    </row>
    <row r="1234" ht="12.75">
      <c r="D1234" s="265"/>
    </row>
    <row r="1235" ht="12.75">
      <c r="D1235" s="265"/>
    </row>
    <row r="1236" ht="12.75">
      <c r="D1236" s="265"/>
    </row>
    <row r="1237" ht="12.75">
      <c r="D1237" s="265"/>
    </row>
    <row r="1238" ht="12.75">
      <c r="D1238" s="265"/>
    </row>
    <row r="1239" ht="12.75">
      <c r="D1239" s="265"/>
    </row>
    <row r="1240" ht="12.75">
      <c r="D1240" s="265"/>
    </row>
    <row r="1241" ht="12.75">
      <c r="D1241" s="265"/>
    </row>
    <row r="1242" ht="12.75">
      <c r="D1242" s="265"/>
    </row>
    <row r="1243" ht="12.75">
      <c r="D1243" s="265"/>
    </row>
    <row r="1244" ht="12.75">
      <c r="D1244" s="265"/>
    </row>
    <row r="1245" ht="12.75">
      <c r="D1245" s="265"/>
    </row>
    <row r="1246" ht="12.75">
      <c r="D1246" s="265"/>
    </row>
    <row r="1247" ht="12.75">
      <c r="D1247" s="265"/>
    </row>
    <row r="1248" ht="12.75">
      <c r="D1248" s="265"/>
    </row>
    <row r="1249" ht="12.75">
      <c r="D1249" s="265"/>
    </row>
    <row r="1250" ht="12.75">
      <c r="D1250" s="265"/>
    </row>
    <row r="1251" ht="12.75">
      <c r="D1251" s="265"/>
    </row>
    <row r="1252" ht="12.75">
      <c r="D1252" s="265"/>
    </row>
    <row r="1253" ht="12.75">
      <c r="D1253" s="265"/>
    </row>
    <row r="1254" ht="12.75">
      <c r="D1254" s="265"/>
    </row>
    <row r="1255" ht="12.75">
      <c r="D1255" s="265"/>
    </row>
    <row r="1256" ht="12.75">
      <c r="D1256" s="265"/>
    </row>
    <row r="1257" ht="12.75">
      <c r="D1257" s="265"/>
    </row>
    <row r="1258" ht="12.75">
      <c r="D1258" s="265"/>
    </row>
    <row r="1259" ht="12.75">
      <c r="D1259" s="265"/>
    </row>
    <row r="1260" ht="12.75">
      <c r="D1260" s="265"/>
    </row>
    <row r="1261" ht="12.75">
      <c r="D1261" s="265"/>
    </row>
    <row r="1262" ht="12.75">
      <c r="D1262" s="265"/>
    </row>
    <row r="1263" ht="12.75">
      <c r="D1263" s="265"/>
    </row>
    <row r="1264" ht="12.75">
      <c r="D1264" s="265"/>
    </row>
    <row r="1265" ht="12.75">
      <c r="D1265" s="265"/>
    </row>
    <row r="1266" ht="12.75">
      <c r="D1266" s="265"/>
    </row>
    <row r="1267" ht="12.75">
      <c r="D1267" s="265"/>
    </row>
    <row r="1268" ht="12.75">
      <c r="D1268" s="265"/>
    </row>
    <row r="1269" ht="12.75">
      <c r="D1269" s="265"/>
    </row>
    <row r="1270" ht="12.75">
      <c r="D1270" s="265"/>
    </row>
    <row r="1271" ht="12.75">
      <c r="D1271" s="265"/>
    </row>
    <row r="1272" ht="12.75">
      <c r="D1272" s="265"/>
    </row>
    <row r="1273" ht="12.75">
      <c r="D1273" s="265"/>
    </row>
    <row r="1274" ht="12.75">
      <c r="D1274" s="265"/>
    </row>
    <row r="1275" ht="12.75">
      <c r="D1275" s="265"/>
    </row>
    <row r="1276" ht="12.75">
      <c r="D1276" s="265"/>
    </row>
    <row r="1277" ht="12.75">
      <c r="D1277" s="265"/>
    </row>
    <row r="1278" ht="12.75">
      <c r="D1278" s="265"/>
    </row>
    <row r="1279" ht="12.75">
      <c r="D1279" s="265"/>
    </row>
    <row r="1280" ht="12.75">
      <c r="D1280" s="265"/>
    </row>
    <row r="1281" ht="12.75">
      <c r="D1281" s="265"/>
    </row>
    <row r="1282" ht="12.75">
      <c r="D1282" s="265"/>
    </row>
    <row r="1283" ht="12.75">
      <c r="D1283" s="265"/>
    </row>
    <row r="1284" ht="12.75">
      <c r="D1284" s="265"/>
    </row>
    <row r="1285" ht="12.75">
      <c r="D1285" s="265"/>
    </row>
    <row r="1286" ht="12.75">
      <c r="D1286" s="265"/>
    </row>
    <row r="1287" ht="12.75">
      <c r="D1287" s="265"/>
    </row>
    <row r="1288" ht="12.75">
      <c r="D1288" s="265"/>
    </row>
    <row r="1289" ht="12.75">
      <c r="D1289" s="265"/>
    </row>
    <row r="1290" ht="12.75">
      <c r="D1290" s="265"/>
    </row>
    <row r="1291" ht="12.75">
      <c r="D1291" s="265"/>
    </row>
    <row r="1292" ht="12.75">
      <c r="D1292" s="265"/>
    </row>
    <row r="1293" ht="12.75">
      <c r="D1293" s="265"/>
    </row>
    <row r="1294" ht="12.75">
      <c r="D1294" s="265"/>
    </row>
    <row r="1295" ht="12.75">
      <c r="D1295" s="265"/>
    </row>
    <row r="1296" ht="12.75">
      <c r="D1296" s="265"/>
    </row>
    <row r="1297" ht="12.75">
      <c r="D1297" s="265"/>
    </row>
    <row r="1298" ht="12.75">
      <c r="D1298" s="265"/>
    </row>
    <row r="1299" ht="12.75">
      <c r="D1299" s="265"/>
    </row>
    <row r="1300" ht="12.75">
      <c r="D1300" s="265"/>
    </row>
    <row r="1301" ht="12.75">
      <c r="D1301" s="265"/>
    </row>
    <row r="1302" ht="12.75">
      <c r="D1302" s="265"/>
    </row>
    <row r="1303" ht="12.75">
      <c r="D1303" s="265"/>
    </row>
    <row r="1304" ht="12.75">
      <c r="D1304" s="265"/>
    </row>
    <row r="1305" ht="12.75">
      <c r="D1305" s="265"/>
    </row>
    <row r="1306" ht="12.75">
      <c r="D1306" s="265"/>
    </row>
    <row r="1307" ht="12.75">
      <c r="D1307" s="265"/>
    </row>
    <row r="1308" ht="12.75">
      <c r="D1308" s="265"/>
    </row>
    <row r="1309" ht="12.75">
      <c r="D1309" s="265"/>
    </row>
    <row r="1310" ht="12.75">
      <c r="D1310" s="265"/>
    </row>
    <row r="1311" ht="12.75">
      <c r="D1311" s="265"/>
    </row>
    <row r="1312" ht="12.75">
      <c r="D1312" s="265"/>
    </row>
    <row r="1313" ht="12.75">
      <c r="D1313" s="265"/>
    </row>
    <row r="1314" ht="12.75">
      <c r="D1314" s="265"/>
    </row>
    <row r="1315" ht="12.75">
      <c r="D1315" s="265"/>
    </row>
    <row r="1316" ht="12.75">
      <c r="D1316" s="265"/>
    </row>
    <row r="1317" ht="12.75">
      <c r="D1317" s="265"/>
    </row>
    <row r="1318" ht="12.75">
      <c r="D1318" s="265"/>
    </row>
    <row r="1319" ht="12.75">
      <c r="D1319" s="265"/>
    </row>
    <row r="1320" ht="12.75">
      <c r="D1320" s="265"/>
    </row>
    <row r="1321" ht="12.75">
      <c r="D1321" s="265"/>
    </row>
    <row r="1322" ht="12.75">
      <c r="D1322" s="265"/>
    </row>
    <row r="1323" ht="12.75">
      <c r="D1323" s="265"/>
    </row>
    <row r="1324" ht="12.75">
      <c r="D1324" s="265"/>
    </row>
    <row r="1325" ht="12.75">
      <c r="D1325" s="265"/>
    </row>
    <row r="1326" ht="12.75">
      <c r="D1326" s="265"/>
    </row>
    <row r="1327" ht="12.75">
      <c r="D1327" s="265"/>
    </row>
    <row r="1328" ht="12.75">
      <c r="D1328" s="265"/>
    </row>
    <row r="1329" ht="12.75">
      <c r="D1329" s="265"/>
    </row>
    <row r="1330" ht="12.75">
      <c r="D1330" s="265"/>
    </row>
    <row r="1331" ht="12.75">
      <c r="D1331" s="265"/>
    </row>
    <row r="1332" ht="12.75">
      <c r="D1332" s="265"/>
    </row>
    <row r="1333" ht="12.75">
      <c r="D1333" s="265"/>
    </row>
    <row r="1334" ht="12.75">
      <c r="D1334" s="265"/>
    </row>
    <row r="1335" ht="12.75">
      <c r="D1335" s="265"/>
    </row>
    <row r="1336" ht="12.75">
      <c r="D1336" s="265"/>
    </row>
    <row r="1337" ht="12.75">
      <c r="D1337" s="265"/>
    </row>
    <row r="1338" ht="12.75">
      <c r="D1338" s="265"/>
    </row>
    <row r="1339" ht="12.75">
      <c r="D1339" s="265"/>
    </row>
    <row r="1340" ht="12.75">
      <c r="D1340" s="265"/>
    </row>
    <row r="1341" ht="12.75">
      <c r="D1341" s="265"/>
    </row>
    <row r="1342" ht="12.75">
      <c r="D1342" s="265"/>
    </row>
    <row r="1343" ht="12.75">
      <c r="D1343" s="265"/>
    </row>
    <row r="1344" ht="12.75">
      <c r="D1344" s="265"/>
    </row>
    <row r="1345" ht="12.75">
      <c r="D1345" s="265"/>
    </row>
    <row r="1346" ht="12.75">
      <c r="D1346" s="265"/>
    </row>
    <row r="1347" ht="12.75">
      <c r="D1347" s="265"/>
    </row>
    <row r="1348" ht="12.75">
      <c r="D1348" s="265"/>
    </row>
    <row r="1349" ht="12.75">
      <c r="D1349" s="265"/>
    </row>
    <row r="1350" ht="12.75">
      <c r="D1350" s="265"/>
    </row>
    <row r="1351" ht="12.75">
      <c r="D1351" s="265"/>
    </row>
    <row r="1352" ht="12.75">
      <c r="D1352" s="265"/>
    </row>
    <row r="1353" ht="12.75">
      <c r="D1353" s="265"/>
    </row>
    <row r="1354" ht="12.75">
      <c r="D1354" s="265"/>
    </row>
    <row r="1355" ht="12.75">
      <c r="D1355" s="265"/>
    </row>
    <row r="1356" ht="12.75">
      <c r="D1356" s="265"/>
    </row>
    <row r="1357" ht="12.75">
      <c r="D1357" s="265"/>
    </row>
    <row r="1358" ht="12.75">
      <c r="D1358" s="265"/>
    </row>
    <row r="1359" ht="12.75">
      <c r="D1359" s="265"/>
    </row>
    <row r="1360" ht="12.75">
      <c r="D1360" s="265"/>
    </row>
    <row r="1361" ht="12.75">
      <c r="D1361" s="265"/>
    </row>
    <row r="1362" ht="12.75">
      <c r="D1362" s="265"/>
    </row>
    <row r="1363" ht="12.75">
      <c r="D1363" s="265"/>
    </row>
    <row r="1364" ht="12.75">
      <c r="D1364" s="265"/>
    </row>
    <row r="1365" ht="12.75">
      <c r="D1365" s="265"/>
    </row>
    <row r="1366" ht="12.75">
      <c r="D1366" s="265"/>
    </row>
    <row r="1367" ht="12.75">
      <c r="D1367" s="265"/>
    </row>
    <row r="1368" ht="12.75">
      <c r="D1368" s="265"/>
    </row>
    <row r="1369" ht="12.75">
      <c r="D1369" s="265"/>
    </row>
    <row r="1370" ht="12.75">
      <c r="D1370" s="265"/>
    </row>
    <row r="1371" ht="12.75">
      <c r="D1371" s="265"/>
    </row>
    <row r="1372" ht="12.75">
      <c r="D1372" s="265"/>
    </row>
    <row r="1373" ht="12.75">
      <c r="D1373" s="265"/>
    </row>
    <row r="1374" ht="12.75">
      <c r="D1374" s="265"/>
    </row>
    <row r="1375" ht="12.75">
      <c r="D1375" s="265"/>
    </row>
    <row r="1376" ht="12.75">
      <c r="D1376" s="265"/>
    </row>
    <row r="1377" ht="12.75">
      <c r="D1377" s="265"/>
    </row>
    <row r="1378" ht="12.75">
      <c r="D1378" s="265"/>
    </row>
    <row r="1379" ht="12.75">
      <c r="D1379" s="265"/>
    </row>
    <row r="1380" ht="12.75">
      <c r="D1380" s="265"/>
    </row>
    <row r="1381" ht="12.75">
      <c r="D1381" s="265"/>
    </row>
    <row r="1382" ht="12.75">
      <c r="D1382" s="265"/>
    </row>
    <row r="1383" ht="12.75">
      <c r="D1383" s="265"/>
    </row>
    <row r="1384" ht="12.75">
      <c r="D1384" s="265"/>
    </row>
    <row r="1385" ht="12.75">
      <c r="D1385" s="265"/>
    </row>
    <row r="1386" ht="12.75">
      <c r="D1386" s="265"/>
    </row>
    <row r="1387" ht="12.75">
      <c r="D1387" s="265"/>
    </row>
    <row r="1388" ht="12.75">
      <c r="D1388" s="265"/>
    </row>
    <row r="1389" ht="12.75">
      <c r="D1389" s="265"/>
    </row>
    <row r="1390" ht="12.75">
      <c r="D1390" s="265"/>
    </row>
    <row r="1391" ht="12.75">
      <c r="D1391" s="265"/>
    </row>
    <row r="1392" ht="12.75">
      <c r="D1392" s="265"/>
    </row>
    <row r="1393" ht="12.75">
      <c r="D1393" s="265"/>
    </row>
    <row r="1394" ht="12.75">
      <c r="D1394" s="265"/>
    </row>
    <row r="1395" ht="12.75">
      <c r="D1395" s="265"/>
    </row>
    <row r="1396" ht="12.75">
      <c r="D1396" s="265"/>
    </row>
    <row r="1397" ht="12.75">
      <c r="D1397" s="265"/>
    </row>
    <row r="1398" ht="12.75">
      <c r="D1398" s="265"/>
    </row>
    <row r="1399" ht="12.75">
      <c r="D1399" s="265"/>
    </row>
    <row r="1400" ht="12.75">
      <c r="D1400" s="265"/>
    </row>
    <row r="1401" ht="12.75">
      <c r="D1401" s="265"/>
    </row>
    <row r="1402" ht="12.75">
      <c r="D1402" s="265"/>
    </row>
    <row r="1403" ht="12.75">
      <c r="D1403" s="265"/>
    </row>
    <row r="1404" ht="12.75">
      <c r="D1404" s="265"/>
    </row>
    <row r="1405" ht="12.75">
      <c r="D1405" s="265"/>
    </row>
    <row r="1406" ht="12.75">
      <c r="D1406" s="265"/>
    </row>
    <row r="1407" ht="12.75">
      <c r="D1407" s="265"/>
    </row>
    <row r="1408" ht="12.75">
      <c r="D1408" s="265"/>
    </row>
    <row r="1409" ht="12.75">
      <c r="D1409" s="265"/>
    </row>
    <row r="1410" ht="12.75">
      <c r="D1410" s="265"/>
    </row>
    <row r="1411" ht="12.75">
      <c r="D1411" s="265"/>
    </row>
    <row r="1412" ht="12.75">
      <c r="D1412" s="265"/>
    </row>
    <row r="1413" ht="12.75">
      <c r="D1413" s="265"/>
    </row>
    <row r="1414" ht="12.75">
      <c r="D1414" s="265"/>
    </row>
    <row r="1415" ht="12.75">
      <c r="D1415" s="265"/>
    </row>
    <row r="1416" ht="12.75">
      <c r="D1416" s="265"/>
    </row>
    <row r="1417" ht="12.75">
      <c r="D1417" s="265"/>
    </row>
    <row r="1418" ht="12.75">
      <c r="D1418" s="265"/>
    </row>
    <row r="1419" ht="12.75">
      <c r="D1419" s="265"/>
    </row>
    <row r="1420" ht="12.75">
      <c r="D1420" s="265"/>
    </row>
    <row r="1421" ht="12.75">
      <c r="D1421" s="265"/>
    </row>
    <row r="1422" ht="12.75">
      <c r="D1422" s="265"/>
    </row>
    <row r="1423" ht="12.75">
      <c r="D1423" s="265"/>
    </row>
    <row r="1424" ht="12.75">
      <c r="D1424" s="265"/>
    </row>
    <row r="1425" ht="12.75">
      <c r="D1425" s="265"/>
    </row>
    <row r="1426" ht="12.75">
      <c r="D1426" s="265"/>
    </row>
    <row r="1427" ht="12.75">
      <c r="D1427" s="265"/>
    </row>
    <row r="1428" ht="12.75">
      <c r="D1428" s="265"/>
    </row>
    <row r="1429" ht="12.75">
      <c r="D1429" s="265"/>
    </row>
    <row r="1430" ht="12.75">
      <c r="D1430" s="265"/>
    </row>
    <row r="1431" ht="12.75">
      <c r="D1431" s="265"/>
    </row>
    <row r="1432" ht="12.75">
      <c r="D1432" s="265"/>
    </row>
    <row r="1433" ht="12.75">
      <c r="D1433" s="265"/>
    </row>
    <row r="1434" ht="12.75">
      <c r="D1434" s="265"/>
    </row>
    <row r="1435" ht="12.75">
      <c r="D1435" s="265"/>
    </row>
    <row r="1436" ht="12.75">
      <c r="D1436" s="265"/>
    </row>
    <row r="1437" ht="12.75">
      <c r="D1437" s="265"/>
    </row>
    <row r="1438" ht="12.75">
      <c r="D1438" s="265"/>
    </row>
    <row r="1439" ht="12.75">
      <c r="D1439" s="265"/>
    </row>
    <row r="1440" ht="12.75">
      <c r="D1440" s="265"/>
    </row>
    <row r="1441" ht="12.75">
      <c r="D1441" s="265"/>
    </row>
    <row r="1442" ht="12.75">
      <c r="D1442" s="265"/>
    </row>
    <row r="1443" ht="12.75">
      <c r="D1443" s="265"/>
    </row>
    <row r="1444" ht="12.75">
      <c r="D1444" s="265"/>
    </row>
    <row r="1445" ht="12.75">
      <c r="D1445" s="265"/>
    </row>
    <row r="1446" ht="12.75">
      <c r="D1446" s="265"/>
    </row>
    <row r="1447" ht="12.75">
      <c r="D1447" s="265"/>
    </row>
    <row r="1448" ht="12.75">
      <c r="D1448" s="265"/>
    </row>
    <row r="1449" ht="12.75">
      <c r="D1449" s="265"/>
    </row>
    <row r="1450" ht="12.75">
      <c r="D1450" s="265"/>
    </row>
    <row r="1451" ht="12.75">
      <c r="D1451" s="265"/>
    </row>
    <row r="1452" ht="12.75">
      <c r="D1452" s="265"/>
    </row>
    <row r="1453" ht="12.75">
      <c r="D1453" s="265"/>
    </row>
    <row r="1454" ht="12.75">
      <c r="D1454" s="265"/>
    </row>
    <row r="1455" ht="12.75">
      <c r="D1455" s="265"/>
    </row>
    <row r="1456" ht="12.75">
      <c r="D1456" s="265"/>
    </row>
    <row r="1457" ht="12.75">
      <c r="D1457" s="265"/>
    </row>
    <row r="1458" ht="12.75">
      <c r="D1458" s="265"/>
    </row>
    <row r="1459" ht="12.75">
      <c r="D1459" s="265"/>
    </row>
    <row r="1460" ht="12.75">
      <c r="D1460" s="265"/>
    </row>
    <row r="1461" ht="12.75">
      <c r="D1461" s="265"/>
    </row>
    <row r="1462" ht="12.75">
      <c r="D1462" s="265"/>
    </row>
    <row r="1463" ht="12.75">
      <c r="D1463" s="265"/>
    </row>
    <row r="1464" ht="12.75">
      <c r="D1464" s="265"/>
    </row>
    <row r="1465" ht="12.75">
      <c r="D1465" s="265"/>
    </row>
    <row r="1466" ht="12.75">
      <c r="D1466" s="265"/>
    </row>
    <row r="1467" ht="12.75">
      <c r="D1467" s="265"/>
    </row>
    <row r="1468" ht="12.75">
      <c r="D1468" s="265"/>
    </row>
    <row r="1469" ht="12.75">
      <c r="D1469" s="265"/>
    </row>
    <row r="1470" ht="12.75">
      <c r="D1470" s="265"/>
    </row>
    <row r="1471" ht="12.75">
      <c r="D1471" s="265"/>
    </row>
    <row r="1472" ht="12.75">
      <c r="D1472" s="265"/>
    </row>
    <row r="1473" ht="12.75">
      <c r="D1473" s="265"/>
    </row>
    <row r="1474" ht="12.75">
      <c r="D1474" s="265"/>
    </row>
    <row r="1475" ht="12.75">
      <c r="D1475" s="265"/>
    </row>
    <row r="1476" ht="12.75">
      <c r="D1476" s="265"/>
    </row>
    <row r="1477" ht="12.75">
      <c r="D1477" s="265"/>
    </row>
    <row r="1478" ht="12.75">
      <c r="D1478" s="265"/>
    </row>
    <row r="1479" ht="12.75">
      <c r="D1479" s="265"/>
    </row>
    <row r="1480" ht="12.75">
      <c r="D1480" s="265"/>
    </row>
    <row r="1481" ht="12.75">
      <c r="D1481" s="265"/>
    </row>
    <row r="1482" ht="12.75">
      <c r="D1482" s="265"/>
    </row>
    <row r="1483" ht="12.75">
      <c r="D1483" s="265"/>
    </row>
    <row r="1484" ht="12.75">
      <c r="D1484" s="265"/>
    </row>
    <row r="1485" ht="12.75">
      <c r="D1485" s="265"/>
    </row>
    <row r="1486" ht="12.75">
      <c r="D1486" s="265"/>
    </row>
    <row r="1487" ht="12.75">
      <c r="D1487" s="265"/>
    </row>
    <row r="1488" ht="12.75">
      <c r="D1488" s="265"/>
    </row>
    <row r="1489" ht="12.75">
      <c r="D1489" s="265"/>
    </row>
    <row r="1490" ht="12.75">
      <c r="D1490" s="265"/>
    </row>
    <row r="1491" ht="12.75">
      <c r="D1491" s="265"/>
    </row>
    <row r="1492" ht="12.75">
      <c r="D1492" s="265"/>
    </row>
    <row r="1493" ht="12.75">
      <c r="D1493" s="265"/>
    </row>
    <row r="1494" ht="12.75">
      <c r="D1494" s="265"/>
    </row>
    <row r="1495" ht="12.75">
      <c r="D1495" s="265"/>
    </row>
    <row r="1496" ht="12.75">
      <c r="D1496" s="265"/>
    </row>
    <row r="1497" ht="12.75">
      <c r="D1497" s="265"/>
    </row>
    <row r="1498" ht="12.75">
      <c r="D1498" s="265"/>
    </row>
    <row r="1499" ht="12.75">
      <c r="D1499" s="265"/>
    </row>
    <row r="1500" ht="12.75">
      <c r="D1500" s="265"/>
    </row>
    <row r="1501" ht="12.75">
      <c r="D1501" s="265"/>
    </row>
    <row r="1502" ht="12.75">
      <c r="D1502" s="265"/>
    </row>
    <row r="1503" ht="12.75">
      <c r="D1503" s="265"/>
    </row>
    <row r="1504" ht="12.75">
      <c r="D1504" s="265"/>
    </row>
    <row r="1505" ht="12.75">
      <c r="D1505" s="265"/>
    </row>
    <row r="1506" ht="12.75">
      <c r="D1506" s="265"/>
    </row>
    <row r="1507" ht="12.75">
      <c r="D1507" s="265"/>
    </row>
    <row r="1508" ht="12.75">
      <c r="D1508" s="265"/>
    </row>
    <row r="1509" ht="12.75">
      <c r="D1509" s="265"/>
    </row>
    <row r="1510" ht="12.75">
      <c r="D1510" s="265"/>
    </row>
    <row r="1511" ht="12.75">
      <c r="D1511" s="265"/>
    </row>
    <row r="1512" ht="12.75">
      <c r="D1512" s="265"/>
    </row>
    <row r="1513" ht="12.75">
      <c r="D1513" s="265"/>
    </row>
    <row r="1514" ht="12.75">
      <c r="D1514" s="265"/>
    </row>
    <row r="1515" ht="12.75">
      <c r="D1515" s="265"/>
    </row>
    <row r="1516" ht="12.75">
      <c r="D1516" s="265"/>
    </row>
    <row r="1517" ht="12.75">
      <c r="D1517" s="265"/>
    </row>
    <row r="1518" ht="12.75">
      <c r="D1518" s="265"/>
    </row>
    <row r="1519" ht="12.75">
      <c r="D1519" s="265"/>
    </row>
    <row r="1520" ht="12.75">
      <c r="D1520" s="265"/>
    </row>
    <row r="1521" ht="12.75">
      <c r="D1521" s="265"/>
    </row>
    <row r="1522" ht="12.75">
      <c r="D1522" s="265"/>
    </row>
    <row r="1523" ht="12.75">
      <c r="D1523" s="265"/>
    </row>
    <row r="1524" ht="12.75">
      <c r="D1524" s="265"/>
    </row>
    <row r="1525" ht="12.75">
      <c r="D1525" s="265"/>
    </row>
    <row r="1526" ht="12.75">
      <c r="D1526" s="265"/>
    </row>
    <row r="1527" ht="12.75">
      <c r="D1527" s="265"/>
    </row>
    <row r="1528" ht="12.75">
      <c r="D1528" s="265"/>
    </row>
    <row r="1529" ht="12.75">
      <c r="D1529" s="265"/>
    </row>
    <row r="1530" ht="12.75">
      <c r="D1530" s="265"/>
    </row>
    <row r="1531" ht="12.75">
      <c r="D1531" s="265"/>
    </row>
    <row r="1532" ht="12.75">
      <c r="D1532" s="265"/>
    </row>
    <row r="1533" ht="12.75">
      <c r="D1533" s="265"/>
    </row>
    <row r="1534" ht="12.75">
      <c r="D1534" s="265"/>
    </row>
    <row r="1535" ht="12.75">
      <c r="D1535" s="265"/>
    </row>
    <row r="1536" ht="12.75">
      <c r="D1536" s="265"/>
    </row>
    <row r="1537" ht="12.75">
      <c r="D1537" s="265"/>
    </row>
    <row r="1538" ht="12.75">
      <c r="D1538" s="265"/>
    </row>
    <row r="1539" ht="12.75">
      <c r="D1539" s="265"/>
    </row>
    <row r="1540" ht="12.75">
      <c r="D1540" s="265"/>
    </row>
    <row r="1541" ht="12.75">
      <c r="D1541" s="265"/>
    </row>
    <row r="1542" ht="12.75">
      <c r="D1542" s="265"/>
    </row>
    <row r="1543" ht="12.75">
      <c r="D1543" s="265"/>
    </row>
    <row r="1544" ht="12.75">
      <c r="D1544" s="265"/>
    </row>
    <row r="1545" ht="12.75">
      <c r="D1545" s="265"/>
    </row>
    <row r="1546" ht="12.75">
      <c r="D1546" s="265"/>
    </row>
    <row r="1547" ht="12.75">
      <c r="D1547" s="265"/>
    </row>
    <row r="1548" ht="12.75">
      <c r="D1548" s="265"/>
    </row>
    <row r="1549" ht="12.75">
      <c r="D1549" s="265"/>
    </row>
    <row r="1550" ht="12.75">
      <c r="D1550" s="265"/>
    </row>
    <row r="1551" ht="12.75">
      <c r="D1551" s="265"/>
    </row>
    <row r="1552" ht="12.75">
      <c r="D1552" s="265"/>
    </row>
    <row r="1553" ht="12.75">
      <c r="D1553" s="265"/>
    </row>
    <row r="1554" ht="12.75">
      <c r="D1554" s="265"/>
    </row>
    <row r="1555" ht="12.75">
      <c r="D1555" s="265"/>
    </row>
    <row r="1556" ht="12.75">
      <c r="D1556" s="265"/>
    </row>
    <row r="1557" ht="12.75">
      <c r="D1557" s="265"/>
    </row>
    <row r="1558" ht="12.75">
      <c r="D1558" s="265"/>
    </row>
    <row r="1559" ht="12.75">
      <c r="D1559" s="265"/>
    </row>
    <row r="1560" ht="12.75">
      <c r="D1560" s="265"/>
    </row>
    <row r="1561" ht="12.75">
      <c r="D1561" s="265"/>
    </row>
    <row r="1562" ht="12.75">
      <c r="D1562" s="265"/>
    </row>
    <row r="1563" ht="12.75">
      <c r="D1563" s="265"/>
    </row>
    <row r="1564" ht="12.75">
      <c r="D1564" s="265"/>
    </row>
    <row r="1565" ht="12.75">
      <c r="D1565" s="265"/>
    </row>
    <row r="1566" ht="12.75">
      <c r="D1566" s="265"/>
    </row>
    <row r="1567" ht="12.75">
      <c r="D1567" s="265"/>
    </row>
    <row r="1568" ht="12.75">
      <c r="D1568" s="265"/>
    </row>
    <row r="1569" ht="12.75">
      <c r="D1569" s="265"/>
    </row>
    <row r="1570" ht="12.75">
      <c r="D1570" s="265"/>
    </row>
    <row r="1571" ht="12.75">
      <c r="D1571" s="265"/>
    </row>
    <row r="1572" ht="12.75">
      <c r="D1572" s="265"/>
    </row>
    <row r="1573" ht="12.75">
      <c r="D1573" s="265"/>
    </row>
    <row r="1574" ht="12.75">
      <c r="D1574" s="265"/>
    </row>
    <row r="1575" ht="12.75">
      <c r="D1575" s="265"/>
    </row>
    <row r="1576" ht="12.75">
      <c r="D1576" s="265"/>
    </row>
    <row r="1577" ht="12.75">
      <c r="D1577" s="265"/>
    </row>
    <row r="1578" ht="12.75">
      <c r="D1578" s="265"/>
    </row>
    <row r="1579" ht="12.75">
      <c r="D1579" s="265"/>
    </row>
    <row r="1580" ht="12.75">
      <c r="D1580" s="265"/>
    </row>
    <row r="1581" ht="12.75">
      <c r="D1581" s="265"/>
    </row>
    <row r="1582" ht="12.75">
      <c r="D1582" s="265"/>
    </row>
    <row r="1583" ht="12.75">
      <c r="D1583" s="265"/>
    </row>
    <row r="1584" ht="12.75">
      <c r="D1584" s="265"/>
    </row>
    <row r="1585" ht="12.75">
      <c r="D1585" s="265"/>
    </row>
    <row r="1586" ht="12.75">
      <c r="D1586" s="265"/>
    </row>
    <row r="1587" ht="12.75">
      <c r="D1587" s="265"/>
    </row>
    <row r="1588" ht="12.75">
      <c r="D1588" s="265"/>
    </row>
    <row r="1589" ht="12.75">
      <c r="D1589" s="265"/>
    </row>
    <row r="1590" ht="12.75">
      <c r="D1590" s="265"/>
    </row>
    <row r="1591" ht="12.75">
      <c r="D1591" s="265"/>
    </row>
    <row r="1592" ht="12.75">
      <c r="D1592" s="265"/>
    </row>
    <row r="1593" ht="12.75">
      <c r="D1593" s="265"/>
    </row>
    <row r="1594" ht="12.75">
      <c r="D1594" s="265"/>
    </row>
    <row r="1595" ht="12.75">
      <c r="D1595" s="265"/>
    </row>
    <row r="1596" ht="12.75">
      <c r="D1596" s="265"/>
    </row>
    <row r="1597" ht="12.75">
      <c r="D1597" s="265"/>
    </row>
    <row r="1598" ht="12.75">
      <c r="D1598" s="265"/>
    </row>
    <row r="1599" ht="12.75">
      <c r="D1599" s="265"/>
    </row>
    <row r="1600" ht="12.75">
      <c r="D1600" s="265"/>
    </row>
    <row r="1601" ht="12.75">
      <c r="D1601" s="265"/>
    </row>
    <row r="1602" ht="12.75">
      <c r="D1602" s="265"/>
    </row>
    <row r="1603" ht="12.75">
      <c r="D1603" s="265"/>
    </row>
    <row r="1604" ht="12.75">
      <c r="D1604" s="265"/>
    </row>
    <row r="1605" ht="12.75">
      <c r="D1605" s="265"/>
    </row>
    <row r="1606" ht="12.75">
      <c r="D1606" s="265"/>
    </row>
    <row r="1607" ht="12.75">
      <c r="D1607" s="265"/>
    </row>
    <row r="1608" ht="12.75">
      <c r="D1608" s="265"/>
    </row>
    <row r="1609" ht="12.75">
      <c r="D1609" s="265"/>
    </row>
    <row r="1610" ht="12.75">
      <c r="D1610" s="265"/>
    </row>
    <row r="1611" ht="12.75">
      <c r="D1611" s="265"/>
    </row>
    <row r="1612" ht="12.75">
      <c r="D1612" s="265"/>
    </row>
    <row r="1613" ht="12.75">
      <c r="D1613" s="265"/>
    </row>
    <row r="1614" ht="12.75">
      <c r="D1614" s="265"/>
    </row>
    <row r="1615" ht="12.75">
      <c r="D1615" s="265"/>
    </row>
    <row r="1616" ht="12.75">
      <c r="D1616" s="265"/>
    </row>
    <row r="1617" ht="12.75">
      <c r="D1617" s="265"/>
    </row>
    <row r="1618" ht="12.75">
      <c r="D1618" s="265"/>
    </row>
    <row r="1619" ht="12.75">
      <c r="D1619" s="265"/>
    </row>
    <row r="1620" ht="12.75">
      <c r="D1620" s="265"/>
    </row>
    <row r="1621" ht="12.75">
      <c r="D1621" s="265"/>
    </row>
    <row r="1622" ht="12.75">
      <c r="D1622" s="265"/>
    </row>
    <row r="1623" ht="12.75">
      <c r="D1623" s="265"/>
    </row>
    <row r="1624" ht="12.75">
      <c r="D1624" s="265"/>
    </row>
    <row r="1625" ht="12.75">
      <c r="D1625" s="265"/>
    </row>
    <row r="1626" ht="12.75">
      <c r="D1626" s="265"/>
    </row>
    <row r="1627" ht="12.75">
      <c r="D1627" s="265"/>
    </row>
    <row r="1628" ht="12.75">
      <c r="D1628" s="265"/>
    </row>
    <row r="1629" ht="12.75">
      <c r="D1629" s="265"/>
    </row>
    <row r="1630" ht="12.75">
      <c r="D1630" s="265"/>
    </row>
    <row r="1631" ht="12.75">
      <c r="D1631" s="265"/>
    </row>
    <row r="1632" ht="12.75">
      <c r="D1632" s="265"/>
    </row>
    <row r="1633" ht="12.75">
      <c r="D1633" s="265"/>
    </row>
    <row r="1634" ht="12.75">
      <c r="D1634" s="265"/>
    </row>
    <row r="1635" ht="12.75">
      <c r="D1635" s="265"/>
    </row>
    <row r="1636" ht="12.75">
      <c r="D1636" s="265"/>
    </row>
    <row r="1637" ht="12.75">
      <c r="D1637" s="265"/>
    </row>
    <row r="1638" ht="12.75">
      <c r="D1638" s="265"/>
    </row>
    <row r="1639" ht="12.75">
      <c r="D1639" s="265"/>
    </row>
    <row r="1640" ht="12.75">
      <c r="D1640" s="265"/>
    </row>
    <row r="1641" ht="12.75">
      <c r="D1641" s="265"/>
    </row>
    <row r="1642" ht="12.75">
      <c r="D1642" s="265"/>
    </row>
    <row r="1643" ht="12.75">
      <c r="D1643" s="265"/>
    </row>
    <row r="1644" ht="12.75">
      <c r="D1644" s="265"/>
    </row>
    <row r="1645" ht="12.75">
      <c r="D1645" s="265"/>
    </row>
    <row r="1646" ht="12.75">
      <c r="D1646" s="265"/>
    </row>
    <row r="1647" ht="12.75">
      <c r="D1647" s="265"/>
    </row>
    <row r="1648" ht="12.75">
      <c r="D1648" s="265"/>
    </row>
    <row r="1649" ht="12.75">
      <c r="D1649" s="265"/>
    </row>
    <row r="1650" ht="12.75">
      <c r="D1650" s="265"/>
    </row>
    <row r="1651" ht="12.75">
      <c r="D1651" s="265"/>
    </row>
    <row r="1652" ht="12.75">
      <c r="D1652" s="265"/>
    </row>
    <row r="1653" ht="12.75">
      <c r="D1653" s="265"/>
    </row>
    <row r="1654" ht="12.75">
      <c r="D1654" s="265"/>
    </row>
    <row r="1655" ht="12.75">
      <c r="D1655" s="265"/>
    </row>
    <row r="1656" ht="12.75">
      <c r="D1656" s="265"/>
    </row>
    <row r="1657" ht="12.75">
      <c r="D1657" s="265"/>
    </row>
    <row r="1658" ht="12.75">
      <c r="D1658" s="265"/>
    </row>
    <row r="1659" ht="12.75">
      <c r="D1659" s="265"/>
    </row>
    <row r="1660" ht="12.75">
      <c r="D1660" s="265"/>
    </row>
    <row r="1661" ht="12.75">
      <c r="D1661" s="265"/>
    </row>
    <row r="1662" ht="12.75">
      <c r="D1662" s="265"/>
    </row>
    <row r="1663" ht="12.75">
      <c r="D1663" s="265"/>
    </row>
    <row r="1664" ht="12.75">
      <c r="D1664" s="265"/>
    </row>
    <row r="1665" ht="12.75">
      <c r="D1665" s="265"/>
    </row>
    <row r="1666" ht="12.75">
      <c r="D1666" s="265"/>
    </row>
    <row r="1667" ht="12.75">
      <c r="D1667" s="265"/>
    </row>
    <row r="1668" ht="12.75">
      <c r="D1668" s="265"/>
    </row>
    <row r="1669" ht="12.75">
      <c r="D1669" s="265"/>
    </row>
    <row r="1670" ht="12.75">
      <c r="D1670" s="265"/>
    </row>
    <row r="1671" ht="12.75">
      <c r="D1671" s="265"/>
    </row>
    <row r="1672" ht="12.75">
      <c r="D1672" s="265"/>
    </row>
    <row r="1673" ht="12.75">
      <c r="D1673" s="265"/>
    </row>
    <row r="1674" ht="12.75">
      <c r="D1674" s="265"/>
    </row>
    <row r="1675" ht="12.75">
      <c r="D1675" s="265"/>
    </row>
    <row r="1676" ht="12.75">
      <c r="D1676" s="265"/>
    </row>
    <row r="1677" ht="12.75">
      <c r="D1677" s="265"/>
    </row>
    <row r="1678" ht="12.75">
      <c r="D1678" s="265"/>
    </row>
    <row r="1679" ht="12.75">
      <c r="D1679" s="265"/>
    </row>
    <row r="1680" ht="12.75">
      <c r="D1680" s="265"/>
    </row>
    <row r="1681" ht="12.75">
      <c r="D1681" s="265"/>
    </row>
    <row r="1682" ht="12.75">
      <c r="D1682" s="265"/>
    </row>
    <row r="1683" ht="12.75">
      <c r="D1683" s="265"/>
    </row>
    <row r="1684" ht="12.75">
      <c r="D1684" s="265"/>
    </row>
    <row r="1685" ht="12.75">
      <c r="D1685" s="265"/>
    </row>
    <row r="1686" ht="12.75">
      <c r="D1686" s="265"/>
    </row>
    <row r="1687" ht="12.75">
      <c r="D1687" s="265"/>
    </row>
    <row r="1688" ht="12.75">
      <c r="D1688" s="265"/>
    </row>
    <row r="1689" ht="12.75">
      <c r="D1689" s="265"/>
    </row>
    <row r="1690" ht="12.75">
      <c r="D1690" s="265"/>
    </row>
    <row r="1691" ht="12.75">
      <c r="D1691" s="265"/>
    </row>
    <row r="1692" ht="12.75">
      <c r="D1692" s="265"/>
    </row>
    <row r="1693" ht="12.75">
      <c r="D1693" s="265"/>
    </row>
    <row r="1694" ht="12.75">
      <c r="D1694" s="265"/>
    </row>
    <row r="1695" ht="12.75">
      <c r="D1695" s="265"/>
    </row>
    <row r="1696" ht="12.75">
      <c r="D1696" s="265"/>
    </row>
    <row r="1697" ht="12.75">
      <c r="D1697" s="265"/>
    </row>
    <row r="1698" ht="12.75">
      <c r="D1698" s="265"/>
    </row>
    <row r="1699" ht="12.75">
      <c r="D1699" s="265"/>
    </row>
    <row r="1700" ht="12.75">
      <c r="D1700" s="265"/>
    </row>
    <row r="1701" ht="12.75">
      <c r="D1701" s="265"/>
    </row>
    <row r="1702" ht="12.75">
      <c r="D1702" s="265"/>
    </row>
    <row r="1703" ht="12.75">
      <c r="D1703" s="265"/>
    </row>
    <row r="1704" ht="12.75">
      <c r="D1704" s="265"/>
    </row>
    <row r="1705" ht="12.75">
      <c r="D1705" s="265"/>
    </row>
    <row r="1706" ht="12.75">
      <c r="D1706" s="265"/>
    </row>
    <row r="1707" ht="12.75">
      <c r="D1707" s="265"/>
    </row>
    <row r="1708" ht="12.75">
      <c r="D1708" s="265"/>
    </row>
    <row r="1709" ht="12.75">
      <c r="D1709" s="265"/>
    </row>
    <row r="1710" ht="12.75">
      <c r="D1710" s="265"/>
    </row>
    <row r="1711" ht="12.75">
      <c r="D1711" s="265"/>
    </row>
    <row r="1712" ht="12.75">
      <c r="D1712" s="265"/>
    </row>
    <row r="1713" ht="12.75">
      <c r="D1713" s="265"/>
    </row>
    <row r="1714" ht="12.75">
      <c r="D1714" s="265"/>
    </row>
    <row r="1715" ht="12.75">
      <c r="D1715" s="265"/>
    </row>
    <row r="1716" ht="12.75">
      <c r="D1716" s="265"/>
    </row>
    <row r="1717" ht="12.75">
      <c r="D1717" s="265"/>
    </row>
    <row r="1718" ht="12.75">
      <c r="D1718" s="265"/>
    </row>
    <row r="1719" ht="12.75">
      <c r="D1719" s="265"/>
    </row>
    <row r="1720" ht="12.75">
      <c r="D1720" s="265"/>
    </row>
    <row r="1721" ht="12.75">
      <c r="D1721" s="265"/>
    </row>
    <row r="1722" ht="12.75">
      <c r="D1722" s="265"/>
    </row>
    <row r="1723" ht="12.75">
      <c r="D1723" s="265"/>
    </row>
    <row r="1724" ht="12.75">
      <c r="D1724" s="265"/>
    </row>
    <row r="1725" ht="12.75">
      <c r="D1725" s="265"/>
    </row>
    <row r="1726" ht="12.75">
      <c r="D1726" s="265"/>
    </row>
    <row r="1727" ht="12.75">
      <c r="D1727" s="265"/>
    </row>
    <row r="1728" ht="12.75">
      <c r="D1728" s="265"/>
    </row>
    <row r="1729" ht="12.75">
      <c r="D1729" s="265"/>
    </row>
    <row r="1730" ht="12.75">
      <c r="D1730" s="265"/>
    </row>
    <row r="1731" ht="12.75">
      <c r="D1731" s="265"/>
    </row>
    <row r="1732" ht="12.75">
      <c r="D1732" s="265"/>
    </row>
    <row r="1733" ht="12.75">
      <c r="D1733" s="265"/>
    </row>
    <row r="1734" ht="12.75">
      <c r="D1734" s="265"/>
    </row>
    <row r="1735" ht="12.75">
      <c r="D1735" s="265"/>
    </row>
    <row r="1736" ht="12.75">
      <c r="D1736" s="265"/>
    </row>
    <row r="1737" ht="12.75">
      <c r="D1737" s="265"/>
    </row>
    <row r="1738" ht="12.75">
      <c r="D1738" s="265"/>
    </row>
    <row r="1739" ht="12.75">
      <c r="D1739" s="265"/>
    </row>
    <row r="1740" ht="12.75">
      <c r="D1740" s="265"/>
    </row>
    <row r="1741" ht="12.75">
      <c r="D1741" s="265"/>
    </row>
    <row r="1742" ht="12.75">
      <c r="D1742" s="265"/>
    </row>
    <row r="1743" ht="12.75">
      <c r="D1743" s="265"/>
    </row>
    <row r="1744" ht="12.75">
      <c r="D1744" s="265"/>
    </row>
    <row r="1745" ht="12.75">
      <c r="D1745" s="265"/>
    </row>
    <row r="1746" ht="12.75">
      <c r="D1746" s="265"/>
    </row>
    <row r="1747" ht="12.75">
      <c r="D1747" s="265"/>
    </row>
    <row r="1748" ht="12.75">
      <c r="D1748" s="265"/>
    </row>
    <row r="1749" ht="12.75">
      <c r="D1749" s="265"/>
    </row>
    <row r="1750" ht="12.75">
      <c r="D1750" s="265"/>
    </row>
    <row r="1751" ht="12.75">
      <c r="D1751" s="265"/>
    </row>
    <row r="1752" ht="12.75">
      <c r="D1752" s="265"/>
    </row>
    <row r="1753" ht="12.75">
      <c r="D1753" s="265"/>
    </row>
    <row r="1754" ht="12.75">
      <c r="D1754" s="265"/>
    </row>
    <row r="1755" ht="12.75">
      <c r="D1755" s="265"/>
    </row>
    <row r="1756" ht="12.75">
      <c r="D1756" s="265"/>
    </row>
    <row r="1757" ht="12.75">
      <c r="D1757" s="265"/>
    </row>
    <row r="1758" ht="12.75">
      <c r="D1758" s="265"/>
    </row>
    <row r="1759" ht="12.75">
      <c r="D1759" s="265"/>
    </row>
    <row r="1760" ht="12.75">
      <c r="D1760" s="265"/>
    </row>
    <row r="1761" ht="12.75">
      <c r="D1761" s="265"/>
    </row>
    <row r="1762" ht="12.75">
      <c r="D1762" s="265"/>
    </row>
    <row r="1763" ht="12.75">
      <c r="D1763" s="265"/>
    </row>
    <row r="1764" ht="12.75">
      <c r="D1764" s="265"/>
    </row>
    <row r="1765" ht="12.75">
      <c r="D1765" s="265"/>
    </row>
    <row r="1766" ht="12.75">
      <c r="D1766" s="265"/>
    </row>
    <row r="1767" ht="12.75">
      <c r="D1767" s="265"/>
    </row>
    <row r="1768" ht="12.75">
      <c r="D1768" s="265"/>
    </row>
    <row r="1769" ht="12.75">
      <c r="D1769" s="265"/>
    </row>
    <row r="1770" ht="12.75">
      <c r="D1770" s="265"/>
    </row>
    <row r="1771" ht="12.75">
      <c r="D1771" s="265"/>
    </row>
    <row r="1772" ht="12.75">
      <c r="D1772" s="265"/>
    </row>
    <row r="1773" ht="12.75">
      <c r="D1773" s="265"/>
    </row>
    <row r="1774" ht="12.75">
      <c r="D1774" s="265"/>
    </row>
    <row r="1775" ht="12.75">
      <c r="D1775" s="265"/>
    </row>
    <row r="1776" ht="12.75">
      <c r="D1776" s="265"/>
    </row>
    <row r="1777" ht="12.75">
      <c r="D1777" s="265"/>
    </row>
    <row r="1778" ht="12.75">
      <c r="D1778" s="265"/>
    </row>
    <row r="1779" ht="12.75">
      <c r="D1779" s="265"/>
    </row>
    <row r="1780" ht="12.75">
      <c r="D1780" s="265"/>
    </row>
    <row r="1781" ht="12.75">
      <c r="D1781" s="265"/>
    </row>
    <row r="1782" ht="12.75">
      <c r="D1782" s="265"/>
    </row>
    <row r="1783" ht="12.75">
      <c r="D1783" s="265"/>
    </row>
    <row r="1784" ht="12.75">
      <c r="D1784" s="265"/>
    </row>
    <row r="1785" ht="12.75">
      <c r="D1785" s="265"/>
    </row>
    <row r="1786" ht="12.75">
      <c r="D1786" s="265"/>
    </row>
    <row r="1787" ht="12.75">
      <c r="D1787" s="265"/>
    </row>
    <row r="1788" ht="12.75">
      <c r="D1788" s="265"/>
    </row>
    <row r="1789" ht="12.75">
      <c r="D1789" s="265"/>
    </row>
    <row r="1790" ht="12.75">
      <c r="D1790" s="265"/>
    </row>
    <row r="1791" ht="12.75">
      <c r="D1791" s="265"/>
    </row>
    <row r="1792" ht="12.75">
      <c r="D1792" s="265"/>
    </row>
    <row r="1793" ht="12.75">
      <c r="D1793" s="265"/>
    </row>
    <row r="1794" ht="12.75">
      <c r="D1794" s="265"/>
    </row>
    <row r="1795" ht="12.75">
      <c r="D1795" s="265"/>
    </row>
    <row r="1796" ht="12.75">
      <c r="D1796" s="265"/>
    </row>
    <row r="1797" ht="12.75">
      <c r="D1797" s="265"/>
    </row>
    <row r="1798" ht="12.75">
      <c r="D1798" s="265"/>
    </row>
    <row r="1799" ht="12.75">
      <c r="D1799" s="265"/>
    </row>
    <row r="1800" ht="12.75">
      <c r="D1800" s="265"/>
    </row>
    <row r="1801" ht="12.75">
      <c r="D1801" s="265"/>
    </row>
    <row r="1802" ht="12.75">
      <c r="D1802" s="265"/>
    </row>
    <row r="1803" ht="12.75">
      <c r="D1803" s="265"/>
    </row>
    <row r="1804" ht="12.75">
      <c r="D1804" s="265"/>
    </row>
    <row r="1805" ht="12.75">
      <c r="D1805" s="265"/>
    </row>
    <row r="1806" ht="12.75">
      <c r="D1806" s="265"/>
    </row>
    <row r="1807" ht="12.75">
      <c r="D1807" s="265"/>
    </row>
    <row r="1808" ht="12.75">
      <c r="D1808" s="265"/>
    </row>
    <row r="1809" ht="12.75">
      <c r="D1809" s="265"/>
    </row>
    <row r="1810" ht="12.75">
      <c r="D1810" s="265"/>
    </row>
    <row r="1811" ht="12.75">
      <c r="D1811" s="265"/>
    </row>
    <row r="1812" ht="12.75">
      <c r="D1812" s="265"/>
    </row>
    <row r="1813" ht="12.75">
      <c r="D1813" s="265"/>
    </row>
    <row r="1814" ht="12.75">
      <c r="D1814" s="265"/>
    </row>
    <row r="1815" ht="12.75">
      <c r="D1815" s="265"/>
    </row>
    <row r="1816" ht="12.75">
      <c r="D1816" s="265"/>
    </row>
    <row r="1817" ht="12.75">
      <c r="D1817" s="265"/>
    </row>
    <row r="1818" ht="12.75">
      <c r="D1818" s="265"/>
    </row>
    <row r="1819" ht="12.75">
      <c r="D1819" s="265"/>
    </row>
    <row r="1820" ht="12.75">
      <c r="D1820" s="265"/>
    </row>
    <row r="1821" ht="12.75">
      <c r="D1821" s="265"/>
    </row>
    <row r="1822" ht="12.75">
      <c r="D1822" s="265"/>
    </row>
    <row r="1823" ht="12.75">
      <c r="D1823" s="265"/>
    </row>
    <row r="1824" ht="12.75">
      <c r="D1824" s="265"/>
    </row>
    <row r="1825" ht="12.75">
      <c r="D1825" s="265"/>
    </row>
    <row r="1826" ht="12.75">
      <c r="D1826" s="265"/>
    </row>
    <row r="1827" ht="12.75">
      <c r="D1827" s="265"/>
    </row>
    <row r="1828" ht="12.75">
      <c r="D1828" s="265"/>
    </row>
    <row r="1829" ht="12.75">
      <c r="D1829" s="265"/>
    </row>
    <row r="1830" ht="12.75">
      <c r="D1830" s="265"/>
    </row>
    <row r="1831" ht="12.75">
      <c r="D1831" s="265"/>
    </row>
    <row r="1832" ht="12.75">
      <c r="D1832" s="265"/>
    </row>
    <row r="1833" ht="12.75">
      <c r="D1833" s="265"/>
    </row>
    <row r="1834" ht="12.75">
      <c r="D1834" s="265"/>
    </row>
    <row r="1835" ht="12.75">
      <c r="D1835" s="265"/>
    </row>
    <row r="1836" ht="12.75">
      <c r="D1836" s="265"/>
    </row>
    <row r="1837" ht="12.75">
      <c r="D1837" s="265"/>
    </row>
    <row r="1838" ht="12.75">
      <c r="D1838" s="265"/>
    </row>
    <row r="1839" ht="12.75">
      <c r="D1839" s="265"/>
    </row>
    <row r="1840" ht="12.75">
      <c r="D1840" s="265"/>
    </row>
    <row r="1841" ht="12.75">
      <c r="D1841" s="265"/>
    </row>
    <row r="1842" ht="12.75">
      <c r="D1842" s="265"/>
    </row>
    <row r="1843" ht="12.75">
      <c r="D1843" s="265"/>
    </row>
    <row r="1844" ht="12.75">
      <c r="D1844" s="265"/>
    </row>
    <row r="1845" ht="12.75">
      <c r="D1845" s="265"/>
    </row>
    <row r="1846" ht="12.75">
      <c r="D1846" s="265"/>
    </row>
    <row r="1847" ht="12.75">
      <c r="D1847" s="265"/>
    </row>
    <row r="1848" ht="12.75">
      <c r="D1848" s="265"/>
    </row>
    <row r="1849" ht="12.75">
      <c r="D1849" s="265"/>
    </row>
    <row r="1850" ht="12.75">
      <c r="D1850" s="265"/>
    </row>
    <row r="1851" ht="12.75">
      <c r="D1851" s="265"/>
    </row>
    <row r="1852" ht="12.75">
      <c r="D1852" s="265"/>
    </row>
    <row r="1853" ht="12.75">
      <c r="D1853" s="265"/>
    </row>
    <row r="1854" ht="12.75">
      <c r="D1854" s="265"/>
    </row>
    <row r="1855" ht="12.75">
      <c r="D1855" s="265"/>
    </row>
    <row r="1856" ht="12.75">
      <c r="D1856" s="265"/>
    </row>
    <row r="1857" ht="12.75">
      <c r="D1857" s="265"/>
    </row>
    <row r="1858" ht="12.75">
      <c r="D1858" s="265"/>
    </row>
    <row r="1859" ht="12.75">
      <c r="D1859" s="265"/>
    </row>
    <row r="1860" ht="12.75">
      <c r="D1860" s="265"/>
    </row>
    <row r="1861" ht="12.75">
      <c r="D1861" s="265"/>
    </row>
    <row r="1862" ht="12.75">
      <c r="D1862" s="265"/>
    </row>
    <row r="1863" ht="12.75">
      <c r="D1863" s="265"/>
    </row>
    <row r="1864" ht="12.75">
      <c r="D1864" s="265"/>
    </row>
    <row r="1865" ht="12.75">
      <c r="D1865" s="265"/>
    </row>
    <row r="1866" ht="12.75">
      <c r="D1866" s="265"/>
    </row>
    <row r="1867" ht="12.75">
      <c r="D1867" s="265"/>
    </row>
    <row r="1868" ht="12.75">
      <c r="D1868" s="265"/>
    </row>
    <row r="1869" ht="12.75">
      <c r="D1869" s="265"/>
    </row>
    <row r="1870" ht="12.75">
      <c r="D1870" s="265"/>
    </row>
    <row r="1871" ht="12.75">
      <c r="D1871" s="265"/>
    </row>
    <row r="1872" ht="12.75">
      <c r="D1872" s="265"/>
    </row>
    <row r="1873" ht="12.75">
      <c r="D1873" s="265"/>
    </row>
    <row r="1874" ht="12.75">
      <c r="D1874" s="265"/>
    </row>
    <row r="1875" ht="12.75">
      <c r="D1875" s="265"/>
    </row>
    <row r="1876" ht="12.75">
      <c r="D1876" s="265"/>
    </row>
    <row r="1877" ht="12.75">
      <c r="D1877" s="265"/>
    </row>
    <row r="1878" ht="12.75">
      <c r="D1878" s="265"/>
    </row>
    <row r="1879" ht="12.75">
      <c r="D1879" s="265"/>
    </row>
    <row r="1880" ht="12.75">
      <c r="D1880" s="265"/>
    </row>
    <row r="1881" ht="12.75">
      <c r="D1881" s="265"/>
    </row>
    <row r="1882" ht="12.75">
      <c r="D1882" s="265"/>
    </row>
    <row r="1883" ht="12.75">
      <c r="D1883" s="265"/>
    </row>
    <row r="1884" ht="12.75">
      <c r="D1884" s="265"/>
    </row>
    <row r="1885" ht="12.75">
      <c r="D1885" s="265"/>
    </row>
    <row r="1886" ht="12.75">
      <c r="D1886" s="265"/>
    </row>
    <row r="1887" ht="12.75">
      <c r="D1887" s="265"/>
    </row>
    <row r="1888" ht="12.75">
      <c r="D1888" s="265"/>
    </row>
    <row r="1889" ht="12.75">
      <c r="D1889" s="265"/>
    </row>
    <row r="1890" ht="12.75">
      <c r="D1890" s="265"/>
    </row>
    <row r="1891" ht="12.75">
      <c r="D1891" s="265"/>
    </row>
    <row r="1892" ht="12.75">
      <c r="D1892" s="265"/>
    </row>
    <row r="1893" ht="12.75">
      <c r="D1893" s="265"/>
    </row>
    <row r="1894" ht="12.75">
      <c r="D1894" s="265"/>
    </row>
    <row r="1895" ht="12.75">
      <c r="D1895" s="265"/>
    </row>
    <row r="1896" ht="12.75">
      <c r="D1896" s="265"/>
    </row>
    <row r="1897" ht="12.75">
      <c r="D1897" s="265"/>
    </row>
    <row r="1898" ht="12.75">
      <c r="D1898" s="265"/>
    </row>
    <row r="1899" ht="12.75">
      <c r="D1899" s="265"/>
    </row>
    <row r="1900" ht="12.75">
      <c r="D1900" s="265"/>
    </row>
    <row r="1901" ht="12.75">
      <c r="D1901" s="265"/>
    </row>
    <row r="1902" ht="12.75">
      <c r="D1902" s="265"/>
    </row>
    <row r="1903" ht="12.75">
      <c r="D1903" s="265"/>
    </row>
    <row r="1904" ht="12.75">
      <c r="D1904" s="265"/>
    </row>
    <row r="1905" ht="12.75">
      <c r="D1905" s="265"/>
    </row>
    <row r="1906" ht="12.75">
      <c r="D1906" s="265"/>
    </row>
    <row r="1907" ht="12.75">
      <c r="D1907" s="265"/>
    </row>
    <row r="1908" ht="12.75">
      <c r="D1908" s="265"/>
    </row>
    <row r="1909" ht="12.75">
      <c r="D1909" s="265"/>
    </row>
    <row r="1910" ht="12.75">
      <c r="D1910" s="265"/>
    </row>
    <row r="1911" ht="12.75">
      <c r="D1911" s="265"/>
    </row>
    <row r="1912" ht="12.75">
      <c r="D1912" s="265"/>
    </row>
    <row r="1913" ht="12.75">
      <c r="D1913" s="265"/>
    </row>
    <row r="1914" ht="12.75">
      <c r="D1914" s="265"/>
    </row>
    <row r="1915" ht="12.75">
      <c r="D1915" s="265"/>
    </row>
    <row r="1916" ht="12.75">
      <c r="D1916" s="265"/>
    </row>
    <row r="1917" ht="12.75">
      <c r="D1917" s="265"/>
    </row>
    <row r="1918" ht="12.75">
      <c r="D1918" s="265"/>
    </row>
    <row r="1919" ht="12.75">
      <c r="D1919" s="265"/>
    </row>
    <row r="1920" ht="12.75">
      <c r="D1920" s="265"/>
    </row>
    <row r="1921" ht="12.75">
      <c r="D1921" s="265"/>
    </row>
    <row r="1922" ht="12.75">
      <c r="D1922" s="265"/>
    </row>
    <row r="1923" ht="12.75">
      <c r="D1923" s="265"/>
    </row>
    <row r="1924" ht="12.75">
      <c r="D1924" s="265"/>
    </row>
    <row r="1925" ht="12.75">
      <c r="D1925" s="265"/>
    </row>
    <row r="1926" ht="12.75">
      <c r="D1926" s="265"/>
    </row>
    <row r="1927" ht="12.75">
      <c r="D1927" s="265"/>
    </row>
    <row r="1928" ht="12.75">
      <c r="D1928" s="265"/>
    </row>
    <row r="1929" ht="12.75">
      <c r="D1929" s="265"/>
    </row>
    <row r="1930" ht="12.75">
      <c r="D1930" s="265"/>
    </row>
    <row r="1931" ht="12.75">
      <c r="D1931" s="265"/>
    </row>
    <row r="1932" ht="12.75">
      <c r="D1932" s="265"/>
    </row>
    <row r="1933" ht="12.75">
      <c r="D1933" s="265"/>
    </row>
    <row r="1934" ht="12.75">
      <c r="D1934" s="265"/>
    </row>
    <row r="1935" ht="12.75">
      <c r="D1935" s="265"/>
    </row>
    <row r="1936" ht="12.75">
      <c r="D1936" s="265"/>
    </row>
    <row r="1937" ht="12.75">
      <c r="D1937" s="265"/>
    </row>
    <row r="1938" ht="12.75">
      <c r="D1938" s="265"/>
    </row>
    <row r="1939" ht="12.75">
      <c r="D1939" s="265"/>
    </row>
    <row r="1940" ht="12.75">
      <c r="D1940" s="265"/>
    </row>
    <row r="1941" ht="12.75">
      <c r="D1941" s="265"/>
    </row>
    <row r="1942" ht="12.75">
      <c r="D1942" s="265"/>
    </row>
    <row r="1943" ht="12.75">
      <c r="D1943" s="265"/>
    </row>
    <row r="1944" ht="12.75">
      <c r="D1944" s="265"/>
    </row>
    <row r="1945" ht="12.75">
      <c r="D1945" s="265"/>
    </row>
    <row r="1946" ht="12.75">
      <c r="D1946" s="265"/>
    </row>
    <row r="1947" ht="12.75">
      <c r="D1947" s="265"/>
    </row>
    <row r="1948" ht="12.75">
      <c r="D1948" s="265"/>
    </row>
    <row r="1949" ht="12.75">
      <c r="D1949" s="265"/>
    </row>
    <row r="1950" ht="12.75">
      <c r="D1950" s="265"/>
    </row>
    <row r="1951" ht="12.75">
      <c r="D1951" s="265"/>
    </row>
    <row r="1952" ht="12.75">
      <c r="D1952" s="265"/>
    </row>
    <row r="1953" ht="12.75">
      <c r="D1953" s="265"/>
    </row>
    <row r="1954" ht="12.75">
      <c r="D1954" s="265"/>
    </row>
    <row r="1955" ht="12.75">
      <c r="D1955" s="265"/>
    </row>
    <row r="1956" ht="12.75">
      <c r="D1956" s="265"/>
    </row>
    <row r="1957" ht="12.75">
      <c r="D1957" s="265"/>
    </row>
    <row r="1958" ht="12.75">
      <c r="D1958" s="265"/>
    </row>
    <row r="1959" ht="12.75">
      <c r="D1959" s="265"/>
    </row>
    <row r="1960" ht="12.75">
      <c r="D1960" s="265"/>
    </row>
    <row r="1961" ht="12.75">
      <c r="D1961" s="265"/>
    </row>
    <row r="1962" ht="12.75">
      <c r="D1962" s="265"/>
    </row>
    <row r="1963" ht="12.75">
      <c r="D1963" s="265"/>
    </row>
    <row r="1964" ht="12.75">
      <c r="D1964" s="265"/>
    </row>
    <row r="1965" ht="12.75">
      <c r="D1965" s="265"/>
    </row>
    <row r="1966" ht="12.75">
      <c r="D1966" s="265"/>
    </row>
    <row r="1967" ht="12.75">
      <c r="D1967" s="265"/>
    </row>
    <row r="1968" ht="12.75">
      <c r="D1968" s="265"/>
    </row>
    <row r="1969" ht="12.75">
      <c r="D1969" s="265"/>
    </row>
    <row r="1970" ht="12.75">
      <c r="D1970" s="265"/>
    </row>
    <row r="1971" ht="12.75">
      <c r="D1971" s="265"/>
    </row>
    <row r="1972" ht="12.75">
      <c r="D1972" s="265"/>
    </row>
    <row r="1973" ht="12.75">
      <c r="D1973" s="265"/>
    </row>
    <row r="1974" ht="12.75">
      <c r="D1974" s="265"/>
    </row>
    <row r="1975" ht="12.75">
      <c r="D1975" s="265"/>
    </row>
    <row r="1976" ht="12.75">
      <c r="D1976" s="265"/>
    </row>
    <row r="1977" ht="12.75">
      <c r="D1977" s="265"/>
    </row>
    <row r="1978" ht="12.75">
      <c r="D1978" s="265"/>
    </row>
    <row r="1979" ht="12.75">
      <c r="D1979" s="265"/>
    </row>
    <row r="1980" ht="12.75">
      <c r="D1980" s="265"/>
    </row>
    <row r="1981" ht="12.75">
      <c r="D1981" s="265"/>
    </row>
    <row r="1982" ht="12.75">
      <c r="D1982" s="265"/>
    </row>
    <row r="1983" ht="12.75">
      <c r="D1983" s="265"/>
    </row>
    <row r="1984" ht="12.75">
      <c r="D1984" s="265"/>
    </row>
    <row r="1985" ht="12.75">
      <c r="D1985" s="265"/>
    </row>
    <row r="1986" ht="12.75">
      <c r="D1986" s="265"/>
    </row>
    <row r="1987" ht="12.75">
      <c r="D1987" s="265"/>
    </row>
    <row r="1988" ht="12.75">
      <c r="D1988" s="265"/>
    </row>
    <row r="1989" ht="12.75">
      <c r="D1989" s="265"/>
    </row>
    <row r="1990" ht="12.75">
      <c r="D1990" s="265"/>
    </row>
    <row r="1991" ht="12.75">
      <c r="D1991" s="265"/>
    </row>
    <row r="1992" ht="12.75">
      <c r="D1992" s="265"/>
    </row>
    <row r="1993" ht="12.75">
      <c r="D1993" s="265"/>
    </row>
    <row r="1994" ht="12.75">
      <c r="D1994" s="265"/>
    </row>
    <row r="1995" ht="12.75">
      <c r="D1995" s="265"/>
    </row>
    <row r="1996" ht="12.75">
      <c r="D1996" s="265"/>
    </row>
    <row r="1997" ht="12.75">
      <c r="D1997" s="265"/>
    </row>
    <row r="1998" ht="12.75">
      <c r="D1998" s="265"/>
    </row>
    <row r="1999" ht="12.75">
      <c r="D1999" s="265"/>
    </row>
    <row r="2000" ht="12.75">
      <c r="D2000" s="265"/>
    </row>
    <row r="2001" ht="12.75">
      <c r="D2001" s="265"/>
    </row>
    <row r="2002" ht="12.75">
      <c r="D2002" s="265"/>
    </row>
    <row r="2003" ht="12.75">
      <c r="D2003" s="265"/>
    </row>
    <row r="2004" ht="12.75">
      <c r="D2004" s="265"/>
    </row>
    <row r="2005" ht="12.75">
      <c r="D2005" s="265"/>
    </row>
    <row r="2006" ht="12.75">
      <c r="D2006" s="265"/>
    </row>
    <row r="2007" ht="12.75">
      <c r="D2007" s="265"/>
    </row>
    <row r="2008" ht="12.75">
      <c r="D2008" s="265"/>
    </row>
    <row r="2009" ht="12.75">
      <c r="D2009" s="265"/>
    </row>
    <row r="2010" ht="12.75">
      <c r="D2010" s="265"/>
    </row>
    <row r="2011" ht="12.75">
      <c r="D2011" s="265"/>
    </row>
    <row r="2012" ht="12.75">
      <c r="D2012" s="265"/>
    </row>
    <row r="2013" ht="12.75">
      <c r="D2013" s="265"/>
    </row>
    <row r="2014" ht="12.75">
      <c r="D2014" s="265"/>
    </row>
    <row r="2015" ht="12.75">
      <c r="D2015" s="265"/>
    </row>
    <row r="2016" ht="12.75">
      <c r="D2016" s="265"/>
    </row>
    <row r="2017" ht="12.75">
      <c r="D2017" s="265"/>
    </row>
    <row r="2018" ht="12.75">
      <c r="D2018" s="265"/>
    </row>
    <row r="2019" ht="12.75">
      <c r="D2019" s="265"/>
    </row>
    <row r="2020" ht="12.75">
      <c r="D2020" s="265"/>
    </row>
    <row r="2021" ht="12.75">
      <c r="D2021" s="265"/>
    </row>
    <row r="2022" ht="12.75">
      <c r="D2022" s="265"/>
    </row>
    <row r="2023" ht="12.75">
      <c r="D2023" s="265"/>
    </row>
    <row r="2024" ht="12.75">
      <c r="D2024" s="265"/>
    </row>
    <row r="2025" ht="12.75">
      <c r="D2025" s="265"/>
    </row>
    <row r="2026" ht="12.75">
      <c r="D2026" s="265"/>
    </row>
    <row r="2027" ht="12.75">
      <c r="D2027" s="265"/>
    </row>
    <row r="2028" ht="12.75">
      <c r="D2028" s="265"/>
    </row>
    <row r="2029" ht="12.75">
      <c r="D2029" s="265"/>
    </row>
    <row r="2030" ht="12.75">
      <c r="D2030" s="265"/>
    </row>
    <row r="2031" ht="12.75">
      <c r="D2031" s="265"/>
    </row>
    <row r="2032" ht="12.75">
      <c r="D2032" s="265"/>
    </row>
    <row r="2033" ht="12.75">
      <c r="D2033" s="265"/>
    </row>
    <row r="2034" ht="12.75">
      <c r="D2034" s="265"/>
    </row>
    <row r="2035" ht="12.75">
      <c r="D2035" s="265"/>
    </row>
    <row r="2036" ht="12.75">
      <c r="D2036" s="265"/>
    </row>
    <row r="2037" ht="12.75">
      <c r="D2037" s="265"/>
    </row>
    <row r="2038" ht="12.75">
      <c r="D2038" s="265"/>
    </row>
    <row r="2039" ht="12.75">
      <c r="D2039" s="265"/>
    </row>
    <row r="2040" ht="12.75">
      <c r="D2040" s="265"/>
    </row>
    <row r="2041" ht="12.75">
      <c r="D2041" s="265"/>
    </row>
    <row r="2042" ht="12.75">
      <c r="D2042" s="265"/>
    </row>
    <row r="2043" ht="12.75">
      <c r="D2043" s="265"/>
    </row>
    <row r="2044" ht="12.75">
      <c r="D2044" s="265"/>
    </row>
    <row r="2045" ht="12.75">
      <c r="D2045" s="265"/>
    </row>
    <row r="2046" ht="12.75">
      <c r="D2046" s="265"/>
    </row>
    <row r="2047" ht="12.75">
      <c r="D2047" s="265"/>
    </row>
    <row r="2048" ht="12.75">
      <c r="D2048" s="265"/>
    </row>
    <row r="2049" ht="12.75">
      <c r="D2049" s="265"/>
    </row>
    <row r="2050" ht="12.75">
      <c r="D2050" s="265"/>
    </row>
    <row r="2051" ht="12.75">
      <c r="D2051" s="265"/>
    </row>
    <row r="2052" ht="12.75">
      <c r="D2052" s="265"/>
    </row>
    <row r="2053" ht="12.75">
      <c r="D2053" s="265"/>
    </row>
    <row r="2054" ht="12.75">
      <c r="D2054" s="265"/>
    </row>
    <row r="2055" ht="12.75">
      <c r="D2055" s="265"/>
    </row>
    <row r="2056" ht="12.75">
      <c r="D2056" s="265"/>
    </row>
    <row r="2057" ht="12.75">
      <c r="D2057" s="265"/>
    </row>
    <row r="2058" ht="12.75">
      <c r="D2058" s="265"/>
    </row>
    <row r="2059" ht="12.75">
      <c r="D2059" s="265"/>
    </row>
    <row r="2060" ht="12.75">
      <c r="D2060" s="265"/>
    </row>
    <row r="2061" ht="12.75">
      <c r="D2061" s="265"/>
    </row>
    <row r="2062" ht="12.75">
      <c r="D2062" s="265"/>
    </row>
    <row r="2063" ht="12.75">
      <c r="D2063" s="265"/>
    </row>
    <row r="2064" ht="12.75">
      <c r="D2064" s="265"/>
    </row>
    <row r="2065" ht="12.75">
      <c r="D2065" s="265"/>
    </row>
    <row r="2066" ht="12.75">
      <c r="D2066" s="265"/>
    </row>
    <row r="2067" ht="12.75">
      <c r="D2067" s="265"/>
    </row>
    <row r="2068" ht="12.75">
      <c r="D2068" s="265"/>
    </row>
    <row r="2069" ht="12.75">
      <c r="D2069" s="265"/>
    </row>
    <row r="2070" ht="12.75">
      <c r="D2070" s="265"/>
    </row>
    <row r="2071" ht="12.75">
      <c r="D2071" s="265"/>
    </row>
    <row r="2072" ht="12.75">
      <c r="D2072" s="265"/>
    </row>
    <row r="2073" ht="12.75">
      <c r="D2073" s="265"/>
    </row>
    <row r="2074" ht="12.75">
      <c r="D2074" s="265"/>
    </row>
    <row r="2075" ht="12.75">
      <c r="D2075" s="265"/>
    </row>
    <row r="2076" ht="12.75">
      <c r="D2076" s="265"/>
    </row>
    <row r="2077" ht="12.75">
      <c r="D2077" s="265"/>
    </row>
    <row r="2078" ht="12.75">
      <c r="D2078" s="265"/>
    </row>
    <row r="2079" ht="12.75">
      <c r="D2079" s="265"/>
    </row>
    <row r="2080" ht="12.75">
      <c r="D2080" s="265"/>
    </row>
    <row r="2081" ht="12.75">
      <c r="D2081" s="265"/>
    </row>
    <row r="2082" ht="12.75">
      <c r="D2082" s="265"/>
    </row>
    <row r="2083" ht="12.75">
      <c r="D2083" s="265"/>
    </row>
    <row r="2084" ht="12.75">
      <c r="D2084" s="265"/>
    </row>
    <row r="2085" ht="12.75">
      <c r="D2085" s="265"/>
    </row>
    <row r="2086" ht="12.75">
      <c r="D2086" s="265"/>
    </row>
    <row r="2087" ht="12.75">
      <c r="D2087" s="265"/>
    </row>
    <row r="2088" ht="12.75">
      <c r="D2088" s="265"/>
    </row>
    <row r="2089" ht="12.75">
      <c r="D2089" s="265"/>
    </row>
    <row r="2090" ht="12.75">
      <c r="D2090" s="265"/>
    </row>
    <row r="2091" ht="12.75">
      <c r="D2091" s="265"/>
    </row>
    <row r="2092" ht="12.75">
      <c r="D2092" s="265"/>
    </row>
    <row r="2093" ht="12.75">
      <c r="D2093" s="265"/>
    </row>
    <row r="2094" ht="12.75">
      <c r="D2094" s="265"/>
    </row>
    <row r="2095" ht="12.75">
      <c r="D2095" s="265"/>
    </row>
    <row r="2096" ht="12.75">
      <c r="D2096" s="265"/>
    </row>
    <row r="2097" ht="12.75">
      <c r="D2097" s="265"/>
    </row>
    <row r="2098" ht="12.75">
      <c r="D2098" s="265"/>
    </row>
    <row r="2099" ht="12.75">
      <c r="D2099" s="265"/>
    </row>
    <row r="2100" ht="12.75">
      <c r="D2100" s="265"/>
    </row>
    <row r="2101" ht="12.75">
      <c r="D2101" s="265"/>
    </row>
    <row r="2102" ht="12.75">
      <c r="D2102" s="265"/>
    </row>
    <row r="2103" ht="12.75">
      <c r="D2103" s="265"/>
    </row>
    <row r="2104" ht="12.75">
      <c r="D2104" s="265"/>
    </row>
    <row r="2105" ht="12.75">
      <c r="D2105" s="265"/>
    </row>
    <row r="2106" ht="12.75">
      <c r="D2106" s="265"/>
    </row>
    <row r="2107" ht="12.75">
      <c r="D2107" s="265"/>
    </row>
    <row r="2108" ht="12.75">
      <c r="D2108" s="265"/>
    </row>
    <row r="2109" ht="12.75">
      <c r="D2109" s="265"/>
    </row>
    <row r="2110" ht="12.75">
      <c r="D2110" s="265"/>
    </row>
    <row r="2111" ht="12.75">
      <c r="D2111" s="265"/>
    </row>
    <row r="2112" ht="12.75">
      <c r="D2112" s="265"/>
    </row>
    <row r="2113" ht="12.75">
      <c r="D2113" s="265"/>
    </row>
    <row r="2114" ht="12.75">
      <c r="D2114" s="265"/>
    </row>
    <row r="2115" ht="12.75">
      <c r="D2115" s="265"/>
    </row>
    <row r="2116" ht="12.75">
      <c r="D2116" s="265"/>
    </row>
    <row r="2117" ht="12.75">
      <c r="D2117" s="265"/>
    </row>
    <row r="2118" ht="12.75">
      <c r="D2118" s="265"/>
    </row>
    <row r="2119" ht="12.75">
      <c r="D2119" s="265"/>
    </row>
    <row r="2120" ht="12.75">
      <c r="D2120" s="265"/>
    </row>
    <row r="2121" ht="12.75">
      <c r="D2121" s="265"/>
    </row>
    <row r="2122" ht="12.75">
      <c r="D2122" s="265"/>
    </row>
    <row r="2123" ht="12.75">
      <c r="D2123" s="265"/>
    </row>
    <row r="2124" ht="12.75">
      <c r="D2124" s="265"/>
    </row>
    <row r="2125" ht="12.75">
      <c r="D2125" s="265"/>
    </row>
    <row r="2126" ht="12.75">
      <c r="D2126" s="265"/>
    </row>
    <row r="2127" ht="12.75">
      <c r="D2127" s="265"/>
    </row>
    <row r="2128" ht="12.75">
      <c r="D2128" s="265"/>
    </row>
    <row r="2129" ht="12.75">
      <c r="D2129" s="265"/>
    </row>
    <row r="2130" ht="12.75">
      <c r="D2130" s="265"/>
    </row>
    <row r="2131" ht="12.75">
      <c r="D2131" s="265"/>
    </row>
    <row r="2132" ht="12.75">
      <c r="D2132" s="265"/>
    </row>
    <row r="2133" ht="12.75">
      <c r="D2133" s="265"/>
    </row>
    <row r="2134" ht="12.75">
      <c r="D2134" s="265"/>
    </row>
    <row r="2135" ht="12.75">
      <c r="D2135" s="265"/>
    </row>
    <row r="2136" ht="12.75">
      <c r="D2136" s="265"/>
    </row>
    <row r="2137" ht="12.75">
      <c r="D2137" s="265"/>
    </row>
    <row r="2138" ht="12.75">
      <c r="D2138" s="265"/>
    </row>
    <row r="2139" ht="12.75">
      <c r="D2139" s="265"/>
    </row>
    <row r="2140" ht="12.75">
      <c r="D2140" s="265"/>
    </row>
    <row r="2141" ht="12.75">
      <c r="D2141" s="265"/>
    </row>
    <row r="2142" ht="12.75">
      <c r="D2142" s="265"/>
    </row>
    <row r="2143" ht="12.75">
      <c r="D2143" s="265"/>
    </row>
    <row r="2144" ht="12.75">
      <c r="D2144" s="265"/>
    </row>
    <row r="2145" ht="12.75">
      <c r="D2145" s="265"/>
    </row>
    <row r="2146" ht="12.75">
      <c r="D2146" s="265"/>
    </row>
    <row r="2147" ht="12.75">
      <c r="D2147" s="265"/>
    </row>
    <row r="2148" ht="12.75">
      <c r="D2148" s="265"/>
    </row>
    <row r="2149" ht="12.75">
      <c r="D2149" s="265"/>
    </row>
    <row r="2150" ht="12.75">
      <c r="D2150" s="265"/>
    </row>
    <row r="2151" ht="12.75">
      <c r="D2151" s="265"/>
    </row>
    <row r="2152" ht="12.75">
      <c r="D2152" s="265"/>
    </row>
    <row r="2153" ht="12.75">
      <c r="D2153" s="265"/>
    </row>
    <row r="2154" ht="12.75">
      <c r="D2154" s="265"/>
    </row>
    <row r="2155" ht="12.75">
      <c r="D2155" s="265"/>
    </row>
    <row r="2156" ht="12.75">
      <c r="D2156" s="265"/>
    </row>
    <row r="2157" ht="12.75">
      <c r="D2157" s="265"/>
    </row>
    <row r="2158" ht="12.75">
      <c r="D2158" s="265"/>
    </row>
    <row r="2159" ht="12.75">
      <c r="D2159" s="265"/>
    </row>
    <row r="2160" ht="12.75">
      <c r="D2160" s="265"/>
    </row>
    <row r="2161" ht="12.75">
      <c r="D2161" s="265"/>
    </row>
    <row r="2162" ht="12.75">
      <c r="D2162" s="265"/>
    </row>
    <row r="2163" ht="12.75">
      <c r="D2163" s="265"/>
    </row>
    <row r="2164" ht="12.75">
      <c r="D2164" s="265"/>
    </row>
    <row r="2165" ht="12.75">
      <c r="D2165" s="265"/>
    </row>
    <row r="2166" ht="12.75">
      <c r="D2166" s="265"/>
    </row>
    <row r="2167" ht="12.75">
      <c r="D2167" s="265"/>
    </row>
    <row r="2168" ht="12.75">
      <c r="D2168" s="265"/>
    </row>
    <row r="2169" ht="12.75">
      <c r="D2169" s="265"/>
    </row>
    <row r="2170" ht="12.75">
      <c r="D2170" s="265"/>
    </row>
    <row r="2171" ht="12.75">
      <c r="D2171" s="265"/>
    </row>
    <row r="2172" ht="12.75">
      <c r="D2172" s="265"/>
    </row>
    <row r="2173" ht="12.75">
      <c r="D2173" s="265"/>
    </row>
    <row r="2174" ht="12.75">
      <c r="D2174" s="265"/>
    </row>
    <row r="2175" ht="12.75">
      <c r="D2175" s="265"/>
    </row>
    <row r="2176" ht="12.75">
      <c r="D2176" s="265"/>
    </row>
    <row r="2177" ht="12.75">
      <c r="D2177" s="265"/>
    </row>
    <row r="2178" ht="12.75">
      <c r="D2178" s="265"/>
    </row>
    <row r="2179" ht="12.75">
      <c r="D2179" s="265"/>
    </row>
    <row r="2180" ht="12.75">
      <c r="D2180" s="265"/>
    </row>
    <row r="2181" ht="12.75">
      <c r="D2181" s="265"/>
    </row>
    <row r="2182" ht="12.75">
      <c r="D2182" s="265"/>
    </row>
    <row r="2183" ht="12.75">
      <c r="D2183" s="265"/>
    </row>
    <row r="2184" ht="12.75">
      <c r="D2184" s="265"/>
    </row>
    <row r="2185" ht="12.75">
      <c r="D2185" s="265"/>
    </row>
    <row r="2186" ht="12.75">
      <c r="D2186" s="265"/>
    </row>
    <row r="2187" ht="12.75">
      <c r="D2187" s="265"/>
    </row>
    <row r="2188" ht="12.75">
      <c r="D2188" s="265"/>
    </row>
    <row r="2189" ht="12.75">
      <c r="D2189" s="265"/>
    </row>
    <row r="2190" ht="12.75">
      <c r="D2190" s="265"/>
    </row>
    <row r="2191" ht="12.75">
      <c r="D2191" s="265"/>
    </row>
    <row r="2192" ht="12.75">
      <c r="D2192" s="265"/>
    </row>
    <row r="2193" ht="12.75">
      <c r="D2193" s="265"/>
    </row>
    <row r="2194" ht="12.75">
      <c r="D2194" s="265"/>
    </row>
    <row r="2195" ht="12.75">
      <c r="D2195" s="265"/>
    </row>
    <row r="2196" ht="12.75">
      <c r="D2196" s="265"/>
    </row>
    <row r="2197" ht="12.75">
      <c r="D2197" s="265"/>
    </row>
    <row r="2198" ht="12.75">
      <c r="D2198" s="265"/>
    </row>
    <row r="2199" ht="12.75">
      <c r="D2199" s="265"/>
    </row>
    <row r="2200" ht="12.75">
      <c r="D2200" s="265"/>
    </row>
    <row r="2201" ht="12.75">
      <c r="D2201" s="265"/>
    </row>
    <row r="2202" ht="12.75">
      <c r="D2202" s="265"/>
    </row>
    <row r="2203" ht="12.75">
      <c r="D2203" s="265"/>
    </row>
    <row r="2204" ht="12.75">
      <c r="D2204" s="265"/>
    </row>
    <row r="2205" ht="12.75">
      <c r="D2205" s="265"/>
    </row>
    <row r="2206" ht="12.75">
      <c r="D2206" s="265"/>
    </row>
    <row r="2207" ht="12.75">
      <c r="D2207" s="265"/>
    </row>
    <row r="2208" ht="12.75">
      <c r="D2208" s="265"/>
    </row>
    <row r="2209" ht="12.75">
      <c r="D2209" s="265"/>
    </row>
    <row r="2210" ht="12.75">
      <c r="D2210" s="265"/>
    </row>
    <row r="2211" ht="12.75">
      <c r="D2211" s="265"/>
    </row>
    <row r="2212" ht="12.75">
      <c r="D2212" s="265"/>
    </row>
    <row r="2213" ht="12.75">
      <c r="D2213" s="265"/>
    </row>
    <row r="2214" ht="12.75">
      <c r="D2214" s="265"/>
    </row>
    <row r="2215" ht="12.75">
      <c r="D2215" s="265"/>
    </row>
    <row r="2216" ht="12.75">
      <c r="D2216" s="265"/>
    </row>
    <row r="2217" ht="12.75">
      <c r="D2217" s="265"/>
    </row>
    <row r="2218" ht="12.75">
      <c r="D2218" s="265"/>
    </row>
    <row r="2219" ht="12.75">
      <c r="D2219" s="265"/>
    </row>
    <row r="2220" ht="12.75">
      <c r="D2220" s="265"/>
    </row>
    <row r="2221" ht="12.75">
      <c r="D2221" s="265"/>
    </row>
    <row r="2222" ht="12.75">
      <c r="D2222" s="265"/>
    </row>
    <row r="2223" ht="12.75">
      <c r="D2223" s="265"/>
    </row>
    <row r="2224" ht="12.75">
      <c r="D2224" s="265"/>
    </row>
    <row r="2225" ht="12.75">
      <c r="D2225" s="265"/>
    </row>
    <row r="2226" ht="12.75">
      <c r="D2226" s="265"/>
    </row>
    <row r="2227" ht="12.75">
      <c r="D2227" s="265"/>
    </row>
    <row r="2228" ht="12.75">
      <c r="D2228" s="265"/>
    </row>
    <row r="2229" ht="12.75">
      <c r="D2229" s="265"/>
    </row>
    <row r="2230" ht="12.75">
      <c r="D2230" s="265"/>
    </row>
    <row r="2231" ht="12.75">
      <c r="D2231" s="265"/>
    </row>
    <row r="2232" ht="12.75">
      <c r="D2232" s="265"/>
    </row>
    <row r="2233" ht="12.75">
      <c r="D2233" s="265"/>
    </row>
    <row r="2234" ht="12.75">
      <c r="D2234" s="265"/>
    </row>
    <row r="2235" ht="12.75">
      <c r="D2235" s="265"/>
    </row>
    <row r="2236" ht="12.75">
      <c r="D2236" s="265"/>
    </row>
    <row r="2237" ht="12.75">
      <c r="D2237" s="265"/>
    </row>
    <row r="2238" ht="12.75">
      <c r="D2238" s="265"/>
    </row>
    <row r="2239" ht="12.75">
      <c r="D2239" s="265"/>
    </row>
    <row r="2240" ht="12.75">
      <c r="D2240" s="265"/>
    </row>
    <row r="2241" ht="12.75">
      <c r="D2241" s="265"/>
    </row>
    <row r="2242" ht="12.75">
      <c r="D2242" s="265"/>
    </row>
    <row r="2243" ht="12.75">
      <c r="D2243" s="265"/>
    </row>
    <row r="2244" ht="12.75">
      <c r="D2244" s="265"/>
    </row>
    <row r="2245" ht="12.75">
      <c r="D2245" s="265"/>
    </row>
    <row r="2246" ht="12.75">
      <c r="D2246" s="265"/>
    </row>
    <row r="2247" ht="12.75">
      <c r="D2247" s="265"/>
    </row>
    <row r="2248" ht="12.75">
      <c r="D2248" s="265"/>
    </row>
    <row r="2249" ht="12.75">
      <c r="D2249" s="265"/>
    </row>
    <row r="2250" ht="12.75">
      <c r="D2250" s="265"/>
    </row>
    <row r="2251" ht="12.75">
      <c r="D2251" s="265"/>
    </row>
    <row r="2252" ht="12.75">
      <c r="D2252" s="265"/>
    </row>
    <row r="2253" ht="12.75">
      <c r="D2253" s="265"/>
    </row>
    <row r="2254" ht="12.75">
      <c r="D2254" s="265"/>
    </row>
    <row r="2255" ht="12.75">
      <c r="D2255" s="265"/>
    </row>
    <row r="2256" ht="12.75">
      <c r="D2256" s="265"/>
    </row>
    <row r="2257" ht="12.75">
      <c r="D2257" s="265"/>
    </row>
    <row r="2258" ht="12.75">
      <c r="D2258" s="265"/>
    </row>
    <row r="2259" ht="12.75">
      <c r="D2259" s="265"/>
    </row>
    <row r="2260" ht="12.75">
      <c r="D2260" s="265"/>
    </row>
    <row r="2261" ht="12.75">
      <c r="D2261" s="265"/>
    </row>
    <row r="2262" ht="12.75">
      <c r="D2262" s="265"/>
    </row>
    <row r="2263" ht="12.75">
      <c r="D2263" s="265"/>
    </row>
    <row r="2264" ht="12.75">
      <c r="D2264" s="265"/>
    </row>
    <row r="2265" ht="12.75">
      <c r="D2265" s="265"/>
    </row>
    <row r="2266" ht="12.75">
      <c r="D2266" s="265"/>
    </row>
    <row r="2267" ht="12.75">
      <c r="D2267" s="265"/>
    </row>
    <row r="2268" ht="12.75">
      <c r="D2268" s="265"/>
    </row>
    <row r="2269" ht="12.75">
      <c r="D2269" s="265"/>
    </row>
    <row r="2270" ht="12.75">
      <c r="D2270" s="265"/>
    </row>
    <row r="2271" ht="12.75">
      <c r="D2271" s="265"/>
    </row>
    <row r="2272" ht="12.75">
      <c r="D2272" s="265"/>
    </row>
    <row r="2273" ht="12.75">
      <c r="D2273" s="265"/>
    </row>
    <row r="2274" ht="12.75">
      <c r="D2274" s="265"/>
    </row>
    <row r="2275" ht="12.75">
      <c r="D2275" s="265"/>
    </row>
    <row r="2276" ht="12.75">
      <c r="D2276" s="265"/>
    </row>
    <row r="2277" ht="12.75">
      <c r="D2277" s="265"/>
    </row>
    <row r="2278" ht="12.75">
      <c r="D2278" s="265"/>
    </row>
    <row r="2279" ht="12.75">
      <c r="D2279" s="265"/>
    </row>
    <row r="2280" ht="12.75">
      <c r="D2280" s="265"/>
    </row>
    <row r="2281" ht="12.75">
      <c r="D2281" s="265"/>
    </row>
    <row r="2282" ht="12.75">
      <c r="D2282" s="265"/>
    </row>
    <row r="2283" ht="12.75">
      <c r="D2283" s="265"/>
    </row>
    <row r="2284" ht="12.75">
      <c r="D2284" s="265"/>
    </row>
    <row r="2285" ht="12.75">
      <c r="D2285" s="265"/>
    </row>
    <row r="2286" ht="12.75">
      <c r="D2286" s="265"/>
    </row>
    <row r="2287" ht="12.75">
      <c r="D2287" s="265"/>
    </row>
    <row r="2288" ht="12.75">
      <c r="D2288" s="265"/>
    </row>
    <row r="2289" ht="12.75">
      <c r="D2289" s="265"/>
    </row>
    <row r="2290" ht="12.75">
      <c r="D2290" s="265"/>
    </row>
    <row r="2291" ht="12.75">
      <c r="D2291" s="265"/>
    </row>
    <row r="2292" ht="12.75">
      <c r="D2292" s="265"/>
    </row>
    <row r="2293" ht="12.75">
      <c r="D2293" s="265"/>
    </row>
    <row r="2294" ht="12.75">
      <c r="D2294" s="265"/>
    </row>
    <row r="2295" ht="12.75">
      <c r="D2295" s="265"/>
    </row>
    <row r="2296" ht="12.75">
      <c r="D2296" s="265"/>
    </row>
    <row r="2297" ht="12.75">
      <c r="D2297" s="265"/>
    </row>
    <row r="2298" ht="12.75">
      <c r="D2298" s="265"/>
    </row>
    <row r="2299" ht="12.75">
      <c r="D2299" s="265"/>
    </row>
    <row r="2300" ht="12.75">
      <c r="D2300" s="265"/>
    </row>
    <row r="2301" ht="12.75">
      <c r="D2301" s="265"/>
    </row>
    <row r="2302" ht="12.75">
      <c r="D2302" s="265"/>
    </row>
    <row r="2303" ht="12.75">
      <c r="D2303" s="265"/>
    </row>
    <row r="2304" ht="12.75">
      <c r="D2304" s="265"/>
    </row>
    <row r="2305" ht="12.75">
      <c r="D2305" s="265"/>
    </row>
    <row r="2306" ht="12.75">
      <c r="D2306" s="265"/>
    </row>
    <row r="2307" ht="12.75">
      <c r="D2307" s="265"/>
    </row>
    <row r="2308" ht="12.75">
      <c r="D2308" s="265"/>
    </row>
    <row r="2309" ht="12.75">
      <c r="D2309" s="265"/>
    </row>
    <row r="2310" ht="12.75">
      <c r="D2310" s="265"/>
    </row>
    <row r="2311" ht="12.75">
      <c r="D2311" s="265"/>
    </row>
    <row r="2312" ht="12.75">
      <c r="D2312" s="265"/>
    </row>
    <row r="2313" ht="12.75">
      <c r="D2313" s="265"/>
    </row>
    <row r="2314" ht="12.75">
      <c r="D2314" s="265"/>
    </row>
    <row r="2315" ht="12.75">
      <c r="D2315" s="265"/>
    </row>
    <row r="2316" ht="12.75">
      <c r="D2316" s="265"/>
    </row>
    <row r="2317" ht="12.75">
      <c r="D2317" s="265"/>
    </row>
    <row r="2318" ht="12.75">
      <c r="D2318" s="265"/>
    </row>
    <row r="2319" ht="12.75">
      <c r="D2319" s="265"/>
    </row>
    <row r="2320" ht="12.75">
      <c r="D2320" s="265"/>
    </row>
    <row r="2321" ht="12.75">
      <c r="D2321" s="265"/>
    </row>
    <row r="2322" ht="12.75">
      <c r="D2322" s="265"/>
    </row>
    <row r="2323" ht="12.75">
      <c r="D2323" s="265"/>
    </row>
    <row r="2324" ht="12.75">
      <c r="D2324" s="265"/>
    </row>
    <row r="2325" ht="12.75">
      <c r="D2325" s="265"/>
    </row>
    <row r="2326" ht="12.75">
      <c r="D2326" s="265"/>
    </row>
    <row r="2327" ht="12.75">
      <c r="D2327" s="265"/>
    </row>
    <row r="2328" ht="12.75">
      <c r="D2328" s="265"/>
    </row>
    <row r="2329" ht="12.75">
      <c r="D2329" s="265"/>
    </row>
    <row r="2330" ht="12.75">
      <c r="D2330" s="265"/>
    </row>
    <row r="2331" ht="12.75">
      <c r="D2331" s="265"/>
    </row>
    <row r="2332" ht="12.75">
      <c r="D2332" s="265"/>
    </row>
    <row r="2333" ht="12.75">
      <c r="D2333" s="265"/>
    </row>
    <row r="2334" ht="12.75">
      <c r="D2334" s="265"/>
    </row>
    <row r="2335" ht="12.75">
      <c r="D2335" s="265"/>
    </row>
    <row r="2336" ht="12.75">
      <c r="D2336" s="265"/>
    </row>
    <row r="2337" ht="12.75">
      <c r="D2337" s="265"/>
    </row>
    <row r="2338" ht="12.75">
      <c r="D2338" s="265"/>
    </row>
    <row r="2339" ht="12.75">
      <c r="D2339" s="265"/>
    </row>
    <row r="2340" ht="12.75">
      <c r="D2340" s="265"/>
    </row>
    <row r="2341" ht="12.75">
      <c r="D2341" s="265"/>
    </row>
    <row r="2342" ht="12.75">
      <c r="D2342" s="265"/>
    </row>
    <row r="2343" ht="12.75">
      <c r="D2343" s="265"/>
    </row>
    <row r="2344" ht="12.75">
      <c r="D2344" s="265"/>
    </row>
    <row r="2345" ht="12.75">
      <c r="D2345" s="265"/>
    </row>
    <row r="2346" ht="12.75">
      <c r="D2346" s="265"/>
    </row>
    <row r="2347" ht="12.75">
      <c r="D2347" s="265"/>
    </row>
    <row r="2348" ht="12.75">
      <c r="D2348" s="265"/>
    </row>
    <row r="2349" ht="12.75">
      <c r="D2349" s="265"/>
    </row>
    <row r="2350" ht="12.75">
      <c r="D2350" s="265"/>
    </row>
    <row r="2351" ht="12.75">
      <c r="D2351" s="265"/>
    </row>
    <row r="2352" ht="12.75">
      <c r="D2352" s="265"/>
    </row>
    <row r="2353" ht="12.75">
      <c r="D2353" s="265"/>
    </row>
    <row r="2354" ht="12.75">
      <c r="D2354" s="265"/>
    </row>
    <row r="2355" ht="12.75">
      <c r="D2355" s="265"/>
    </row>
    <row r="2356" ht="12.75">
      <c r="D2356" s="265"/>
    </row>
    <row r="2357" ht="12.75">
      <c r="D2357" s="265"/>
    </row>
    <row r="2358" ht="12.75">
      <c r="D2358" s="265"/>
    </row>
    <row r="2359" ht="12.75">
      <c r="D2359" s="265"/>
    </row>
    <row r="2360" ht="12.75">
      <c r="D2360" s="265"/>
    </row>
    <row r="2361" ht="12.75">
      <c r="D2361" s="265"/>
    </row>
    <row r="2362" ht="12.75">
      <c r="D2362" s="265"/>
    </row>
    <row r="2363" ht="12.75">
      <c r="D2363" s="265"/>
    </row>
    <row r="2364" ht="12.75">
      <c r="D2364" s="265"/>
    </row>
    <row r="2365" ht="12.75">
      <c r="D2365" s="265"/>
    </row>
    <row r="2366" ht="12.75">
      <c r="D2366" s="265"/>
    </row>
    <row r="2367" ht="12.75">
      <c r="D2367" s="265"/>
    </row>
    <row r="2368" ht="12.75">
      <c r="D2368" s="265"/>
    </row>
    <row r="2369" ht="12.75">
      <c r="D2369" s="265"/>
    </row>
    <row r="2370" ht="12.75">
      <c r="D2370" s="265"/>
    </row>
    <row r="2371" ht="12.75">
      <c r="D2371" s="265"/>
    </row>
    <row r="2372" ht="12.75">
      <c r="D2372" s="265"/>
    </row>
    <row r="2373" ht="12.75">
      <c r="D2373" s="265"/>
    </row>
    <row r="2374" ht="12.75">
      <c r="D2374" s="265"/>
    </row>
    <row r="2375" ht="12.75">
      <c r="D2375" s="265"/>
    </row>
    <row r="2376" ht="12.75">
      <c r="D2376" s="265"/>
    </row>
    <row r="2377" ht="12.75">
      <c r="D2377" s="265"/>
    </row>
    <row r="2378" ht="12.75">
      <c r="D2378" s="265"/>
    </row>
    <row r="2379" ht="12.75">
      <c r="D2379" s="265"/>
    </row>
    <row r="2380" ht="12.75">
      <c r="D2380" s="265"/>
    </row>
    <row r="2381" ht="12.75">
      <c r="D2381" s="265"/>
    </row>
    <row r="2382" ht="12.75">
      <c r="D2382" s="265"/>
    </row>
    <row r="2383" ht="12.75">
      <c r="D2383" s="265"/>
    </row>
    <row r="2384" ht="12.75">
      <c r="D2384" s="265"/>
    </row>
    <row r="2385" ht="12.75">
      <c r="D2385" s="265"/>
    </row>
    <row r="2386" ht="12.75">
      <c r="D2386" s="265"/>
    </row>
    <row r="2387" ht="12.75">
      <c r="D2387" s="265"/>
    </row>
    <row r="2388" ht="12.75">
      <c r="D2388" s="265"/>
    </row>
    <row r="2389" ht="12.75">
      <c r="D2389" s="265"/>
    </row>
    <row r="2390" ht="12.75">
      <c r="D2390" s="265"/>
    </row>
    <row r="2391" ht="12.75">
      <c r="D2391" s="265"/>
    </row>
    <row r="2392" ht="12.75">
      <c r="D2392" s="265"/>
    </row>
    <row r="2393" ht="12.75">
      <c r="D2393" s="265"/>
    </row>
    <row r="2394" ht="12.75">
      <c r="D2394" s="265"/>
    </row>
    <row r="2395" ht="12.75">
      <c r="D2395" s="265"/>
    </row>
    <row r="2396" ht="12.75">
      <c r="D2396" s="265"/>
    </row>
    <row r="2397" ht="12.75">
      <c r="D2397" s="265"/>
    </row>
    <row r="2398" ht="12.75">
      <c r="D2398" s="265"/>
    </row>
    <row r="2399" ht="12.75">
      <c r="D2399" s="265"/>
    </row>
    <row r="2400" ht="12.75">
      <c r="D2400" s="265"/>
    </row>
    <row r="2401" ht="12.75">
      <c r="D2401" s="265"/>
    </row>
    <row r="2402" ht="12.75">
      <c r="D2402" s="265"/>
    </row>
    <row r="2403" ht="12.75">
      <c r="D2403" s="265"/>
    </row>
    <row r="2404" ht="12.75">
      <c r="D2404" s="265"/>
    </row>
    <row r="2405" ht="12.75">
      <c r="D2405" s="265"/>
    </row>
    <row r="2406" ht="12.75">
      <c r="D2406" s="265"/>
    </row>
    <row r="2407" ht="12.75">
      <c r="D2407" s="265"/>
    </row>
    <row r="2408" ht="12.75">
      <c r="D2408" s="265"/>
    </row>
    <row r="2409" ht="12.75">
      <c r="D2409" s="265"/>
    </row>
    <row r="2410" ht="12.75">
      <c r="D2410" s="265"/>
    </row>
    <row r="2411" ht="12.75">
      <c r="D2411" s="265"/>
    </row>
    <row r="2412" ht="12.75">
      <c r="D2412" s="265"/>
    </row>
    <row r="2413" ht="12.75">
      <c r="D2413" s="265"/>
    </row>
    <row r="2414" ht="12.75">
      <c r="D2414" s="265"/>
    </row>
    <row r="2415" ht="12.75">
      <c r="D2415" s="265"/>
    </row>
    <row r="2416" ht="12.75">
      <c r="D2416" s="265"/>
    </row>
    <row r="2417" ht="12.75">
      <c r="D2417" s="265"/>
    </row>
    <row r="2418" ht="12.75">
      <c r="D2418" s="265"/>
    </row>
    <row r="2419" ht="12.75">
      <c r="D2419" s="265"/>
    </row>
    <row r="2420" ht="12.75">
      <c r="D2420" s="265"/>
    </row>
    <row r="2421" ht="12.75">
      <c r="D2421" s="265"/>
    </row>
    <row r="2422" ht="12.75">
      <c r="D2422" s="265"/>
    </row>
    <row r="2423" ht="12.75">
      <c r="D2423" s="265"/>
    </row>
    <row r="2424" ht="12.75">
      <c r="D2424" s="265"/>
    </row>
    <row r="2425" ht="12.75">
      <c r="D2425" s="265"/>
    </row>
    <row r="2426" ht="12.75">
      <c r="D2426" s="265"/>
    </row>
    <row r="2427" ht="12.75">
      <c r="D2427" s="265"/>
    </row>
    <row r="2428" ht="12.75">
      <c r="D2428" s="265"/>
    </row>
    <row r="2429" ht="12.75">
      <c r="D2429" s="265"/>
    </row>
    <row r="2430" ht="12.75">
      <c r="D2430" s="265"/>
    </row>
    <row r="2431" ht="12.75">
      <c r="D2431" s="265"/>
    </row>
    <row r="2432" ht="12.75">
      <c r="D2432" s="265"/>
    </row>
    <row r="2433" ht="12.75">
      <c r="D2433" s="265"/>
    </row>
    <row r="2434" ht="12.75">
      <c r="D2434" s="265"/>
    </row>
    <row r="2435" ht="12.75">
      <c r="D2435" s="265"/>
    </row>
    <row r="2436" ht="12.75">
      <c r="D2436" s="265"/>
    </row>
    <row r="2437" ht="12.75">
      <c r="D2437" s="265"/>
    </row>
    <row r="2438" ht="12.75">
      <c r="D2438" s="265"/>
    </row>
    <row r="2439" ht="12.75">
      <c r="D2439" s="265"/>
    </row>
    <row r="2440" ht="12.75">
      <c r="D2440" s="265"/>
    </row>
    <row r="2441" ht="12.75">
      <c r="D2441" s="265"/>
    </row>
    <row r="2442" ht="12.75">
      <c r="D2442" s="265"/>
    </row>
    <row r="2443" ht="12.75">
      <c r="D2443" s="265"/>
    </row>
    <row r="2444" ht="12.75">
      <c r="D2444" s="265"/>
    </row>
    <row r="2445" ht="12.75">
      <c r="D2445" s="265"/>
    </row>
    <row r="2446" ht="12.75">
      <c r="D2446" s="265"/>
    </row>
    <row r="2447" ht="12.75">
      <c r="D2447" s="265"/>
    </row>
    <row r="2448" ht="12.75">
      <c r="D2448" s="265"/>
    </row>
    <row r="2449" ht="12.75">
      <c r="D2449" s="265"/>
    </row>
    <row r="2450" ht="12.75">
      <c r="D2450" s="265"/>
    </row>
    <row r="2451" ht="12.75">
      <c r="D2451" s="265"/>
    </row>
    <row r="2452" ht="12.75">
      <c r="D2452" s="265"/>
    </row>
    <row r="2453" ht="12.75">
      <c r="D2453" s="265"/>
    </row>
    <row r="2454" ht="12.75">
      <c r="D2454" s="265"/>
    </row>
    <row r="2455" ht="12.75">
      <c r="D2455" s="265"/>
    </row>
    <row r="2456" ht="12.75">
      <c r="D2456" s="265"/>
    </row>
    <row r="2457" ht="12.75">
      <c r="D2457" s="265"/>
    </row>
    <row r="2458" ht="12.75">
      <c r="D2458" s="265"/>
    </row>
    <row r="2459" ht="12.75">
      <c r="D2459" s="265"/>
    </row>
    <row r="2460" ht="12.75">
      <c r="D2460" s="265"/>
    </row>
    <row r="2461" ht="12.75">
      <c r="D2461" s="265"/>
    </row>
    <row r="2462" ht="12.75">
      <c r="D2462" s="265"/>
    </row>
    <row r="2463" ht="12.75">
      <c r="D2463" s="265"/>
    </row>
    <row r="2464" ht="12.75">
      <c r="D2464" s="265"/>
    </row>
    <row r="2465" ht="12.75">
      <c r="D2465" s="265"/>
    </row>
    <row r="2466" ht="12.75">
      <c r="D2466" s="265"/>
    </row>
    <row r="2467" ht="12.75">
      <c r="D2467" s="265"/>
    </row>
    <row r="2468" ht="12.75">
      <c r="D2468" s="265"/>
    </row>
    <row r="2469" ht="12.75">
      <c r="D2469" s="265"/>
    </row>
    <row r="2470" ht="12.75">
      <c r="D2470" s="265"/>
    </row>
    <row r="2471" ht="12.75">
      <c r="D2471" s="265"/>
    </row>
    <row r="2472" ht="12.75">
      <c r="D2472" s="265"/>
    </row>
    <row r="2473" ht="12.75">
      <c r="D2473" s="265"/>
    </row>
    <row r="2474" ht="12.75">
      <c r="D2474" s="265"/>
    </row>
    <row r="2475" ht="12.75">
      <c r="D2475" s="265"/>
    </row>
    <row r="2476" ht="12.75">
      <c r="D2476" s="265"/>
    </row>
    <row r="2477" ht="12.75">
      <c r="D2477" s="265"/>
    </row>
    <row r="2478" ht="12.75">
      <c r="D2478" s="265"/>
    </row>
    <row r="2479" ht="12.75">
      <c r="D2479" s="265"/>
    </row>
    <row r="2480" ht="12.75">
      <c r="D2480" s="265"/>
    </row>
    <row r="2481" ht="12.75">
      <c r="D2481" s="265"/>
    </row>
    <row r="2482" ht="12.75">
      <c r="D2482" s="265"/>
    </row>
    <row r="2483" ht="12.75">
      <c r="D2483" s="265"/>
    </row>
    <row r="2484" ht="12.75">
      <c r="D2484" s="265"/>
    </row>
    <row r="2485" ht="12.75">
      <c r="D2485" s="265"/>
    </row>
    <row r="2486" ht="12.75">
      <c r="D2486" s="265"/>
    </row>
    <row r="2487" ht="12.75">
      <c r="D2487" s="265"/>
    </row>
    <row r="2488" ht="12.75">
      <c r="D2488" s="265"/>
    </row>
    <row r="2489" ht="12.75">
      <c r="D2489" s="265"/>
    </row>
    <row r="2490" ht="12.75">
      <c r="D2490" s="265"/>
    </row>
    <row r="2491" ht="12.75">
      <c r="D2491" s="265"/>
    </row>
    <row r="2492" ht="12.75">
      <c r="D2492" s="265"/>
    </row>
    <row r="2493" ht="12.75">
      <c r="D2493" s="265"/>
    </row>
    <row r="2494" ht="12.75">
      <c r="D2494" s="265"/>
    </row>
    <row r="2495" ht="12.75">
      <c r="D2495" s="265"/>
    </row>
    <row r="2496" ht="12.75">
      <c r="D2496" s="265"/>
    </row>
    <row r="2497" ht="12.75">
      <c r="D2497" s="265"/>
    </row>
    <row r="2498" ht="12.75">
      <c r="D2498" s="265"/>
    </row>
    <row r="2499" ht="12.75">
      <c r="D2499" s="265"/>
    </row>
    <row r="2500" ht="12.75">
      <c r="D2500" s="265"/>
    </row>
    <row r="2501" ht="12.75">
      <c r="D2501" s="265"/>
    </row>
    <row r="2502" ht="12.75">
      <c r="D2502" s="265"/>
    </row>
    <row r="2503" ht="12.75">
      <c r="D2503" s="265"/>
    </row>
    <row r="2504" ht="12.75">
      <c r="D2504" s="265"/>
    </row>
    <row r="2505" ht="12.75">
      <c r="D2505" s="265"/>
    </row>
    <row r="2506" ht="12.75">
      <c r="D2506" s="265"/>
    </row>
    <row r="2507" ht="12.75">
      <c r="D2507" s="265"/>
    </row>
    <row r="2508" ht="12.75">
      <c r="D2508" s="265"/>
    </row>
    <row r="2509" ht="12.75">
      <c r="D2509" s="265"/>
    </row>
    <row r="2510" ht="12.75">
      <c r="D2510" s="265"/>
    </row>
    <row r="2511" ht="12.75">
      <c r="D2511" s="265"/>
    </row>
    <row r="2512" ht="12.75">
      <c r="D2512" s="265"/>
    </row>
    <row r="2513" ht="12.75">
      <c r="D2513" s="265"/>
    </row>
    <row r="2514" ht="12.75">
      <c r="D2514" s="265"/>
    </row>
    <row r="2515" ht="12.75">
      <c r="D2515" s="265"/>
    </row>
    <row r="2516" ht="12.75">
      <c r="D2516" s="265"/>
    </row>
    <row r="2517" ht="12.75">
      <c r="D2517" s="265"/>
    </row>
    <row r="2518" ht="12.75">
      <c r="D2518" s="265"/>
    </row>
    <row r="2519" ht="12.75">
      <c r="D2519" s="265"/>
    </row>
    <row r="2520" ht="12.75">
      <c r="D2520" s="265"/>
    </row>
    <row r="2521" ht="12.75">
      <c r="D2521" s="265"/>
    </row>
    <row r="2522" ht="12.75">
      <c r="D2522" s="265"/>
    </row>
    <row r="2523" ht="12.75">
      <c r="D2523" s="265"/>
    </row>
    <row r="2524" ht="12.75">
      <c r="D2524" s="265"/>
    </row>
    <row r="2525" ht="12.75">
      <c r="D2525" s="265"/>
    </row>
    <row r="2526" ht="12.75">
      <c r="D2526" s="265"/>
    </row>
    <row r="2527" ht="12.75">
      <c r="D2527" s="265"/>
    </row>
    <row r="2528" ht="12.75">
      <c r="D2528" s="265"/>
    </row>
    <row r="2529" ht="12.75">
      <c r="D2529" s="265"/>
    </row>
    <row r="2530" ht="12.75">
      <c r="D2530" s="265"/>
    </row>
    <row r="2531" ht="12.75">
      <c r="D2531" s="265"/>
    </row>
    <row r="2532" ht="12.75">
      <c r="D2532" s="265"/>
    </row>
    <row r="2533" ht="12.75">
      <c r="D2533" s="265"/>
    </row>
    <row r="2534" ht="12.75">
      <c r="D2534" s="265"/>
    </row>
    <row r="2535" ht="12.75">
      <c r="D2535" s="265"/>
    </row>
    <row r="2536" ht="12.75">
      <c r="D2536" s="265"/>
    </row>
    <row r="2537" ht="12.75">
      <c r="D2537" s="265"/>
    </row>
    <row r="2538" ht="12.75">
      <c r="D2538" s="265"/>
    </row>
    <row r="2539" ht="12.75">
      <c r="D2539" s="265"/>
    </row>
    <row r="2540" ht="12.75">
      <c r="D2540" s="265"/>
    </row>
    <row r="2541" ht="12.75">
      <c r="D2541" s="265"/>
    </row>
    <row r="2542" ht="12.75">
      <c r="D2542" s="265"/>
    </row>
    <row r="2543" ht="12.75">
      <c r="D2543" s="265"/>
    </row>
    <row r="2544" ht="12.75">
      <c r="D2544" s="265"/>
    </row>
    <row r="2545" ht="12.75">
      <c r="D2545" s="265"/>
    </row>
    <row r="2546" ht="12.75">
      <c r="D2546" s="265"/>
    </row>
    <row r="2547" ht="12.75">
      <c r="D2547" s="265"/>
    </row>
    <row r="2548" ht="12.75">
      <c r="D2548" s="265"/>
    </row>
    <row r="2549" ht="12.75">
      <c r="D2549" s="265"/>
    </row>
    <row r="2550" ht="12.75">
      <c r="D2550" s="265"/>
    </row>
    <row r="2551" ht="12.75">
      <c r="D2551" s="265"/>
    </row>
    <row r="2552" ht="12.75">
      <c r="D2552" s="265"/>
    </row>
    <row r="2553" ht="12.75">
      <c r="D2553" s="265"/>
    </row>
    <row r="2554" ht="12.75">
      <c r="D2554" s="265"/>
    </row>
    <row r="2555" ht="12.75">
      <c r="D2555" s="265"/>
    </row>
    <row r="2556" ht="12.75">
      <c r="D2556" s="265"/>
    </row>
    <row r="2557" ht="12.75">
      <c r="D2557" s="265"/>
    </row>
    <row r="2558" ht="12.75">
      <c r="D2558" s="265"/>
    </row>
    <row r="2559" ht="12.75">
      <c r="D2559" s="265"/>
    </row>
    <row r="2560" ht="12.75">
      <c r="D2560" s="265"/>
    </row>
    <row r="2561" ht="12.75">
      <c r="D2561" s="265"/>
    </row>
    <row r="2562" ht="12.75">
      <c r="D2562" s="265"/>
    </row>
    <row r="2563" ht="12.75">
      <c r="D2563" s="265"/>
    </row>
    <row r="2564" ht="12.75">
      <c r="D2564" s="265"/>
    </row>
    <row r="2565" ht="12.75">
      <c r="D2565" s="265"/>
    </row>
    <row r="2566" ht="12.75">
      <c r="D2566" s="265"/>
    </row>
    <row r="2567" ht="12.75">
      <c r="D2567" s="265"/>
    </row>
    <row r="2568" ht="12.75">
      <c r="D2568" s="265"/>
    </row>
    <row r="2569" ht="12.75">
      <c r="D2569" s="265"/>
    </row>
    <row r="2570" ht="12.75">
      <c r="D2570" s="265"/>
    </row>
    <row r="2571" ht="12.75">
      <c r="D2571" s="265"/>
    </row>
    <row r="2572" ht="12.75">
      <c r="D2572" s="265"/>
    </row>
    <row r="2573" ht="12.75">
      <c r="D2573" s="265"/>
    </row>
    <row r="2574" ht="12.75">
      <c r="D2574" s="265"/>
    </row>
    <row r="2575" ht="12.75">
      <c r="D2575" s="265"/>
    </row>
    <row r="2576" ht="12.75">
      <c r="D2576" s="265"/>
    </row>
    <row r="2577" ht="12.75">
      <c r="D2577" s="265"/>
    </row>
    <row r="2578" ht="12.75">
      <c r="D2578" s="265"/>
    </row>
    <row r="2579" ht="12.75">
      <c r="D2579" s="265"/>
    </row>
    <row r="2580" ht="12.75">
      <c r="D2580" s="265"/>
    </row>
    <row r="2581" ht="12.75">
      <c r="D2581" s="265"/>
    </row>
    <row r="2582" ht="12.75">
      <c r="D2582" s="265"/>
    </row>
    <row r="2583" ht="12.75">
      <c r="D2583" s="265"/>
    </row>
    <row r="2584" ht="12.75">
      <c r="D2584" s="265"/>
    </row>
    <row r="2585" ht="12.75">
      <c r="D2585" s="265"/>
    </row>
    <row r="2586" ht="12.75">
      <c r="D2586" s="265"/>
    </row>
    <row r="2587" ht="12.75">
      <c r="D2587" s="265"/>
    </row>
    <row r="2588" ht="12.75">
      <c r="D2588" s="265"/>
    </row>
    <row r="2589" ht="12.75">
      <c r="D2589" s="265"/>
    </row>
    <row r="2590" ht="12.75">
      <c r="D2590" s="265"/>
    </row>
    <row r="2591" ht="12.75">
      <c r="D2591" s="265"/>
    </row>
    <row r="2592" ht="12.75">
      <c r="D2592" s="265"/>
    </row>
    <row r="2593" ht="12.75">
      <c r="D2593" s="265"/>
    </row>
    <row r="2594" ht="12.75">
      <c r="D2594" s="265"/>
    </row>
    <row r="2595" ht="12.75">
      <c r="D2595" s="265"/>
    </row>
    <row r="2596" ht="12.75">
      <c r="D2596" s="265"/>
    </row>
    <row r="2597" ht="12.75">
      <c r="D2597" s="265"/>
    </row>
    <row r="2598" ht="12.75">
      <c r="D2598" s="265"/>
    </row>
    <row r="2599" ht="12.75">
      <c r="D2599" s="265"/>
    </row>
    <row r="2600" ht="12.75">
      <c r="D2600" s="265"/>
    </row>
    <row r="2601" ht="12.75">
      <c r="D2601" s="265"/>
    </row>
    <row r="2602" ht="12.75">
      <c r="D2602" s="265"/>
    </row>
    <row r="2603" ht="12.75">
      <c r="D2603" s="265"/>
    </row>
    <row r="2604" ht="12.75">
      <c r="D2604" s="265"/>
    </row>
    <row r="2605" ht="12.75">
      <c r="D2605" s="265"/>
    </row>
    <row r="2606" ht="12.75">
      <c r="D2606" s="265"/>
    </row>
    <row r="2607" ht="12.75">
      <c r="D2607" s="265"/>
    </row>
    <row r="2608" ht="12.75">
      <c r="D2608" s="265"/>
    </row>
    <row r="2609" ht="12.75">
      <c r="D2609" s="265"/>
    </row>
    <row r="2610" ht="12.75">
      <c r="D2610" s="265"/>
    </row>
    <row r="2611" ht="12.75">
      <c r="D2611" s="265"/>
    </row>
    <row r="2612" ht="12.75">
      <c r="D2612" s="265"/>
    </row>
    <row r="2613" ht="12.75">
      <c r="D2613" s="265"/>
    </row>
    <row r="2614" ht="12.75">
      <c r="D2614" s="265"/>
    </row>
    <row r="2615" ht="12.75">
      <c r="D2615" s="265"/>
    </row>
    <row r="2616" ht="12.75">
      <c r="D2616" s="265"/>
    </row>
    <row r="2617" ht="12.75">
      <c r="D2617" s="265"/>
    </row>
    <row r="2618" ht="12.75">
      <c r="D2618" s="265"/>
    </row>
    <row r="2619" ht="12.75">
      <c r="D2619" s="265"/>
    </row>
    <row r="2620" ht="12.75">
      <c r="D2620" s="265"/>
    </row>
    <row r="2621" ht="12.75">
      <c r="D2621" s="265"/>
    </row>
    <row r="2622" ht="12.75">
      <c r="D2622" s="265"/>
    </row>
    <row r="2623" ht="12.75">
      <c r="D2623" s="265"/>
    </row>
    <row r="2624" ht="12.75">
      <c r="D2624" s="265"/>
    </row>
    <row r="2625" ht="12.75">
      <c r="D2625" s="265"/>
    </row>
    <row r="2626" ht="12.75">
      <c r="D2626" s="265"/>
    </row>
    <row r="2627" ht="12.75">
      <c r="D2627" s="265"/>
    </row>
    <row r="2628" ht="12.75">
      <c r="D2628" s="265"/>
    </row>
    <row r="2629" ht="12.75">
      <c r="D2629" s="265"/>
    </row>
    <row r="2630" ht="12.75">
      <c r="D2630" s="265"/>
    </row>
    <row r="2631" ht="12.75">
      <c r="D2631" s="265"/>
    </row>
    <row r="2632" ht="12.75">
      <c r="D2632" s="265"/>
    </row>
    <row r="2633" ht="12.75">
      <c r="D2633" s="265"/>
    </row>
    <row r="2634" ht="12.75">
      <c r="D2634" s="265"/>
    </row>
    <row r="2635" ht="12.75">
      <c r="D2635" s="265"/>
    </row>
    <row r="2636" ht="12.75">
      <c r="D2636" s="265"/>
    </row>
    <row r="2637" ht="12.75">
      <c r="D2637" s="265"/>
    </row>
    <row r="2638" ht="12.75">
      <c r="D2638" s="265"/>
    </row>
    <row r="2639" ht="12.75">
      <c r="D2639" s="265"/>
    </row>
    <row r="2640" ht="12.75">
      <c r="D2640" s="265"/>
    </row>
    <row r="2641" ht="12.75">
      <c r="D2641" s="265"/>
    </row>
    <row r="2642" ht="12.75">
      <c r="D2642" s="265"/>
    </row>
    <row r="2643" ht="12.75">
      <c r="D2643" s="265"/>
    </row>
    <row r="2644" ht="12.75">
      <c r="D2644" s="265"/>
    </row>
    <row r="2645" ht="12.75">
      <c r="D2645" s="265"/>
    </row>
    <row r="2646" ht="12.75">
      <c r="D2646" s="265"/>
    </row>
    <row r="2647" ht="12.75">
      <c r="D2647" s="265"/>
    </row>
    <row r="2648" ht="12.75">
      <c r="D2648" s="265"/>
    </row>
    <row r="2649" ht="12.75">
      <c r="D2649" s="265"/>
    </row>
    <row r="2650" ht="12.75">
      <c r="D2650" s="265"/>
    </row>
    <row r="2651" ht="12.75">
      <c r="D2651" s="265"/>
    </row>
    <row r="2652" ht="12.75">
      <c r="D2652" s="265"/>
    </row>
    <row r="2653" ht="12.75">
      <c r="D2653" s="265"/>
    </row>
    <row r="2654" ht="12.75">
      <c r="D2654" s="265"/>
    </row>
    <row r="2655" ht="12.75">
      <c r="D2655" s="265"/>
    </row>
    <row r="2656" ht="12.75">
      <c r="D2656" s="265"/>
    </row>
    <row r="2657" ht="12.75">
      <c r="D2657" s="265"/>
    </row>
    <row r="2658" ht="12.75">
      <c r="D2658" s="265"/>
    </row>
    <row r="2659" ht="12.75">
      <c r="D2659" s="265"/>
    </row>
    <row r="2660" ht="12.75">
      <c r="D2660" s="265"/>
    </row>
    <row r="2661" ht="12.75">
      <c r="D2661" s="265"/>
    </row>
    <row r="2662" ht="12.75">
      <c r="D2662" s="265"/>
    </row>
    <row r="2663" ht="12.75">
      <c r="D2663" s="265"/>
    </row>
    <row r="2664" ht="12.75">
      <c r="D2664" s="265"/>
    </row>
    <row r="2665" ht="12.75">
      <c r="D2665" s="265"/>
    </row>
    <row r="2666" ht="12.75">
      <c r="D2666" s="265"/>
    </row>
    <row r="2667" ht="12.75">
      <c r="D2667" s="265"/>
    </row>
    <row r="2668" ht="12.75">
      <c r="D2668" s="265"/>
    </row>
    <row r="2669" ht="12.75">
      <c r="D2669" s="265"/>
    </row>
    <row r="2670" ht="12.75">
      <c r="D2670" s="265"/>
    </row>
    <row r="2671" ht="12.75">
      <c r="D2671" s="265"/>
    </row>
    <row r="2672" ht="12.75">
      <c r="D2672" s="265"/>
    </row>
    <row r="2673" ht="12.75">
      <c r="D2673" s="265"/>
    </row>
    <row r="2674" ht="12.75">
      <c r="D2674" s="265"/>
    </row>
    <row r="2675" ht="12.75">
      <c r="D2675" s="265"/>
    </row>
    <row r="2676" ht="12.75">
      <c r="D2676" s="265"/>
    </row>
    <row r="2677" ht="12.75">
      <c r="D2677" s="265"/>
    </row>
    <row r="2678" ht="12.75">
      <c r="D2678" s="265"/>
    </row>
    <row r="2679" ht="12.75">
      <c r="D2679" s="265"/>
    </row>
    <row r="2680" ht="12.75">
      <c r="D2680" s="265"/>
    </row>
    <row r="2681" ht="12.75">
      <c r="D2681" s="265"/>
    </row>
    <row r="2682" ht="12.75">
      <c r="D2682" s="265"/>
    </row>
    <row r="2683" ht="12.75">
      <c r="D2683" s="265"/>
    </row>
    <row r="2684" ht="12.75">
      <c r="D2684" s="265"/>
    </row>
    <row r="2685" ht="12.75">
      <c r="D2685" s="265"/>
    </row>
    <row r="2686" ht="12.75">
      <c r="D2686" s="265"/>
    </row>
    <row r="2687" ht="12.75">
      <c r="D2687" s="265"/>
    </row>
    <row r="2688" ht="12.75">
      <c r="D2688" s="265"/>
    </row>
    <row r="2689" ht="12.75">
      <c r="D2689" s="265"/>
    </row>
    <row r="2690" ht="12.75">
      <c r="D2690" s="265"/>
    </row>
    <row r="2691" ht="12.75">
      <c r="D2691" s="265"/>
    </row>
    <row r="2692" ht="12.75">
      <c r="D2692" s="265"/>
    </row>
    <row r="2693" ht="12.75">
      <c r="D2693" s="265"/>
    </row>
    <row r="2694" ht="12.75">
      <c r="D2694" s="265"/>
    </row>
    <row r="2695" ht="12.75">
      <c r="D2695" s="265"/>
    </row>
    <row r="2696" ht="12.75">
      <c r="D2696" s="265"/>
    </row>
    <row r="2697" ht="12.75">
      <c r="D2697" s="265"/>
    </row>
    <row r="2698" ht="12.75">
      <c r="D2698" s="265"/>
    </row>
    <row r="2699" ht="12.75">
      <c r="D2699" s="265"/>
    </row>
    <row r="2700" ht="12.75">
      <c r="D2700" s="265"/>
    </row>
    <row r="2701" ht="12.75">
      <c r="D2701" s="265"/>
    </row>
    <row r="2702" ht="12.75">
      <c r="D2702" s="265"/>
    </row>
    <row r="2703" ht="12.75">
      <c r="D2703" s="265"/>
    </row>
    <row r="2704" ht="12.75">
      <c r="D2704" s="265"/>
    </row>
    <row r="2705" ht="12.75">
      <c r="D2705" s="265"/>
    </row>
    <row r="2706" ht="12.75">
      <c r="D2706" s="265"/>
    </row>
    <row r="2707" ht="12.75">
      <c r="D2707" s="265"/>
    </row>
    <row r="2708" ht="12.75">
      <c r="D2708" s="265"/>
    </row>
    <row r="2709" ht="12.75">
      <c r="D2709" s="265"/>
    </row>
    <row r="2710" ht="12.75">
      <c r="D2710" s="265"/>
    </row>
    <row r="2711" ht="12.75">
      <c r="D2711" s="265"/>
    </row>
    <row r="2712" ht="12.75">
      <c r="D2712" s="265"/>
    </row>
    <row r="2713" ht="12.75">
      <c r="D2713" s="265"/>
    </row>
    <row r="2714" ht="12.75">
      <c r="D2714" s="265"/>
    </row>
    <row r="2715" ht="12.75">
      <c r="D2715" s="265"/>
    </row>
    <row r="2716" ht="12.75">
      <c r="D2716" s="265"/>
    </row>
    <row r="2717" ht="12.75">
      <c r="D2717" s="265"/>
    </row>
    <row r="2718" ht="12.75">
      <c r="D2718" s="265"/>
    </row>
    <row r="2719" ht="12.75">
      <c r="D2719" s="265"/>
    </row>
    <row r="2720" ht="12.75">
      <c r="D2720" s="265"/>
    </row>
    <row r="2721" ht="12.75">
      <c r="D2721" s="265"/>
    </row>
    <row r="2722" ht="12.75">
      <c r="D2722" s="265"/>
    </row>
    <row r="2723" ht="12.75">
      <c r="D2723" s="265"/>
    </row>
    <row r="2724" ht="12.75">
      <c r="D2724" s="265"/>
    </row>
    <row r="2725" ht="12.75">
      <c r="D2725" s="265"/>
    </row>
    <row r="2726" ht="12.75">
      <c r="D2726" s="265"/>
    </row>
    <row r="2727" ht="12.75">
      <c r="D2727" s="265"/>
    </row>
    <row r="2728" ht="12.75">
      <c r="D2728" s="265"/>
    </row>
    <row r="2729" ht="12.75">
      <c r="D2729" s="265"/>
    </row>
    <row r="2730" ht="12.75">
      <c r="D2730" s="265"/>
    </row>
    <row r="2731" ht="12.75">
      <c r="D2731" s="265"/>
    </row>
    <row r="2732" ht="12.75">
      <c r="D2732" s="265"/>
    </row>
    <row r="2733" ht="12.75">
      <c r="D2733" s="265"/>
    </row>
    <row r="2734" ht="12.75">
      <c r="D2734" s="265"/>
    </row>
    <row r="2735" ht="12.75">
      <c r="D2735" s="265"/>
    </row>
    <row r="2736" ht="12.75">
      <c r="D2736" s="265"/>
    </row>
    <row r="2737" ht="12.75">
      <c r="D2737" s="265"/>
    </row>
    <row r="2738" ht="12.75">
      <c r="D2738" s="265"/>
    </row>
    <row r="2739" ht="12.75">
      <c r="D2739" s="265"/>
    </row>
    <row r="2740" ht="12.75">
      <c r="D2740" s="265"/>
    </row>
    <row r="2741" ht="12.75">
      <c r="D2741" s="265"/>
    </row>
    <row r="2742" ht="12.75">
      <c r="D2742" s="265"/>
    </row>
    <row r="2743" ht="12.75">
      <c r="D2743" s="265"/>
    </row>
    <row r="2744" ht="12.75">
      <c r="D2744" s="265"/>
    </row>
    <row r="2745" ht="12.75">
      <c r="D2745" s="265"/>
    </row>
    <row r="2746" ht="12.75">
      <c r="D2746" s="265"/>
    </row>
    <row r="2747" ht="12.75">
      <c r="D2747" s="265"/>
    </row>
    <row r="2748" ht="12.75">
      <c r="D2748" s="265"/>
    </row>
    <row r="2749" ht="12.75">
      <c r="D2749" s="265"/>
    </row>
    <row r="2750" ht="12.75">
      <c r="D2750" s="265"/>
    </row>
    <row r="2751" ht="12.75">
      <c r="D2751" s="265"/>
    </row>
    <row r="2752" ht="12.75">
      <c r="D2752" s="265"/>
    </row>
    <row r="2753" ht="12.75">
      <c r="D2753" s="265"/>
    </row>
    <row r="2754" ht="12.75">
      <c r="D2754" s="265"/>
    </row>
    <row r="2755" ht="12.75">
      <c r="D2755" s="265"/>
    </row>
    <row r="2756" ht="12.75">
      <c r="D2756" s="265"/>
    </row>
    <row r="2757" ht="12.75">
      <c r="D2757" s="265"/>
    </row>
    <row r="2758" ht="12.75">
      <c r="D2758" s="265"/>
    </row>
    <row r="2759" ht="12.75">
      <c r="D2759" s="265"/>
    </row>
    <row r="2760" ht="12.75">
      <c r="D2760" s="265"/>
    </row>
    <row r="2761" ht="12.75">
      <c r="D2761" s="265"/>
    </row>
    <row r="2762" ht="12.75">
      <c r="D2762" s="265"/>
    </row>
    <row r="2763" ht="12.75">
      <c r="D2763" s="265"/>
    </row>
    <row r="2764" ht="12.75">
      <c r="D2764" s="265"/>
    </row>
    <row r="2765" ht="12.75">
      <c r="D2765" s="265"/>
    </row>
    <row r="2766" ht="12.75">
      <c r="D2766" s="265"/>
    </row>
    <row r="2767" ht="12.75">
      <c r="D2767" s="265"/>
    </row>
    <row r="2768" ht="12.75">
      <c r="D2768" s="265"/>
    </row>
    <row r="2769" ht="12.75">
      <c r="D2769" s="265"/>
    </row>
    <row r="2770" ht="12.75">
      <c r="D2770" s="265"/>
    </row>
    <row r="2771" ht="12.75">
      <c r="D2771" s="265"/>
    </row>
    <row r="2772" ht="12.75">
      <c r="D2772" s="265"/>
    </row>
    <row r="2773" ht="12.75">
      <c r="D2773" s="265"/>
    </row>
    <row r="2774" ht="12.75">
      <c r="D2774" s="265"/>
    </row>
    <row r="2775" ht="12.75">
      <c r="D2775" s="265"/>
    </row>
    <row r="2776" ht="12.75">
      <c r="D2776" s="265"/>
    </row>
    <row r="2777" ht="12.75">
      <c r="D2777" s="265"/>
    </row>
    <row r="2778" ht="12.75">
      <c r="D2778" s="265"/>
    </row>
    <row r="2779" ht="12.75">
      <c r="D2779" s="265"/>
    </row>
    <row r="2780" ht="12.75">
      <c r="D2780" s="265"/>
    </row>
    <row r="2781" ht="12.75">
      <c r="D2781" s="265"/>
    </row>
    <row r="2782" ht="12.75">
      <c r="D2782" s="265"/>
    </row>
    <row r="2783" ht="12.75">
      <c r="D2783" s="265"/>
    </row>
    <row r="2784" ht="12.75">
      <c r="D2784" s="265"/>
    </row>
    <row r="2785" ht="12.75">
      <c r="D2785" s="265"/>
    </row>
    <row r="2786" ht="12.75">
      <c r="D2786" s="265"/>
    </row>
    <row r="2787" ht="12.75">
      <c r="D2787" s="265"/>
    </row>
    <row r="2788" ht="12.75">
      <c r="D2788" s="265"/>
    </row>
    <row r="2789" ht="12.75">
      <c r="D2789" s="265"/>
    </row>
    <row r="2790" ht="12.75">
      <c r="D2790" s="265"/>
    </row>
    <row r="2791" ht="12.75">
      <c r="D2791" s="265"/>
    </row>
    <row r="2792" ht="12.75">
      <c r="D2792" s="265"/>
    </row>
    <row r="2793" ht="12.75">
      <c r="D2793" s="265"/>
    </row>
    <row r="2794" ht="12.75">
      <c r="D2794" s="265"/>
    </row>
    <row r="2795" ht="12.75">
      <c r="D2795" s="265"/>
    </row>
    <row r="2796" ht="12.75">
      <c r="D2796" s="265"/>
    </row>
    <row r="2797" ht="12.75">
      <c r="D2797" s="265"/>
    </row>
    <row r="2798" ht="12.75">
      <c r="D2798" s="265"/>
    </row>
    <row r="2799" ht="12.75">
      <c r="D2799" s="265"/>
    </row>
    <row r="2800" ht="12.75">
      <c r="D2800" s="265"/>
    </row>
    <row r="2801" ht="12.75">
      <c r="D2801" s="265"/>
    </row>
    <row r="2802" ht="12.75">
      <c r="D2802" s="265"/>
    </row>
    <row r="2803" ht="12.75">
      <c r="D2803" s="265"/>
    </row>
    <row r="2804" ht="12.75">
      <c r="D2804" s="265"/>
    </row>
    <row r="2805" ht="12.75">
      <c r="D2805" s="265"/>
    </row>
    <row r="2806" ht="12.75">
      <c r="D2806" s="265"/>
    </row>
    <row r="2807" ht="12.75">
      <c r="D2807" s="265"/>
    </row>
    <row r="2808" ht="12.75">
      <c r="D2808" s="265"/>
    </row>
    <row r="2809" ht="12.75">
      <c r="D2809" s="265"/>
    </row>
    <row r="2810" ht="12.75">
      <c r="D2810" s="265"/>
    </row>
    <row r="2811" ht="12.75">
      <c r="D2811" s="265"/>
    </row>
    <row r="2812" ht="12.75">
      <c r="D2812" s="265"/>
    </row>
    <row r="2813" ht="12.75">
      <c r="D2813" s="265"/>
    </row>
    <row r="2814" ht="12.75">
      <c r="D2814" s="265"/>
    </row>
    <row r="2815" ht="12.75">
      <c r="D2815" s="265"/>
    </row>
    <row r="2816" ht="12.75">
      <c r="D2816" s="265"/>
    </row>
    <row r="2817" ht="12.75">
      <c r="D2817" s="265"/>
    </row>
    <row r="2818" ht="12.75">
      <c r="D2818" s="265"/>
    </row>
    <row r="2819" ht="12.75">
      <c r="D2819" s="265"/>
    </row>
    <row r="2820" ht="12.75">
      <c r="D2820" s="265"/>
    </row>
    <row r="2821" ht="12.75">
      <c r="D2821" s="265"/>
    </row>
    <row r="2822" ht="12.75">
      <c r="D2822" s="265"/>
    </row>
    <row r="2823" ht="12.75">
      <c r="D2823" s="265"/>
    </row>
    <row r="2824" ht="12.75">
      <c r="D2824" s="265"/>
    </row>
    <row r="2825" ht="12.75">
      <c r="D2825" s="265"/>
    </row>
    <row r="2826" ht="12.75">
      <c r="D2826" s="265"/>
    </row>
    <row r="2827" ht="12.75">
      <c r="D2827" s="265"/>
    </row>
    <row r="2828" ht="12.75">
      <c r="D2828" s="265"/>
    </row>
    <row r="2829" ht="12.75">
      <c r="D2829" s="265"/>
    </row>
    <row r="2830" ht="12.75">
      <c r="D2830" s="265"/>
    </row>
    <row r="2831" ht="12.75">
      <c r="D2831" s="265"/>
    </row>
    <row r="2832" ht="12.75">
      <c r="D2832" s="265"/>
    </row>
    <row r="2833" ht="12.75">
      <c r="D2833" s="265"/>
    </row>
    <row r="2834" ht="12.75">
      <c r="D2834" s="265"/>
    </row>
    <row r="2835" ht="12.75">
      <c r="D2835" s="265"/>
    </row>
    <row r="2836" ht="12.75">
      <c r="D2836" s="265"/>
    </row>
    <row r="2837" ht="12.75">
      <c r="D2837" s="265"/>
    </row>
    <row r="2838" ht="12.75">
      <c r="D2838" s="265"/>
    </row>
    <row r="2839" ht="12.75">
      <c r="D2839" s="265"/>
    </row>
    <row r="2840" ht="12.75">
      <c r="D2840" s="265"/>
    </row>
    <row r="2841" ht="12.75">
      <c r="D2841" s="265"/>
    </row>
    <row r="2842" ht="12.75">
      <c r="D2842" s="265"/>
    </row>
    <row r="2843" ht="12.75">
      <c r="D2843" s="265"/>
    </row>
    <row r="2844" ht="12.75">
      <c r="D2844" s="265"/>
    </row>
    <row r="2845" ht="12.75">
      <c r="D2845" s="265"/>
    </row>
    <row r="2846" ht="12.75">
      <c r="D2846" s="265"/>
    </row>
    <row r="2847" ht="12.75">
      <c r="D2847" s="265"/>
    </row>
    <row r="2848" ht="12.75">
      <c r="D2848" s="265"/>
    </row>
    <row r="2849" ht="12.75">
      <c r="D2849" s="265"/>
    </row>
    <row r="2850" ht="12.75">
      <c r="D2850" s="265"/>
    </row>
    <row r="2851" ht="12.75">
      <c r="D2851" s="265"/>
    </row>
    <row r="2852" ht="12.75">
      <c r="D2852" s="265"/>
    </row>
    <row r="2853" ht="12.75">
      <c r="D2853" s="265"/>
    </row>
    <row r="2854" ht="12.75">
      <c r="D2854" s="265"/>
    </row>
    <row r="2855" ht="12.75">
      <c r="D2855" s="265"/>
    </row>
    <row r="2856" ht="12.75">
      <c r="D2856" s="265"/>
    </row>
    <row r="2857" ht="12.75">
      <c r="D2857" s="265"/>
    </row>
    <row r="2858" ht="12.75">
      <c r="D2858" s="265"/>
    </row>
    <row r="2859" ht="12.75">
      <c r="D2859" s="265"/>
    </row>
    <row r="2860" ht="12.75">
      <c r="D2860" s="265"/>
    </row>
    <row r="2861" ht="12.75">
      <c r="D2861" s="265"/>
    </row>
    <row r="2862" ht="12.75">
      <c r="D2862" s="265"/>
    </row>
    <row r="2863" ht="12.75">
      <c r="D2863" s="265"/>
    </row>
    <row r="2864" ht="12.75">
      <c r="D2864" s="265"/>
    </row>
    <row r="2865" ht="12.75">
      <c r="D2865" s="265"/>
    </row>
    <row r="2866" ht="12.75">
      <c r="D2866" s="265"/>
    </row>
    <row r="2867" ht="12.75">
      <c r="D2867" s="265"/>
    </row>
    <row r="2868" ht="12.75">
      <c r="D2868" s="265"/>
    </row>
    <row r="2869" ht="12.75">
      <c r="D2869" s="265"/>
    </row>
    <row r="2870" ht="12.75">
      <c r="D2870" s="265"/>
    </row>
    <row r="2871" ht="12.75">
      <c r="D2871" s="265"/>
    </row>
    <row r="2872" ht="12.75">
      <c r="D2872" s="265"/>
    </row>
    <row r="2873" ht="12.75">
      <c r="D2873" s="265"/>
    </row>
    <row r="2874" ht="12.75">
      <c r="D2874" s="265"/>
    </row>
    <row r="2875" ht="12.75">
      <c r="D2875" s="265"/>
    </row>
    <row r="2876" ht="12.75">
      <c r="D2876" s="265"/>
    </row>
    <row r="2877" ht="12.75">
      <c r="D2877" s="265"/>
    </row>
    <row r="2878" ht="12.75">
      <c r="D2878" s="265"/>
    </row>
    <row r="2879" ht="12.75">
      <c r="D2879" s="265"/>
    </row>
    <row r="2880" ht="12.75">
      <c r="D2880" s="265"/>
    </row>
    <row r="2881" ht="12.75">
      <c r="D2881" s="265"/>
    </row>
    <row r="2882" ht="12.75">
      <c r="D2882" s="265"/>
    </row>
    <row r="2883" ht="12.75">
      <c r="D2883" s="265"/>
    </row>
    <row r="2884" ht="12.75">
      <c r="D2884" s="265"/>
    </row>
    <row r="2885" ht="12.75">
      <c r="D2885" s="265"/>
    </row>
    <row r="2886" ht="12.75">
      <c r="D2886" s="265"/>
    </row>
    <row r="2887" ht="12.75">
      <c r="D2887" s="265"/>
    </row>
    <row r="2888" ht="12.75">
      <c r="D2888" s="265"/>
    </row>
    <row r="2889" ht="12.75">
      <c r="D2889" s="265"/>
    </row>
    <row r="2890" ht="12.75">
      <c r="D2890" s="265"/>
    </row>
    <row r="2891" ht="12.75">
      <c r="D2891" s="265"/>
    </row>
    <row r="2892" ht="12.75">
      <c r="D2892" s="265"/>
    </row>
    <row r="2893" ht="12.75">
      <c r="D2893" s="265"/>
    </row>
    <row r="2894" ht="12.75">
      <c r="D2894" s="265"/>
    </row>
    <row r="2895" ht="12.75">
      <c r="D2895" s="265"/>
    </row>
    <row r="2896" ht="12.75">
      <c r="D2896" s="265"/>
    </row>
    <row r="2897" ht="12.75">
      <c r="D2897" s="265"/>
    </row>
    <row r="2898" ht="12.75">
      <c r="D2898" s="265"/>
    </row>
    <row r="2899" ht="12.75">
      <c r="D2899" s="265"/>
    </row>
    <row r="2900" ht="12.75">
      <c r="D2900" s="265"/>
    </row>
    <row r="2901" ht="12.75">
      <c r="D2901" s="265"/>
    </row>
    <row r="2902" ht="12.75">
      <c r="D2902" s="265"/>
    </row>
    <row r="2903" ht="12.75">
      <c r="D2903" s="265"/>
    </row>
    <row r="2904" ht="12.75">
      <c r="D2904" s="265"/>
    </row>
    <row r="2905" ht="12.75">
      <c r="D2905" s="265"/>
    </row>
    <row r="2906" ht="12.75">
      <c r="D2906" s="265"/>
    </row>
    <row r="2907" ht="12.75">
      <c r="D2907" s="265"/>
    </row>
    <row r="2908" ht="12.75">
      <c r="D2908" s="265"/>
    </row>
    <row r="2909" ht="12.75">
      <c r="D2909" s="265"/>
    </row>
    <row r="2910" ht="12.75">
      <c r="D2910" s="265"/>
    </row>
    <row r="2911" ht="12.75">
      <c r="D2911" s="265"/>
    </row>
    <row r="2912" ht="12.75">
      <c r="D2912" s="265"/>
    </row>
    <row r="2913" ht="12.75">
      <c r="D2913" s="265"/>
    </row>
    <row r="2914" ht="12.75">
      <c r="D2914" s="265"/>
    </row>
    <row r="2915" ht="12.75">
      <c r="D2915" s="265"/>
    </row>
    <row r="2916" ht="12.75">
      <c r="D2916" s="265"/>
    </row>
    <row r="2917" ht="12.75">
      <c r="D2917" s="265"/>
    </row>
    <row r="2918" ht="12.75">
      <c r="D2918" s="265"/>
    </row>
    <row r="2919" ht="12.75">
      <c r="D2919" s="265"/>
    </row>
    <row r="2920" ht="12.75">
      <c r="D2920" s="265"/>
    </row>
    <row r="2921" ht="12.75">
      <c r="D2921" s="265"/>
    </row>
    <row r="2922" ht="12.75">
      <c r="D2922" s="265"/>
    </row>
    <row r="2923" ht="12.75">
      <c r="D2923" s="265"/>
    </row>
    <row r="2924" ht="12.75">
      <c r="D2924" s="265"/>
    </row>
    <row r="2925" ht="12.75">
      <c r="D2925" s="265"/>
    </row>
    <row r="2926" ht="12.75">
      <c r="D2926" s="265"/>
    </row>
    <row r="2927" ht="12.75">
      <c r="D2927" s="265"/>
    </row>
    <row r="2928" ht="12.75">
      <c r="D2928" s="265"/>
    </row>
    <row r="2929" ht="12.75">
      <c r="D2929" s="265"/>
    </row>
    <row r="2930" ht="12.75">
      <c r="D2930" s="265"/>
    </row>
    <row r="2931" ht="12.75">
      <c r="D2931" s="265"/>
    </row>
    <row r="2932" ht="12.75">
      <c r="D2932" s="265"/>
    </row>
    <row r="2933" ht="12.75">
      <c r="D2933" s="265"/>
    </row>
    <row r="2934" ht="12.75">
      <c r="D2934" s="265"/>
    </row>
    <row r="2935" ht="12.75">
      <c r="D2935" s="265"/>
    </row>
    <row r="2936" ht="12.75">
      <c r="D2936" s="265"/>
    </row>
    <row r="2937" ht="12.75">
      <c r="D2937" s="265"/>
    </row>
    <row r="2938" ht="12.75">
      <c r="D2938" s="265"/>
    </row>
    <row r="2939" ht="12.75">
      <c r="D2939" s="265"/>
    </row>
    <row r="2940" ht="12.75">
      <c r="D2940" s="265"/>
    </row>
    <row r="2941" ht="12.75">
      <c r="D2941" s="265"/>
    </row>
    <row r="2942" ht="12.75">
      <c r="D2942" s="265"/>
    </row>
    <row r="2943" ht="12.75">
      <c r="D2943" s="265"/>
    </row>
    <row r="2944" ht="12.75">
      <c r="D2944" s="265"/>
    </row>
    <row r="2945" ht="12.75">
      <c r="D2945" s="265"/>
    </row>
    <row r="2946" ht="12.75">
      <c r="D2946" s="265"/>
    </row>
    <row r="2947" ht="12.75">
      <c r="D2947" s="265"/>
    </row>
    <row r="2948" ht="12.75">
      <c r="D2948" s="265"/>
    </row>
    <row r="2949" ht="12.75">
      <c r="D2949" s="265"/>
    </row>
    <row r="2950" ht="12.75">
      <c r="D2950" s="265"/>
    </row>
    <row r="2951" ht="12.75">
      <c r="D2951" s="265"/>
    </row>
    <row r="2952" ht="12.75">
      <c r="D2952" s="265"/>
    </row>
    <row r="2953" ht="12.75">
      <c r="D2953" s="265"/>
    </row>
    <row r="2954" ht="12.75">
      <c r="D2954" s="265"/>
    </row>
    <row r="2955" ht="12.75">
      <c r="D2955" s="265"/>
    </row>
    <row r="2956" ht="12.75">
      <c r="D2956" s="265"/>
    </row>
    <row r="2957" ht="12.75">
      <c r="D2957" s="265"/>
    </row>
    <row r="2958" ht="12.75">
      <c r="D2958" s="265"/>
    </row>
    <row r="2959" ht="12.75">
      <c r="D2959" s="265"/>
    </row>
    <row r="2960" ht="12.75">
      <c r="D2960" s="265"/>
    </row>
    <row r="2961" ht="12.75">
      <c r="D2961" s="265"/>
    </row>
    <row r="2962" ht="12.75">
      <c r="D2962" s="265"/>
    </row>
    <row r="2963" ht="12.75">
      <c r="D2963" s="265"/>
    </row>
    <row r="2964" ht="12.75">
      <c r="D2964" s="265"/>
    </row>
    <row r="2965" ht="12.75">
      <c r="D2965" s="265"/>
    </row>
    <row r="2966" ht="12.75">
      <c r="D2966" s="265"/>
    </row>
    <row r="2967" ht="12.75">
      <c r="D2967" s="265"/>
    </row>
    <row r="2968" ht="12.75">
      <c r="D2968" s="265"/>
    </row>
    <row r="2969" ht="12.75">
      <c r="D2969" s="265"/>
    </row>
    <row r="2970" ht="12.75">
      <c r="D2970" s="265"/>
    </row>
    <row r="2971" ht="12.75">
      <c r="D2971" s="265"/>
    </row>
    <row r="2972" ht="12.75">
      <c r="D2972" s="265"/>
    </row>
    <row r="2973" ht="12.75">
      <c r="D2973" s="265"/>
    </row>
    <row r="2974" ht="12.75">
      <c r="D2974" s="265"/>
    </row>
    <row r="2975" ht="12.75">
      <c r="D2975" s="265"/>
    </row>
    <row r="2976" ht="12.75">
      <c r="D2976" s="265"/>
    </row>
    <row r="2977" ht="12.75">
      <c r="D2977" s="265"/>
    </row>
    <row r="2978" ht="12.75">
      <c r="D2978" s="265"/>
    </row>
    <row r="2979" ht="12.75">
      <c r="D2979" s="265"/>
    </row>
    <row r="2980" ht="12.75">
      <c r="D2980" s="265"/>
    </row>
    <row r="2981" ht="12.75">
      <c r="D2981" s="265"/>
    </row>
    <row r="2982" ht="12.75">
      <c r="D2982" s="265"/>
    </row>
    <row r="2983" ht="12.75">
      <c r="D2983" s="265"/>
    </row>
    <row r="2984" ht="12.75">
      <c r="D2984" s="265"/>
    </row>
    <row r="2985" ht="12.75">
      <c r="D2985" s="265"/>
    </row>
    <row r="2986" ht="12.75">
      <c r="D2986" s="265"/>
    </row>
    <row r="2987" ht="12.75">
      <c r="D2987" s="265"/>
    </row>
    <row r="2988" ht="12.75">
      <c r="D2988" s="265"/>
    </row>
    <row r="2989" ht="12.75">
      <c r="D2989" s="265"/>
    </row>
    <row r="2990" ht="12.75">
      <c r="D2990" s="265"/>
    </row>
    <row r="2991" ht="12.75">
      <c r="D2991" s="265"/>
    </row>
    <row r="2992" ht="12.75">
      <c r="D2992" s="265"/>
    </row>
    <row r="2993" ht="12.75">
      <c r="D2993" s="265"/>
    </row>
    <row r="2994" ht="12.75">
      <c r="D2994" s="265"/>
    </row>
    <row r="2995" ht="12.75">
      <c r="D2995" s="265"/>
    </row>
    <row r="2996" ht="12.75">
      <c r="D2996" s="265"/>
    </row>
    <row r="2997" ht="12.75">
      <c r="D2997" s="265"/>
    </row>
    <row r="2998" ht="12.75">
      <c r="D2998" s="265"/>
    </row>
    <row r="2999" ht="12.75">
      <c r="D2999" s="265"/>
    </row>
    <row r="3000" ht="12.75">
      <c r="D3000" s="265"/>
    </row>
    <row r="3001" ht="12.75">
      <c r="D3001" s="265"/>
    </row>
    <row r="3002" ht="12.75">
      <c r="D3002" s="265"/>
    </row>
    <row r="3003" ht="12.75">
      <c r="D3003" s="265"/>
    </row>
    <row r="3004" ht="12.75">
      <c r="D3004" s="265"/>
    </row>
    <row r="3005" ht="12.75">
      <c r="D3005" s="265"/>
    </row>
    <row r="3006" ht="12.75">
      <c r="D3006" s="265"/>
    </row>
    <row r="3007" ht="12.75">
      <c r="D3007" s="265"/>
    </row>
    <row r="3008" ht="12.75">
      <c r="D3008" s="265"/>
    </row>
    <row r="3009" ht="12.75">
      <c r="D3009" s="265"/>
    </row>
    <row r="3010" ht="12.75">
      <c r="D3010" s="265"/>
    </row>
    <row r="3011" ht="12.75">
      <c r="D3011" s="265"/>
    </row>
    <row r="3012" ht="12.75">
      <c r="D3012" s="265"/>
    </row>
    <row r="3013" ht="12.75">
      <c r="D3013" s="265"/>
    </row>
    <row r="3014" ht="12.75">
      <c r="D3014" s="265"/>
    </row>
    <row r="3015" ht="12.75">
      <c r="D3015" s="265"/>
    </row>
    <row r="3016" ht="12.75">
      <c r="D3016" s="265"/>
    </row>
    <row r="3017" ht="12.75">
      <c r="D3017" s="265"/>
    </row>
    <row r="3018" ht="12.75">
      <c r="D3018" s="265"/>
    </row>
    <row r="3019" ht="12.75">
      <c r="D3019" s="265"/>
    </row>
    <row r="3020" ht="12.75">
      <c r="D3020" s="265"/>
    </row>
    <row r="3021" ht="12.75">
      <c r="D3021" s="265"/>
    </row>
    <row r="3022" ht="12.75">
      <c r="D3022" s="265"/>
    </row>
    <row r="3023" ht="12.75">
      <c r="D3023" s="265"/>
    </row>
    <row r="3024" ht="12.75">
      <c r="D3024" s="265"/>
    </row>
    <row r="3025" ht="12.75">
      <c r="D3025" s="265"/>
    </row>
    <row r="3026" ht="12.75">
      <c r="D3026" s="265"/>
    </row>
    <row r="3027" ht="12.75">
      <c r="D3027" s="265"/>
    </row>
    <row r="3028" ht="12.75">
      <c r="D3028" s="265"/>
    </row>
    <row r="3029" ht="12.75">
      <c r="D3029" s="265"/>
    </row>
    <row r="3030" ht="12.75">
      <c r="D3030" s="265"/>
    </row>
    <row r="3031" ht="12.75">
      <c r="D3031" s="265"/>
    </row>
    <row r="3032" ht="12.75">
      <c r="D3032" s="265"/>
    </row>
    <row r="3033" ht="12.75">
      <c r="D3033" s="265"/>
    </row>
    <row r="3034" ht="12.75">
      <c r="D3034" s="265"/>
    </row>
    <row r="3035" ht="12.75">
      <c r="D3035" s="265"/>
    </row>
    <row r="3036" ht="12.75">
      <c r="D3036" s="265"/>
    </row>
    <row r="3037" ht="12.75">
      <c r="D3037" s="265"/>
    </row>
    <row r="3038" ht="12.75">
      <c r="D3038" s="265"/>
    </row>
    <row r="3039" ht="12.75">
      <c r="D3039" s="265"/>
    </row>
    <row r="3040" ht="12.75">
      <c r="D3040" s="265"/>
    </row>
    <row r="3041" ht="12.75">
      <c r="D3041" s="265"/>
    </row>
    <row r="3042" ht="12.75">
      <c r="D3042" s="265"/>
    </row>
    <row r="3043" ht="12.75">
      <c r="D3043" s="265"/>
    </row>
    <row r="3044" ht="12.75">
      <c r="D3044" s="265"/>
    </row>
    <row r="3045" ht="12.75">
      <c r="D3045" s="265"/>
    </row>
    <row r="3046" ht="12.75">
      <c r="D3046" s="265"/>
    </row>
    <row r="3047" ht="12.75">
      <c r="D3047" s="265"/>
    </row>
    <row r="3048" ht="12.75">
      <c r="D3048" s="265"/>
    </row>
    <row r="3049" ht="12.75">
      <c r="D3049" s="265"/>
    </row>
    <row r="3050" ht="12.75">
      <c r="D3050" s="265"/>
    </row>
    <row r="3051" ht="12.75">
      <c r="D3051" s="265"/>
    </row>
    <row r="3052" ht="12.75">
      <c r="D3052" s="265"/>
    </row>
    <row r="3053" ht="12.75">
      <c r="D3053" s="265"/>
    </row>
    <row r="3054" ht="12.75">
      <c r="D3054" s="265"/>
    </row>
    <row r="3055" ht="12.75">
      <c r="D3055" s="265"/>
    </row>
    <row r="3056" ht="12.75">
      <c r="D3056" s="265"/>
    </row>
    <row r="3057" ht="12.75">
      <c r="D3057" s="265"/>
    </row>
    <row r="3058" ht="12.75">
      <c r="D3058" s="265"/>
    </row>
    <row r="3059" ht="12.75">
      <c r="D3059" s="265"/>
    </row>
    <row r="3060" ht="12.75">
      <c r="D3060" s="265"/>
    </row>
    <row r="3061" ht="12.75">
      <c r="D3061" s="265"/>
    </row>
    <row r="3062" ht="12.75">
      <c r="D3062" s="265"/>
    </row>
    <row r="3063" ht="12.75">
      <c r="D3063" s="265"/>
    </row>
    <row r="3064" ht="12.75">
      <c r="D3064" s="265"/>
    </row>
    <row r="3065" ht="12.75">
      <c r="D3065" s="265"/>
    </row>
    <row r="3066" ht="12.75">
      <c r="D3066" s="265"/>
    </row>
    <row r="3067" ht="12.75">
      <c r="D3067" s="265"/>
    </row>
    <row r="3068" ht="12.75">
      <c r="D3068" s="265"/>
    </row>
    <row r="3069" ht="12.75">
      <c r="D3069" s="265"/>
    </row>
    <row r="3070" ht="12.75">
      <c r="D3070" s="265"/>
    </row>
    <row r="3071" ht="12.75">
      <c r="D3071" s="265"/>
    </row>
    <row r="3072" ht="12.75">
      <c r="D3072" s="265"/>
    </row>
    <row r="3073" ht="12.75">
      <c r="D3073" s="265"/>
    </row>
    <row r="3074" ht="12.75">
      <c r="D3074" s="265"/>
    </row>
    <row r="3075" ht="12.75">
      <c r="D3075" s="265"/>
    </row>
    <row r="3076" ht="12.75">
      <c r="D3076" s="265"/>
    </row>
    <row r="3077" ht="12.75">
      <c r="D3077" s="265"/>
    </row>
    <row r="3078" ht="12.75">
      <c r="D3078" s="265"/>
    </row>
    <row r="3079" ht="12.75">
      <c r="D3079" s="265"/>
    </row>
    <row r="3080" ht="12.75">
      <c r="D3080" s="265"/>
    </row>
    <row r="3081" ht="12.75">
      <c r="D3081" s="265"/>
    </row>
    <row r="3082" ht="12.75">
      <c r="D3082" s="265"/>
    </row>
    <row r="3083" ht="12.75">
      <c r="D3083" s="265"/>
    </row>
    <row r="3084" ht="12.75">
      <c r="D3084" s="265"/>
    </row>
    <row r="3085" ht="12.75">
      <c r="D3085" s="265"/>
    </row>
    <row r="3086" ht="12.75">
      <c r="D3086" s="265"/>
    </row>
    <row r="3087" ht="12.75">
      <c r="D3087" s="265"/>
    </row>
    <row r="3088" ht="12.75">
      <c r="D3088" s="265"/>
    </row>
    <row r="3089" ht="12.75">
      <c r="D3089" s="265"/>
    </row>
    <row r="3090" ht="12.75">
      <c r="D3090" s="265"/>
    </row>
    <row r="3091" ht="12.75">
      <c r="D3091" s="265"/>
    </row>
    <row r="3092" ht="12.75">
      <c r="D3092" s="265"/>
    </row>
    <row r="3093" ht="12.75">
      <c r="D3093" s="265"/>
    </row>
    <row r="3094" ht="12.75">
      <c r="D3094" s="265"/>
    </row>
    <row r="3095" ht="12.75">
      <c r="D3095" s="265"/>
    </row>
    <row r="3096" ht="12.75">
      <c r="D3096" s="265"/>
    </row>
    <row r="3097" ht="12.75">
      <c r="D3097" s="265"/>
    </row>
    <row r="3098" ht="12.75">
      <c r="D3098" s="265"/>
    </row>
    <row r="3099" ht="12.75">
      <c r="D3099" s="265"/>
    </row>
    <row r="3100" ht="12.75">
      <c r="D3100" s="265"/>
    </row>
    <row r="3101" ht="12.75">
      <c r="D3101" s="265"/>
    </row>
    <row r="3102" ht="12.75">
      <c r="D3102" s="265"/>
    </row>
    <row r="3103" ht="12.75">
      <c r="D3103" s="265"/>
    </row>
    <row r="3104" ht="12.75">
      <c r="D3104" s="265"/>
    </row>
    <row r="3105" ht="12.75">
      <c r="D3105" s="265"/>
    </row>
    <row r="3106" ht="12.75">
      <c r="D3106" s="265"/>
    </row>
    <row r="3107" ht="12.75">
      <c r="D3107" s="265"/>
    </row>
    <row r="3108" ht="12.75">
      <c r="D3108" s="265"/>
    </row>
    <row r="3109" ht="12.75">
      <c r="D3109" s="265"/>
    </row>
    <row r="3110" ht="12.75">
      <c r="D3110" s="265"/>
    </row>
    <row r="3111" ht="12.75">
      <c r="D3111" s="265"/>
    </row>
    <row r="3112" ht="12.75">
      <c r="D3112" s="265"/>
    </row>
    <row r="3113" ht="12.75">
      <c r="D3113" s="265"/>
    </row>
    <row r="3114" ht="12.75">
      <c r="D3114" s="265"/>
    </row>
    <row r="3115" ht="12.75">
      <c r="D3115" s="265"/>
    </row>
    <row r="3116" ht="12.75">
      <c r="D3116" s="265"/>
    </row>
    <row r="3117" ht="12.75">
      <c r="D3117" s="265"/>
    </row>
    <row r="3118" ht="12.75">
      <c r="D3118" s="265"/>
    </row>
    <row r="3119" ht="12.75">
      <c r="D3119" s="265"/>
    </row>
    <row r="3120" ht="12.75">
      <c r="D3120" s="265"/>
    </row>
    <row r="3121" ht="12.75">
      <c r="D3121" s="265"/>
    </row>
    <row r="3122" ht="12.75">
      <c r="D3122" s="265"/>
    </row>
    <row r="3123" ht="12.75">
      <c r="D3123" s="265"/>
    </row>
    <row r="3124" ht="12.75">
      <c r="D3124" s="265"/>
    </row>
    <row r="3125" ht="12.75">
      <c r="D3125" s="265"/>
    </row>
    <row r="3126" ht="12.75">
      <c r="D3126" s="265"/>
    </row>
    <row r="3127" ht="12.75">
      <c r="D3127" s="265"/>
    </row>
    <row r="3128" ht="12.75">
      <c r="D3128" s="265"/>
    </row>
    <row r="3129" ht="12.75">
      <c r="D3129" s="265"/>
    </row>
    <row r="3130" ht="12.75">
      <c r="D3130" s="265"/>
    </row>
    <row r="3131" ht="12.75">
      <c r="D3131" s="265"/>
    </row>
    <row r="3132" ht="12.75">
      <c r="D3132" s="265"/>
    </row>
    <row r="3133" ht="12.75">
      <c r="D3133" s="265"/>
    </row>
    <row r="3134" ht="12.75">
      <c r="D3134" s="265"/>
    </row>
    <row r="3135" ht="12.75">
      <c r="D3135" s="265"/>
    </row>
    <row r="3136" ht="12.75">
      <c r="D3136" s="265"/>
    </row>
    <row r="3137" ht="12.75">
      <c r="D3137" s="265"/>
    </row>
    <row r="3138" ht="12.75">
      <c r="D3138" s="265"/>
    </row>
    <row r="3139" ht="12.75">
      <c r="D3139" s="265"/>
    </row>
    <row r="3140" ht="12.75">
      <c r="D3140" s="265"/>
    </row>
    <row r="3141" ht="12.75">
      <c r="D3141" s="265"/>
    </row>
    <row r="3142" ht="12.75">
      <c r="D3142" s="265"/>
    </row>
    <row r="3143" ht="12.75">
      <c r="D3143" s="265"/>
    </row>
    <row r="3144" ht="12.75">
      <c r="D3144" s="265"/>
    </row>
    <row r="3145" ht="12.75">
      <c r="D3145" s="265"/>
    </row>
    <row r="3146" ht="12.75">
      <c r="D3146" s="265"/>
    </row>
    <row r="3147" ht="12.75">
      <c r="D3147" s="265"/>
    </row>
    <row r="3148" ht="12.75">
      <c r="D3148" s="265"/>
    </row>
    <row r="3149" ht="12.75">
      <c r="D3149" s="265"/>
    </row>
    <row r="3150" ht="12.75">
      <c r="D3150" s="265"/>
    </row>
    <row r="3151" ht="12.75">
      <c r="D3151" s="265"/>
    </row>
    <row r="3152" ht="12.75">
      <c r="D3152" s="265"/>
    </row>
    <row r="3153" ht="12.75">
      <c r="D3153" s="265"/>
    </row>
    <row r="3154" ht="12.75">
      <c r="D3154" s="265"/>
    </row>
    <row r="3155" ht="12.75">
      <c r="D3155" s="265"/>
    </row>
    <row r="3156" ht="12.75">
      <c r="D3156" s="265"/>
    </row>
    <row r="3157" ht="12.75">
      <c r="D3157" s="265"/>
    </row>
    <row r="3158" ht="12.75">
      <c r="D3158" s="265"/>
    </row>
    <row r="3159" ht="12.75">
      <c r="D3159" s="265"/>
    </row>
    <row r="3160" ht="12.75">
      <c r="D3160" s="265"/>
    </row>
    <row r="3161" ht="12.75">
      <c r="D3161" s="265"/>
    </row>
    <row r="3162" ht="12.75">
      <c r="D3162" s="265"/>
    </row>
    <row r="3163" ht="12.75">
      <c r="D3163" s="265"/>
    </row>
    <row r="3164" ht="12.75">
      <c r="D3164" s="265"/>
    </row>
    <row r="3165" ht="12.75">
      <c r="D3165" s="265"/>
    </row>
    <row r="3166" ht="12.75">
      <c r="D3166" s="265"/>
    </row>
    <row r="3167" ht="12.75">
      <c r="D3167" s="265"/>
    </row>
    <row r="3168" ht="12.75">
      <c r="D3168" s="265"/>
    </row>
    <row r="3169" ht="12.75">
      <c r="D3169" s="265"/>
    </row>
    <row r="3170" ht="12.75">
      <c r="D3170" s="265"/>
    </row>
    <row r="3171" ht="12.75">
      <c r="D3171" s="265"/>
    </row>
    <row r="3172" ht="12.75">
      <c r="D3172" s="265"/>
    </row>
    <row r="3173" ht="12.75">
      <c r="D3173" s="265"/>
    </row>
    <row r="3174" ht="12.75">
      <c r="D3174" s="265"/>
    </row>
    <row r="3175" ht="12.75">
      <c r="D3175" s="265"/>
    </row>
    <row r="3176" ht="12.75">
      <c r="D3176" s="265"/>
    </row>
    <row r="3177" ht="12.75">
      <c r="D3177" s="265"/>
    </row>
    <row r="3178" ht="12.75">
      <c r="D3178" s="265"/>
    </row>
    <row r="3179" ht="12.75">
      <c r="D3179" s="265"/>
    </row>
    <row r="3180" ht="12.75">
      <c r="D3180" s="265"/>
    </row>
    <row r="3181" ht="12.75">
      <c r="D3181" s="265"/>
    </row>
    <row r="3182" ht="12.75">
      <c r="D3182" s="265"/>
    </row>
    <row r="3183" ht="12.75">
      <c r="D3183" s="265"/>
    </row>
    <row r="3184" ht="12.75">
      <c r="D3184" s="265"/>
    </row>
    <row r="3185" ht="12.75">
      <c r="D3185" s="265"/>
    </row>
    <row r="3186" ht="12.75">
      <c r="D3186" s="265"/>
    </row>
    <row r="3187" ht="12.75">
      <c r="D3187" s="265"/>
    </row>
    <row r="3188" ht="12.75">
      <c r="D3188" s="265"/>
    </row>
    <row r="3189" ht="12.75">
      <c r="D3189" s="265"/>
    </row>
    <row r="3190" ht="12.75">
      <c r="D3190" s="265"/>
    </row>
    <row r="3191" ht="12.75">
      <c r="D3191" s="265"/>
    </row>
    <row r="3192" ht="12.75">
      <c r="D3192" s="265"/>
    </row>
    <row r="3193" ht="12.75">
      <c r="D3193" s="265"/>
    </row>
    <row r="3194" ht="12.75">
      <c r="D3194" s="265"/>
    </row>
    <row r="3195" ht="12.75">
      <c r="D3195" s="265"/>
    </row>
    <row r="3196" ht="12.75">
      <c r="D3196" s="265"/>
    </row>
    <row r="3197" ht="12.75">
      <c r="D3197" s="265"/>
    </row>
    <row r="3198" ht="12.75">
      <c r="D3198" s="265"/>
    </row>
    <row r="3199" ht="12.75">
      <c r="D3199" s="265"/>
    </row>
    <row r="3200" ht="12.75">
      <c r="D3200" s="265"/>
    </row>
    <row r="3201" ht="12.75">
      <c r="D3201" s="265"/>
    </row>
    <row r="3202" ht="12.75">
      <c r="D3202" s="265"/>
    </row>
    <row r="3203" ht="12.75">
      <c r="D3203" s="265"/>
    </row>
    <row r="3204" ht="12.75">
      <c r="D3204" s="265"/>
    </row>
    <row r="3205" ht="12.75">
      <c r="D3205" s="265"/>
    </row>
    <row r="3206" ht="12.75">
      <c r="D3206" s="265"/>
    </row>
    <row r="3207" ht="12.75">
      <c r="D3207" s="265"/>
    </row>
    <row r="3208" ht="12.75">
      <c r="D3208" s="265"/>
    </row>
    <row r="3209" ht="12.75">
      <c r="D3209" s="265"/>
    </row>
    <row r="3210" ht="12.75">
      <c r="D3210" s="265"/>
    </row>
    <row r="3211" ht="12.75">
      <c r="D3211" s="265"/>
    </row>
    <row r="3212" ht="12.75">
      <c r="D3212" s="265"/>
    </row>
    <row r="3213" ht="12.75">
      <c r="D3213" s="265"/>
    </row>
    <row r="3214" ht="12.75">
      <c r="D3214" s="265"/>
    </row>
    <row r="3215" ht="12.75">
      <c r="D3215" s="265"/>
    </row>
    <row r="3216" ht="12.75">
      <c r="D3216" s="265"/>
    </row>
    <row r="3217" ht="12.75">
      <c r="D3217" s="265"/>
    </row>
    <row r="3218" ht="12.75">
      <c r="D3218" s="265"/>
    </row>
    <row r="3219" ht="12.75">
      <c r="D3219" s="265"/>
    </row>
    <row r="3220" ht="12.75">
      <c r="D3220" s="265"/>
    </row>
    <row r="3221" ht="12.75">
      <c r="D3221" s="265"/>
    </row>
    <row r="3222" ht="12.75">
      <c r="D3222" s="265"/>
    </row>
    <row r="3223" ht="12.75">
      <c r="D3223" s="265"/>
    </row>
    <row r="3224" ht="12.75">
      <c r="D3224" s="265"/>
    </row>
    <row r="3225" ht="12.75">
      <c r="D3225" s="265"/>
    </row>
    <row r="3226" ht="12.75">
      <c r="D3226" s="265"/>
    </row>
    <row r="3227" ht="12.75">
      <c r="D3227" s="265"/>
    </row>
    <row r="3228" ht="12.75">
      <c r="D3228" s="265"/>
    </row>
    <row r="3229" ht="12.75">
      <c r="D3229" s="265"/>
    </row>
    <row r="3230" ht="12.75">
      <c r="D3230" s="265"/>
    </row>
    <row r="3231" ht="12.75">
      <c r="D3231" s="265"/>
    </row>
    <row r="3232" ht="12.75">
      <c r="D3232" s="265"/>
    </row>
    <row r="3233" ht="12.75">
      <c r="D3233" s="265"/>
    </row>
    <row r="3234" ht="12.75">
      <c r="D3234" s="265"/>
    </row>
    <row r="3235" ht="12.75">
      <c r="D3235" s="265"/>
    </row>
    <row r="3236" ht="12.75">
      <c r="D3236" s="265"/>
    </row>
    <row r="3237" ht="12.75">
      <c r="D3237" s="265"/>
    </row>
    <row r="3238" ht="12.75">
      <c r="D3238" s="265"/>
    </row>
    <row r="3239" ht="12.75">
      <c r="D3239" s="265"/>
    </row>
    <row r="3240" ht="12.75">
      <c r="D3240" s="265"/>
    </row>
    <row r="3241" ht="12.75">
      <c r="D3241" s="265"/>
    </row>
    <row r="3242" ht="12.75">
      <c r="D3242" s="265"/>
    </row>
    <row r="3243" ht="12.75">
      <c r="D3243" s="265"/>
    </row>
    <row r="3244" ht="12.75">
      <c r="D3244" s="265"/>
    </row>
    <row r="3245" ht="12.75">
      <c r="D3245" s="265"/>
    </row>
    <row r="3246" ht="12.75">
      <c r="D3246" s="265"/>
    </row>
    <row r="3247" ht="12.75">
      <c r="D3247" s="265"/>
    </row>
    <row r="3248" ht="12.75">
      <c r="D3248" s="265"/>
    </row>
    <row r="3249" ht="12.75">
      <c r="D3249" s="265"/>
    </row>
    <row r="3250" ht="12.75">
      <c r="D3250" s="265"/>
    </row>
    <row r="3251" ht="12.75">
      <c r="D3251" s="265"/>
    </row>
    <row r="3252" ht="12.75">
      <c r="D3252" s="265"/>
    </row>
    <row r="3253" ht="12.75">
      <c r="D3253" s="265"/>
    </row>
    <row r="3254" ht="12.75">
      <c r="D3254" s="265"/>
    </row>
    <row r="3255" ht="12.75">
      <c r="D3255" s="265"/>
    </row>
    <row r="3256" ht="12.75">
      <c r="D3256" s="265"/>
    </row>
    <row r="3257" ht="12.75">
      <c r="D3257" s="265"/>
    </row>
    <row r="3258" ht="12.75">
      <c r="D3258" s="265"/>
    </row>
    <row r="3259" ht="12.75">
      <c r="D3259" s="265"/>
    </row>
    <row r="3260" ht="12.75">
      <c r="D3260" s="265"/>
    </row>
    <row r="3261" ht="12.75">
      <c r="D3261" s="265"/>
    </row>
    <row r="3262" ht="12.75">
      <c r="D3262" s="265"/>
    </row>
    <row r="3263" ht="12.75">
      <c r="D3263" s="265"/>
    </row>
    <row r="3264" ht="12.75">
      <c r="D3264" s="265"/>
    </row>
    <row r="3265" ht="12.75">
      <c r="D3265" s="265"/>
    </row>
    <row r="3266" ht="12.75">
      <c r="D3266" s="265"/>
    </row>
    <row r="3267" ht="12.75">
      <c r="D3267" s="265"/>
    </row>
    <row r="3268" ht="12.75">
      <c r="D3268" s="265"/>
    </row>
    <row r="3269" ht="12.75">
      <c r="D3269" s="265"/>
    </row>
    <row r="3270" ht="12.75">
      <c r="D3270" s="265"/>
    </row>
    <row r="3271" ht="12.75">
      <c r="D3271" s="265"/>
    </row>
    <row r="3272" ht="12.75">
      <c r="D3272" s="265"/>
    </row>
    <row r="3273" ht="12.75">
      <c r="D3273" s="265"/>
    </row>
    <row r="3274" ht="12.75">
      <c r="D3274" s="265"/>
    </row>
    <row r="3275" ht="12.75">
      <c r="D3275" s="265"/>
    </row>
    <row r="3276" ht="12.75">
      <c r="D3276" s="265"/>
    </row>
    <row r="3277" ht="12.75">
      <c r="D3277" s="265"/>
    </row>
    <row r="3278" ht="12.75">
      <c r="D3278" s="265"/>
    </row>
    <row r="3279" ht="12.75">
      <c r="D3279" s="265"/>
    </row>
    <row r="3280" ht="12.75">
      <c r="D3280" s="265"/>
    </row>
    <row r="3281" ht="12.75">
      <c r="D3281" s="265"/>
    </row>
    <row r="3282" ht="12.75">
      <c r="D3282" s="265"/>
    </row>
    <row r="3283" ht="12.75">
      <c r="D3283" s="265"/>
    </row>
    <row r="3284" ht="12.75">
      <c r="D3284" s="265"/>
    </row>
    <row r="3285" ht="12.75">
      <c r="D3285" s="265"/>
    </row>
    <row r="3286" ht="12.75">
      <c r="D3286" s="265"/>
    </row>
    <row r="3287" ht="12.75">
      <c r="D3287" s="265"/>
    </row>
    <row r="3288" ht="12.75">
      <c r="D3288" s="265"/>
    </row>
    <row r="3289" ht="12.75">
      <c r="D3289" s="265"/>
    </row>
    <row r="3290" ht="12.75">
      <c r="D3290" s="265"/>
    </row>
    <row r="3291" ht="12.75">
      <c r="D3291" s="265"/>
    </row>
    <row r="3292" ht="12.75">
      <c r="D3292" s="265"/>
    </row>
    <row r="3293" ht="12.75">
      <c r="D3293" s="265"/>
    </row>
    <row r="3294" ht="12.75">
      <c r="D3294" s="265"/>
    </row>
    <row r="3295" ht="12.75">
      <c r="D3295" s="265"/>
    </row>
    <row r="3296" ht="12.75">
      <c r="D3296" s="265"/>
    </row>
    <row r="3297" ht="12.75">
      <c r="D3297" s="265"/>
    </row>
    <row r="3298" ht="12.75">
      <c r="D3298" s="265"/>
    </row>
    <row r="3299" ht="12.75">
      <c r="D3299" s="265"/>
    </row>
    <row r="3300" ht="12.75">
      <c r="D3300" s="265"/>
    </row>
    <row r="3301" ht="12.75">
      <c r="D3301" s="265"/>
    </row>
    <row r="3302" ht="12.75">
      <c r="D3302" s="265"/>
    </row>
    <row r="3303" ht="12.75">
      <c r="D3303" s="265"/>
    </row>
    <row r="3304" ht="12.75">
      <c r="D3304" s="265"/>
    </row>
    <row r="3305" ht="12.75">
      <c r="D3305" s="265"/>
    </row>
    <row r="3306" ht="12.75">
      <c r="D3306" s="265"/>
    </row>
    <row r="3307" ht="12.75">
      <c r="D3307" s="265"/>
    </row>
    <row r="3308" ht="12.75">
      <c r="D3308" s="265"/>
    </row>
    <row r="3309" ht="12.75">
      <c r="D3309" s="265"/>
    </row>
    <row r="3310" ht="12.75">
      <c r="D3310" s="265"/>
    </row>
    <row r="3311" ht="12.75">
      <c r="D3311" s="265"/>
    </row>
    <row r="3312" ht="12.75">
      <c r="D3312" s="265"/>
    </row>
    <row r="3313" ht="12.75">
      <c r="D3313" s="265"/>
    </row>
    <row r="3314" ht="12.75">
      <c r="D3314" s="265"/>
    </row>
    <row r="3315" ht="12.75">
      <c r="D3315" s="265"/>
    </row>
    <row r="3316" ht="12.75">
      <c r="D3316" s="265"/>
    </row>
    <row r="3317" ht="12.75">
      <c r="D3317" s="265"/>
    </row>
    <row r="3318" ht="12.75">
      <c r="D3318" s="265"/>
    </row>
    <row r="3319" ht="12.75">
      <c r="D3319" s="265"/>
    </row>
    <row r="3320" ht="12.75">
      <c r="D3320" s="265"/>
    </row>
    <row r="3321" ht="12.75">
      <c r="D3321" s="265"/>
    </row>
    <row r="3322" ht="12.75">
      <c r="D3322" s="265"/>
    </row>
    <row r="3323" ht="12.75">
      <c r="D3323" s="265"/>
    </row>
    <row r="3324" ht="12.75">
      <c r="D3324" s="265"/>
    </row>
    <row r="3325" ht="12.75">
      <c r="D3325" s="265"/>
    </row>
    <row r="3326" ht="12.75">
      <c r="D3326" s="265"/>
    </row>
    <row r="3327" ht="12.75">
      <c r="D3327" s="265"/>
    </row>
    <row r="3328" ht="12.75">
      <c r="D3328" s="265"/>
    </row>
    <row r="3329" ht="12.75">
      <c r="D3329" s="265"/>
    </row>
    <row r="3330" ht="12.75">
      <c r="D3330" s="265"/>
    </row>
    <row r="3331" ht="12.75">
      <c r="D3331" s="265"/>
    </row>
    <row r="3332" ht="12.75">
      <c r="D3332" s="265"/>
    </row>
    <row r="3333" ht="12.75">
      <c r="D3333" s="265"/>
    </row>
    <row r="3334" ht="12.75">
      <c r="D3334" s="265"/>
    </row>
    <row r="3335" ht="12.75">
      <c r="D3335" s="265"/>
    </row>
    <row r="3336" ht="12.75">
      <c r="D3336" s="265"/>
    </row>
    <row r="3337" ht="12.75">
      <c r="D3337" s="265"/>
    </row>
    <row r="3338" ht="12.75">
      <c r="D3338" s="265"/>
    </row>
    <row r="3339" ht="12.75">
      <c r="D3339" s="265"/>
    </row>
    <row r="3340" ht="12.75">
      <c r="D3340" s="265"/>
    </row>
    <row r="3341" ht="12.75">
      <c r="D3341" s="265"/>
    </row>
    <row r="3342" ht="12.75">
      <c r="D3342" s="265"/>
    </row>
    <row r="3343" ht="12.75">
      <c r="D3343" s="265"/>
    </row>
    <row r="3344" ht="12.75">
      <c r="D3344" s="265"/>
    </row>
    <row r="3345" ht="12.75">
      <c r="D3345" s="265"/>
    </row>
    <row r="3346" ht="12.75">
      <c r="D3346" s="265"/>
    </row>
    <row r="3347" ht="12.75">
      <c r="D3347" s="265"/>
    </row>
    <row r="3348" ht="12.75">
      <c r="D3348" s="265"/>
    </row>
    <row r="3349" ht="12.75">
      <c r="D3349" s="265"/>
    </row>
    <row r="3350" ht="12.75">
      <c r="D3350" s="265"/>
    </row>
    <row r="3351" ht="12.75">
      <c r="D3351" s="265"/>
    </row>
    <row r="3352" ht="12.75">
      <c r="D3352" s="265"/>
    </row>
    <row r="3353" ht="12.75">
      <c r="D3353" s="265"/>
    </row>
    <row r="3354" ht="12.75">
      <c r="D3354" s="265"/>
    </row>
    <row r="3355" ht="12.75">
      <c r="D3355" s="265"/>
    </row>
    <row r="3356" ht="12.75">
      <c r="D3356" s="265"/>
    </row>
    <row r="3357" ht="12.75">
      <c r="D3357" s="265"/>
    </row>
    <row r="3358" ht="12.75">
      <c r="D3358" s="265"/>
    </row>
    <row r="3359" ht="12.75">
      <c r="D3359" s="265"/>
    </row>
    <row r="3360" ht="12.75">
      <c r="D3360" s="265"/>
    </row>
    <row r="3361" ht="12.75">
      <c r="D3361" s="265"/>
    </row>
    <row r="3362" ht="12.75">
      <c r="D3362" s="265"/>
    </row>
    <row r="3363" ht="12.75">
      <c r="D3363" s="265"/>
    </row>
    <row r="3364" ht="12.75">
      <c r="D3364" s="265"/>
    </row>
    <row r="3365" ht="12.75">
      <c r="D3365" s="265"/>
    </row>
    <row r="3366" ht="12.75">
      <c r="D3366" s="265"/>
    </row>
    <row r="3367" ht="12.75">
      <c r="D3367" s="265"/>
    </row>
    <row r="3368" ht="12.75">
      <c r="D3368" s="265"/>
    </row>
    <row r="3369" ht="12.75">
      <c r="D3369" s="265"/>
    </row>
    <row r="3370" ht="12.75">
      <c r="D3370" s="265"/>
    </row>
    <row r="3371" ht="12.75">
      <c r="D3371" s="265"/>
    </row>
    <row r="3372" ht="12.75">
      <c r="D3372" s="265"/>
    </row>
    <row r="3373" ht="12.75">
      <c r="D3373" s="265"/>
    </row>
    <row r="3374" ht="12.75">
      <c r="D3374" s="265"/>
    </row>
    <row r="3375" ht="12.75">
      <c r="D3375" s="265"/>
    </row>
    <row r="3376" ht="12.75">
      <c r="D3376" s="265"/>
    </row>
    <row r="3377" ht="12.75">
      <c r="D3377" s="265"/>
    </row>
    <row r="3378" ht="12.75">
      <c r="D3378" s="265"/>
    </row>
    <row r="3379" ht="12.75">
      <c r="D3379" s="265"/>
    </row>
    <row r="3380" ht="12.75">
      <c r="D3380" s="265"/>
    </row>
    <row r="3381" ht="12.75">
      <c r="D3381" s="265"/>
    </row>
    <row r="3382" ht="12.75">
      <c r="D3382" s="265"/>
    </row>
    <row r="3383" ht="12.75">
      <c r="D3383" s="265"/>
    </row>
    <row r="3384" ht="12.75">
      <c r="D3384" s="265"/>
    </row>
    <row r="3385" ht="12.75">
      <c r="D3385" s="265"/>
    </row>
    <row r="3386" ht="12.75">
      <c r="D3386" s="265"/>
    </row>
    <row r="3387" ht="12.75">
      <c r="D3387" s="265"/>
    </row>
    <row r="3388" ht="12.75">
      <c r="D3388" s="265"/>
    </row>
    <row r="3389" ht="12.75">
      <c r="D3389" s="265"/>
    </row>
    <row r="3390" ht="12.75">
      <c r="D3390" s="265"/>
    </row>
    <row r="3391" ht="12.75">
      <c r="D3391" s="265"/>
    </row>
    <row r="3392" ht="12.75">
      <c r="D3392" s="265"/>
    </row>
    <row r="3393" ht="12.75">
      <c r="D3393" s="265"/>
    </row>
    <row r="3394" ht="12.75">
      <c r="D3394" s="265"/>
    </row>
    <row r="3395" ht="12.75">
      <c r="D3395" s="265"/>
    </row>
    <row r="3396" ht="12.75">
      <c r="D3396" s="265"/>
    </row>
    <row r="3397" ht="12.75">
      <c r="D3397" s="265"/>
    </row>
    <row r="3398" ht="12.75">
      <c r="D3398" s="265"/>
    </row>
    <row r="3399" ht="12.75">
      <c r="D3399" s="265"/>
    </row>
    <row r="3400" ht="12.75">
      <c r="D3400" s="265"/>
    </row>
    <row r="3401" ht="12.75">
      <c r="D3401" s="265"/>
    </row>
    <row r="3402" ht="12.75">
      <c r="D3402" s="265"/>
    </row>
    <row r="3403" ht="12.75">
      <c r="D3403" s="265"/>
    </row>
    <row r="3404" ht="12.75">
      <c r="D3404" s="265"/>
    </row>
    <row r="3405" ht="12.75">
      <c r="D3405" s="265"/>
    </row>
    <row r="3406" ht="12.75">
      <c r="D3406" s="265"/>
    </row>
    <row r="3407" ht="12.75">
      <c r="D3407" s="265"/>
    </row>
    <row r="3408" ht="12.75">
      <c r="D3408" s="265"/>
    </row>
    <row r="3409" ht="12.75">
      <c r="D3409" s="265"/>
    </row>
    <row r="3410" ht="12.75">
      <c r="D3410" s="265"/>
    </row>
    <row r="3411" ht="12.75">
      <c r="D3411" s="265"/>
    </row>
    <row r="3412" ht="12.75">
      <c r="D3412" s="265"/>
    </row>
    <row r="3413" ht="12.75">
      <c r="D3413" s="265"/>
    </row>
    <row r="3414" ht="12.75">
      <c r="D3414" s="265"/>
    </row>
    <row r="3415" ht="12.75">
      <c r="D3415" s="265"/>
    </row>
    <row r="3416" ht="12.75">
      <c r="D3416" s="265"/>
    </row>
    <row r="3417" ht="12.75">
      <c r="D3417" s="265"/>
    </row>
    <row r="3418" ht="12.75">
      <c r="D3418" s="265"/>
    </row>
    <row r="3419" ht="12.75">
      <c r="D3419" s="265"/>
    </row>
    <row r="3420" ht="12.75">
      <c r="D3420" s="265"/>
    </row>
    <row r="3421" ht="12.75">
      <c r="D3421" s="265"/>
    </row>
    <row r="3422" ht="12.75">
      <c r="D3422" s="265"/>
    </row>
    <row r="3423" ht="12.75">
      <c r="D3423" s="265"/>
    </row>
    <row r="3424" ht="12.75">
      <c r="D3424" s="265"/>
    </row>
    <row r="3425" ht="12.75">
      <c r="D3425" s="265"/>
    </row>
    <row r="3426" ht="12.75">
      <c r="D3426" s="265"/>
    </row>
    <row r="3427" ht="12.75">
      <c r="D3427" s="265"/>
    </row>
    <row r="3428" ht="12.75">
      <c r="D3428" s="265"/>
    </row>
    <row r="3429" ht="12.75">
      <c r="D3429" s="265"/>
    </row>
    <row r="3430" ht="12.75">
      <c r="D3430" s="265"/>
    </row>
    <row r="3431" ht="12.75">
      <c r="D3431" s="265"/>
    </row>
    <row r="3432" ht="12.75">
      <c r="D3432" s="265"/>
    </row>
    <row r="3433" ht="12.75">
      <c r="D3433" s="265"/>
    </row>
    <row r="3434" ht="12.75">
      <c r="D3434" s="265"/>
    </row>
    <row r="3435" ht="12.75">
      <c r="D3435" s="265"/>
    </row>
    <row r="3436" ht="12.75">
      <c r="D3436" s="265"/>
    </row>
    <row r="3437" ht="12.75">
      <c r="D3437" s="265"/>
    </row>
    <row r="3438" ht="12.75">
      <c r="D3438" s="265"/>
    </row>
    <row r="3439" ht="12.75">
      <c r="D3439" s="265"/>
    </row>
    <row r="3440" ht="12.75">
      <c r="D3440" s="265"/>
    </row>
    <row r="3441" ht="12.75">
      <c r="D3441" s="265"/>
    </row>
    <row r="3442" ht="12.75">
      <c r="D3442" s="265"/>
    </row>
    <row r="3443" ht="12.75">
      <c r="D3443" s="265"/>
    </row>
    <row r="3444" ht="12.75">
      <c r="D3444" s="265"/>
    </row>
    <row r="3445" ht="12.75">
      <c r="D3445" s="265"/>
    </row>
    <row r="3446" ht="12.75">
      <c r="D3446" s="265"/>
    </row>
    <row r="3447" ht="12.75">
      <c r="D3447" s="265"/>
    </row>
    <row r="3448" ht="12.75">
      <c r="D3448" s="265"/>
    </row>
    <row r="3449" ht="12.75">
      <c r="D3449" s="265"/>
    </row>
    <row r="3450" ht="12.75">
      <c r="D3450" s="265"/>
    </row>
    <row r="3451" ht="12.75">
      <c r="D3451" s="265"/>
    </row>
    <row r="3452" ht="12.75">
      <c r="D3452" s="265"/>
    </row>
    <row r="3453" ht="12.75">
      <c r="D3453" s="265"/>
    </row>
    <row r="3454" ht="12.75">
      <c r="D3454" s="265"/>
    </row>
    <row r="3455" ht="12.75">
      <c r="D3455" s="265"/>
    </row>
    <row r="3456" ht="12.75">
      <c r="D3456" s="265"/>
    </row>
    <row r="3457" ht="12.75">
      <c r="D3457" s="265"/>
    </row>
    <row r="3458" ht="12.75">
      <c r="D3458" s="265"/>
    </row>
    <row r="3459" ht="12.75">
      <c r="D3459" s="265"/>
    </row>
    <row r="3460" ht="12.75">
      <c r="D3460" s="265"/>
    </row>
    <row r="3461" ht="12.75">
      <c r="D3461" s="265"/>
    </row>
    <row r="3462" ht="12.75">
      <c r="D3462" s="265"/>
    </row>
    <row r="3463" ht="12.75">
      <c r="D3463" s="265"/>
    </row>
    <row r="3464" ht="12.75">
      <c r="D3464" s="265"/>
    </row>
    <row r="3465" ht="12.75">
      <c r="D3465" s="265"/>
    </row>
    <row r="3466" ht="12.75">
      <c r="D3466" s="265"/>
    </row>
    <row r="3467" ht="12.75">
      <c r="D3467" s="265"/>
    </row>
    <row r="3468" ht="12.75">
      <c r="D3468" s="265"/>
    </row>
    <row r="3469" ht="12.75">
      <c r="D3469" s="265"/>
    </row>
    <row r="3470" ht="12.75">
      <c r="D3470" s="265"/>
    </row>
    <row r="3471" ht="12.75">
      <c r="D3471" s="265"/>
    </row>
    <row r="3472" ht="12.75">
      <c r="D3472" s="265"/>
    </row>
    <row r="3473" ht="12.75">
      <c r="D3473" s="265"/>
    </row>
    <row r="3474" ht="12.75">
      <c r="D3474" s="265"/>
    </row>
    <row r="3475" ht="12.75">
      <c r="D3475" s="265"/>
    </row>
    <row r="3476" ht="12.75">
      <c r="D3476" s="265"/>
    </row>
    <row r="3477" ht="12.75">
      <c r="D3477" s="265"/>
    </row>
    <row r="3478" ht="12.75">
      <c r="D3478" s="265"/>
    </row>
    <row r="3479" ht="12.75">
      <c r="D3479" s="265"/>
    </row>
    <row r="3480" ht="12.75">
      <c r="D3480" s="265"/>
    </row>
    <row r="3481" ht="12.75">
      <c r="D3481" s="265"/>
    </row>
    <row r="3482" ht="12.75">
      <c r="D3482" s="265"/>
    </row>
    <row r="3483" ht="12.75">
      <c r="D3483" s="265"/>
    </row>
    <row r="3484" ht="12.75">
      <c r="D3484" s="265"/>
    </row>
    <row r="3485" ht="12.75">
      <c r="D3485" s="265"/>
    </row>
    <row r="3486" ht="12.75">
      <c r="D3486" s="265"/>
    </row>
    <row r="3487" ht="12.75">
      <c r="D3487" s="265"/>
    </row>
    <row r="3488" ht="12.75">
      <c r="D3488" s="265"/>
    </row>
    <row r="3489" ht="12.75">
      <c r="D3489" s="265"/>
    </row>
    <row r="3490" ht="12.75">
      <c r="D3490" s="265"/>
    </row>
    <row r="3491" ht="12.75">
      <c r="D3491" s="265"/>
    </row>
    <row r="3492" ht="12.75">
      <c r="D3492" s="265"/>
    </row>
    <row r="3493" ht="12.75">
      <c r="D3493" s="265"/>
    </row>
    <row r="3494" ht="12.75">
      <c r="D3494" s="265"/>
    </row>
    <row r="3495" ht="12.75">
      <c r="D3495" s="265"/>
    </row>
    <row r="3496" ht="12.75">
      <c r="D3496" s="265"/>
    </row>
    <row r="3497" ht="12.75">
      <c r="D3497" s="265"/>
    </row>
    <row r="3498" ht="12.75">
      <c r="D3498" s="265"/>
    </row>
    <row r="3499" ht="12.75">
      <c r="D3499" s="265"/>
    </row>
    <row r="3500" ht="12.75">
      <c r="D3500" s="265"/>
    </row>
    <row r="3501" ht="12.75">
      <c r="D3501" s="265"/>
    </row>
    <row r="3502" ht="12.75">
      <c r="D3502" s="265"/>
    </row>
    <row r="3503" ht="12.75">
      <c r="D3503" s="265"/>
    </row>
    <row r="3504" ht="12.75">
      <c r="D3504" s="265"/>
    </row>
    <row r="3505" ht="12.75">
      <c r="D3505" s="265"/>
    </row>
    <row r="3506" ht="12.75">
      <c r="D3506" s="265"/>
    </row>
    <row r="3507" ht="12.75">
      <c r="D3507" s="265"/>
    </row>
    <row r="3508" ht="12.75">
      <c r="D3508" s="265"/>
    </row>
    <row r="3509" ht="12.75">
      <c r="D3509" s="265"/>
    </row>
    <row r="3510" ht="12.75">
      <c r="D3510" s="265"/>
    </row>
    <row r="3511" ht="12.75">
      <c r="D3511" s="265"/>
    </row>
    <row r="3512" ht="12.75">
      <c r="D3512" s="265"/>
    </row>
    <row r="3513" ht="12.75">
      <c r="D3513" s="265"/>
    </row>
    <row r="3514" ht="12.75">
      <c r="D3514" s="265"/>
    </row>
    <row r="3515" ht="12.75">
      <c r="D3515" s="265"/>
    </row>
    <row r="3516" ht="12.75">
      <c r="D3516" s="265"/>
    </row>
    <row r="3517" ht="12.75">
      <c r="D3517" s="265"/>
    </row>
    <row r="3518" ht="12.75">
      <c r="D3518" s="265"/>
    </row>
    <row r="3519" ht="12.75">
      <c r="D3519" s="265"/>
    </row>
    <row r="3520" ht="12.75">
      <c r="D3520" s="265"/>
    </row>
    <row r="3521" ht="12.75">
      <c r="D3521" s="265"/>
    </row>
    <row r="3522" ht="12.75">
      <c r="D3522" s="265"/>
    </row>
    <row r="3523" ht="12.75">
      <c r="D3523" s="265"/>
    </row>
    <row r="3524" ht="12.75">
      <c r="D3524" s="265"/>
    </row>
    <row r="3525" ht="12.75">
      <c r="D3525" s="265"/>
    </row>
    <row r="3526" ht="12.75">
      <c r="D3526" s="265"/>
    </row>
    <row r="3527" ht="12.75">
      <c r="D3527" s="265"/>
    </row>
    <row r="3528" ht="12.75">
      <c r="D3528" s="265"/>
    </row>
    <row r="3529" ht="12.75">
      <c r="D3529" s="265"/>
    </row>
    <row r="3530" ht="12.75">
      <c r="D3530" s="265"/>
    </row>
    <row r="3531" ht="12.75">
      <c r="D3531" s="265"/>
    </row>
    <row r="3532" ht="12.75">
      <c r="D3532" s="265"/>
    </row>
    <row r="3533" ht="12.75">
      <c r="D3533" s="265"/>
    </row>
    <row r="3534" ht="12.75">
      <c r="D3534" s="265"/>
    </row>
    <row r="3535" ht="12.75">
      <c r="D3535" s="265"/>
    </row>
    <row r="3536" ht="12.75">
      <c r="D3536" s="265"/>
    </row>
    <row r="3537" ht="12.75">
      <c r="D3537" s="265"/>
    </row>
    <row r="3538" ht="12.75">
      <c r="D3538" s="265"/>
    </row>
    <row r="3539" ht="12.75">
      <c r="D3539" s="265"/>
    </row>
    <row r="3540" ht="12.75">
      <c r="D3540" s="265"/>
    </row>
    <row r="3541" ht="12.75">
      <c r="D3541" s="265"/>
    </row>
    <row r="3542" ht="12.75">
      <c r="D3542" s="265"/>
    </row>
    <row r="3543" ht="12.75">
      <c r="D3543" s="265"/>
    </row>
    <row r="3544" ht="12.75">
      <c r="D3544" s="265"/>
    </row>
    <row r="3545" ht="12.75">
      <c r="D3545" s="265"/>
    </row>
    <row r="3546" ht="12.75">
      <c r="D3546" s="265"/>
    </row>
    <row r="3547" ht="12.75">
      <c r="D3547" s="265"/>
    </row>
    <row r="3548" ht="12.75">
      <c r="D3548" s="265"/>
    </row>
    <row r="3549" ht="12.75">
      <c r="D3549" s="265"/>
    </row>
    <row r="3550" ht="12.75">
      <c r="D3550" s="265"/>
    </row>
    <row r="3551" ht="12.75">
      <c r="D3551" s="265"/>
    </row>
    <row r="3552" ht="12.75">
      <c r="D3552" s="265"/>
    </row>
    <row r="3553" ht="12.75">
      <c r="D3553" s="265"/>
    </row>
    <row r="3554" ht="12.75">
      <c r="D3554" s="265"/>
    </row>
    <row r="3555" ht="12.75">
      <c r="D3555" s="265"/>
    </row>
    <row r="3556" ht="12.75">
      <c r="D3556" s="265"/>
    </row>
    <row r="3557" ht="12.75">
      <c r="D3557" s="265"/>
    </row>
    <row r="3558" ht="12.75">
      <c r="D3558" s="265"/>
    </row>
    <row r="3559" ht="12.75">
      <c r="D3559" s="265"/>
    </row>
    <row r="3560" ht="12.75">
      <c r="D3560" s="265"/>
    </row>
    <row r="3561" ht="12.75">
      <c r="D3561" s="265"/>
    </row>
    <row r="3562" ht="12.75">
      <c r="D3562" s="265"/>
    </row>
    <row r="3563" ht="12.75">
      <c r="D3563" s="265"/>
    </row>
    <row r="3564" ht="12.75">
      <c r="D3564" s="265"/>
    </row>
    <row r="3565" ht="12.75">
      <c r="D3565" s="265"/>
    </row>
    <row r="3566" ht="12.75">
      <c r="D3566" s="265"/>
    </row>
    <row r="3567" ht="12.75">
      <c r="D3567" s="265"/>
    </row>
    <row r="3568" ht="12.75">
      <c r="D3568" s="265"/>
    </row>
    <row r="3569" ht="12.75">
      <c r="D3569" s="265"/>
    </row>
    <row r="3570" ht="12.75">
      <c r="D3570" s="265"/>
    </row>
    <row r="3571" ht="12.75">
      <c r="D3571" s="265"/>
    </row>
    <row r="3572" ht="12.75">
      <c r="D3572" s="265"/>
    </row>
    <row r="3573" ht="12.75">
      <c r="D3573" s="265"/>
    </row>
    <row r="3574" ht="12.75">
      <c r="D3574" s="265"/>
    </row>
    <row r="3575" ht="12.75">
      <c r="D3575" s="265"/>
    </row>
    <row r="3576" ht="12.75">
      <c r="D3576" s="265"/>
    </row>
    <row r="3577" ht="12.75">
      <c r="D3577" s="265"/>
    </row>
    <row r="3578" ht="12.75">
      <c r="D3578" s="265"/>
    </row>
    <row r="3579" ht="12.75">
      <c r="D3579" s="265"/>
    </row>
    <row r="3580" ht="12.75">
      <c r="D3580" s="265"/>
    </row>
    <row r="3581" ht="12.75">
      <c r="D3581" s="265"/>
    </row>
    <row r="3582" ht="12.75">
      <c r="D3582" s="265"/>
    </row>
    <row r="3583" ht="12.75">
      <c r="D3583" s="265"/>
    </row>
    <row r="3584" ht="12.75">
      <c r="D3584" s="265"/>
    </row>
    <row r="3585" ht="12.75">
      <c r="D3585" s="265"/>
    </row>
    <row r="3586" ht="12.75">
      <c r="D3586" s="265"/>
    </row>
    <row r="3587" ht="12.75">
      <c r="D3587" s="265"/>
    </row>
    <row r="3588" ht="12.75">
      <c r="D3588" s="265"/>
    </row>
    <row r="3589" ht="12.75">
      <c r="D3589" s="265"/>
    </row>
    <row r="3590" ht="12.75">
      <c r="D3590" s="265"/>
    </row>
    <row r="3591" ht="12.75">
      <c r="D3591" s="265"/>
    </row>
    <row r="3592" ht="12.75">
      <c r="D3592" s="265"/>
    </row>
    <row r="3593" ht="12.75">
      <c r="D3593" s="265"/>
    </row>
    <row r="3594" ht="12.75">
      <c r="D3594" s="265"/>
    </row>
    <row r="3595" ht="12.75">
      <c r="D3595" s="265"/>
    </row>
    <row r="3596" ht="12.75">
      <c r="D3596" s="265"/>
    </row>
    <row r="3597" ht="12.75">
      <c r="D3597" s="265"/>
    </row>
    <row r="3598" ht="12.75">
      <c r="D3598" s="265"/>
    </row>
    <row r="3599" ht="12.75">
      <c r="D3599" s="265"/>
    </row>
    <row r="3600" ht="12.75">
      <c r="D3600" s="265"/>
    </row>
    <row r="3601" ht="12.75">
      <c r="D3601" s="265"/>
    </row>
    <row r="3602" ht="12.75">
      <c r="D3602" s="265"/>
    </row>
    <row r="3603" ht="12.75">
      <c r="D3603" s="265"/>
    </row>
    <row r="3604" ht="12.75">
      <c r="D3604" s="265"/>
    </row>
    <row r="3605" ht="12.75">
      <c r="D3605" s="265"/>
    </row>
    <row r="3606" ht="12.75">
      <c r="D3606" s="265"/>
    </row>
    <row r="3607" ht="12.75">
      <c r="D3607" s="265"/>
    </row>
    <row r="3608" ht="12.75">
      <c r="D3608" s="265"/>
    </row>
    <row r="3609" ht="12.75">
      <c r="D3609" s="265"/>
    </row>
    <row r="3610" ht="12.75">
      <c r="D3610" s="265"/>
    </row>
    <row r="3611" ht="12.75">
      <c r="D3611" s="265"/>
    </row>
    <row r="3612" ht="12.75">
      <c r="D3612" s="265"/>
    </row>
    <row r="3613" ht="12.75">
      <c r="D3613" s="265"/>
    </row>
    <row r="3614" ht="12.75">
      <c r="D3614" s="265"/>
    </row>
    <row r="3615" ht="12.75">
      <c r="D3615" s="265"/>
    </row>
    <row r="3616" ht="12.75">
      <c r="D3616" s="265"/>
    </row>
    <row r="3617" ht="12.75">
      <c r="D3617" s="265"/>
    </row>
    <row r="3618" ht="12.75">
      <c r="D3618" s="265"/>
    </row>
    <row r="3619" ht="12.75">
      <c r="D3619" s="265"/>
    </row>
    <row r="3620" ht="12.75">
      <c r="D3620" s="265"/>
    </row>
    <row r="3621" ht="12.75">
      <c r="D3621" s="265"/>
    </row>
    <row r="3622" ht="12.75">
      <c r="D3622" s="265"/>
    </row>
    <row r="3623" ht="12.75">
      <c r="D3623" s="265"/>
    </row>
    <row r="3624" ht="12.75">
      <c r="D3624" s="265"/>
    </row>
    <row r="3625" ht="12.75">
      <c r="D3625" s="265"/>
    </row>
    <row r="3626" ht="12.75">
      <c r="D3626" s="265"/>
    </row>
    <row r="3627" ht="12.75">
      <c r="D3627" s="265"/>
    </row>
    <row r="3628" ht="12.75">
      <c r="D3628" s="265"/>
    </row>
    <row r="3629" ht="12.75">
      <c r="D3629" s="265"/>
    </row>
    <row r="3630" ht="12.75">
      <c r="D3630" s="265"/>
    </row>
    <row r="3631" ht="12.75">
      <c r="D3631" s="265"/>
    </row>
    <row r="3632" ht="12.75">
      <c r="D3632" s="265"/>
    </row>
    <row r="3633" ht="12.75">
      <c r="D3633" s="265"/>
    </row>
    <row r="3634" ht="12.75">
      <c r="D3634" s="265"/>
    </row>
    <row r="3635" ht="12.75">
      <c r="D3635" s="265"/>
    </row>
    <row r="3636" ht="12.75">
      <c r="D3636" s="265"/>
    </row>
    <row r="3637" ht="12.75">
      <c r="D3637" s="265"/>
    </row>
    <row r="3638" ht="12.75">
      <c r="D3638" s="265"/>
    </row>
    <row r="3639" ht="12.75">
      <c r="D3639" s="265"/>
    </row>
    <row r="3640" ht="12.75">
      <c r="D3640" s="265"/>
    </row>
    <row r="3641" ht="12.75">
      <c r="D3641" s="265"/>
    </row>
    <row r="3642" ht="12.75">
      <c r="D3642" s="265"/>
    </row>
    <row r="3643" ht="12.75">
      <c r="D3643" s="265"/>
    </row>
    <row r="3644" ht="12.75">
      <c r="D3644" s="265"/>
    </row>
    <row r="3645" ht="12.75">
      <c r="D3645" s="265"/>
    </row>
    <row r="3646" ht="12.75">
      <c r="D3646" s="265"/>
    </row>
    <row r="3647" ht="12.75">
      <c r="D3647" s="265"/>
    </row>
    <row r="3648" ht="12.75">
      <c r="D3648" s="265"/>
    </row>
    <row r="3649" ht="12.75">
      <c r="D3649" s="265"/>
    </row>
    <row r="3650" ht="12.75">
      <c r="D3650" s="265"/>
    </row>
    <row r="3651" ht="12.75">
      <c r="D3651" s="265"/>
    </row>
    <row r="3652" ht="12.75">
      <c r="D3652" s="265"/>
    </row>
    <row r="3653" ht="12.75">
      <c r="D3653" s="265"/>
    </row>
    <row r="3654" ht="12.75">
      <c r="D3654" s="265"/>
    </row>
    <row r="3655" ht="12.75">
      <c r="D3655" s="265"/>
    </row>
    <row r="3656" ht="12.75">
      <c r="D3656" s="265"/>
    </row>
    <row r="3657" ht="12.75">
      <c r="D3657" s="265"/>
    </row>
    <row r="3658" ht="12.75">
      <c r="D3658" s="265"/>
    </row>
    <row r="3659" ht="12.75">
      <c r="D3659" s="265"/>
    </row>
    <row r="3660" ht="12.75">
      <c r="D3660" s="265"/>
    </row>
    <row r="3661" ht="12.75">
      <c r="D3661" s="265"/>
    </row>
    <row r="3662" ht="12.75">
      <c r="D3662" s="265"/>
    </row>
    <row r="3663" ht="12.75">
      <c r="D3663" s="265"/>
    </row>
    <row r="3664" ht="12.75">
      <c r="D3664" s="265"/>
    </row>
    <row r="3665" ht="12.75">
      <c r="D3665" s="265"/>
    </row>
    <row r="3666" ht="12.75">
      <c r="D3666" s="265"/>
    </row>
    <row r="3667" ht="12.75">
      <c r="D3667" s="265"/>
    </row>
    <row r="3668" ht="12.75">
      <c r="D3668" s="265"/>
    </row>
    <row r="3669" ht="12.75">
      <c r="D3669" s="265"/>
    </row>
    <row r="3670" ht="12.75">
      <c r="D3670" s="265"/>
    </row>
    <row r="3671" ht="12.75">
      <c r="D3671" s="265"/>
    </row>
    <row r="3672" ht="12.75">
      <c r="D3672" s="265"/>
    </row>
    <row r="3673" ht="12.75">
      <c r="D3673" s="265"/>
    </row>
    <row r="3674" ht="12.75">
      <c r="D3674" s="265"/>
    </row>
    <row r="3675" ht="12.75">
      <c r="D3675" s="265"/>
    </row>
    <row r="3676" ht="12.75">
      <c r="D3676" s="265"/>
    </row>
    <row r="3677" ht="12.75">
      <c r="D3677" s="265"/>
    </row>
    <row r="3678" ht="12.75">
      <c r="D3678" s="265"/>
    </row>
    <row r="3679" ht="12.75">
      <c r="D3679" s="265"/>
    </row>
    <row r="3680" ht="12.75">
      <c r="D3680" s="265"/>
    </row>
    <row r="3681" ht="12.75">
      <c r="D3681" s="265"/>
    </row>
    <row r="3682" ht="12.75">
      <c r="D3682" s="265"/>
    </row>
    <row r="3683" ht="12.75">
      <c r="D3683" s="265"/>
    </row>
    <row r="3684" ht="12.75">
      <c r="D3684" s="265"/>
    </row>
    <row r="3685" ht="12.75">
      <c r="D3685" s="265"/>
    </row>
    <row r="3686" ht="12.75">
      <c r="D3686" s="265"/>
    </row>
    <row r="3687" ht="12.75">
      <c r="D3687" s="265"/>
    </row>
    <row r="3688" ht="12.75">
      <c r="D3688" s="265"/>
    </row>
    <row r="3689" ht="12.75">
      <c r="D3689" s="265"/>
    </row>
    <row r="3690" ht="12.75">
      <c r="D3690" s="265"/>
    </row>
    <row r="3691" ht="12.75">
      <c r="D3691" s="265"/>
    </row>
    <row r="3692" ht="12.75">
      <c r="D3692" s="265"/>
    </row>
    <row r="3693" ht="12.75">
      <c r="D3693" s="265"/>
    </row>
    <row r="3694" ht="12.75">
      <c r="D3694" s="265"/>
    </row>
    <row r="3695" ht="12.75">
      <c r="D3695" s="265"/>
    </row>
    <row r="3696" ht="12.75">
      <c r="D3696" s="265"/>
    </row>
    <row r="3697" ht="12.75">
      <c r="D3697" s="265"/>
    </row>
    <row r="3698" ht="12.75">
      <c r="D3698" s="265"/>
    </row>
    <row r="3699" ht="12.75">
      <c r="D3699" s="265"/>
    </row>
    <row r="3700" ht="12.75">
      <c r="D3700" s="265"/>
    </row>
    <row r="3701" ht="12.75">
      <c r="D3701" s="265"/>
    </row>
    <row r="3702" ht="12.75">
      <c r="D3702" s="265"/>
    </row>
    <row r="3703" ht="12.75">
      <c r="D3703" s="265"/>
    </row>
    <row r="3704" ht="12.75">
      <c r="D3704" s="265"/>
    </row>
    <row r="3705" ht="12.75">
      <c r="D3705" s="265"/>
    </row>
    <row r="3706" ht="12.75">
      <c r="D3706" s="265"/>
    </row>
    <row r="3707" ht="12.75">
      <c r="D3707" s="265"/>
    </row>
    <row r="3708" ht="12.75">
      <c r="D3708" s="265"/>
    </row>
    <row r="3709" ht="12.75">
      <c r="D3709" s="265"/>
    </row>
    <row r="3710" ht="12.75">
      <c r="D3710" s="265"/>
    </row>
    <row r="3711" ht="12.75">
      <c r="D3711" s="265"/>
    </row>
    <row r="3712" ht="12.75">
      <c r="D3712" s="265"/>
    </row>
    <row r="3713" ht="12.75">
      <c r="D3713" s="265"/>
    </row>
    <row r="3714" ht="12.75">
      <c r="D3714" s="265"/>
    </row>
    <row r="3715" ht="12.75">
      <c r="D3715" s="265"/>
    </row>
    <row r="3716" ht="12.75">
      <c r="D3716" s="265"/>
    </row>
    <row r="3717" ht="12.75">
      <c r="D3717" s="265"/>
    </row>
    <row r="3718" ht="12.75">
      <c r="D3718" s="265"/>
    </row>
    <row r="3719" ht="12.75">
      <c r="D3719" s="265"/>
    </row>
    <row r="3720" ht="12.75">
      <c r="D3720" s="265"/>
    </row>
    <row r="3721" ht="12.75">
      <c r="D3721" s="265"/>
    </row>
    <row r="3722" ht="12.75">
      <c r="D3722" s="265"/>
    </row>
    <row r="3723" ht="12.75">
      <c r="D3723" s="265"/>
    </row>
    <row r="3724" ht="12.75">
      <c r="D3724" s="265"/>
    </row>
    <row r="3725" ht="12.75">
      <c r="D3725" s="265"/>
    </row>
    <row r="3726" ht="12.75">
      <c r="D3726" s="265"/>
    </row>
    <row r="3727" ht="12.75">
      <c r="D3727" s="265"/>
    </row>
    <row r="3728" ht="12.75">
      <c r="D3728" s="265"/>
    </row>
    <row r="3729" ht="12.75">
      <c r="D3729" s="265"/>
    </row>
    <row r="3730" ht="12.75">
      <c r="D3730" s="265"/>
    </row>
    <row r="3731" ht="12.75">
      <c r="D3731" s="265"/>
    </row>
    <row r="3732" ht="12.75">
      <c r="D3732" s="265"/>
    </row>
    <row r="3733" ht="12.75">
      <c r="D3733" s="265"/>
    </row>
    <row r="3734" ht="12.75">
      <c r="D3734" s="265"/>
    </row>
    <row r="3735" ht="12.75">
      <c r="D3735" s="265"/>
    </row>
    <row r="3736" ht="12.75">
      <c r="D3736" s="265"/>
    </row>
    <row r="3737" ht="12.75">
      <c r="D3737" s="265"/>
    </row>
    <row r="3738" ht="12.75">
      <c r="D3738" s="265"/>
    </row>
    <row r="3739" ht="12.75">
      <c r="D3739" s="265"/>
    </row>
    <row r="3740" ht="12.75">
      <c r="D3740" s="265"/>
    </row>
    <row r="3741" ht="12.75">
      <c r="D3741" s="265"/>
    </row>
    <row r="3742" ht="12.75">
      <c r="D3742" s="265"/>
    </row>
    <row r="3743" ht="12.75">
      <c r="D3743" s="265"/>
    </row>
    <row r="3744" ht="12.75">
      <c r="D3744" s="265"/>
    </row>
    <row r="3745" ht="12.75">
      <c r="D3745" s="265"/>
    </row>
    <row r="3746" ht="12.75">
      <c r="D3746" s="265"/>
    </row>
    <row r="3747" ht="12.75">
      <c r="D3747" s="265"/>
    </row>
    <row r="3748" ht="12.75">
      <c r="D3748" s="265"/>
    </row>
    <row r="3749" ht="12.75">
      <c r="D3749" s="265"/>
    </row>
    <row r="3750" ht="12.75">
      <c r="D3750" s="265"/>
    </row>
    <row r="3751" ht="12.75">
      <c r="D3751" s="265"/>
    </row>
    <row r="3752" ht="12.75">
      <c r="D3752" s="265"/>
    </row>
    <row r="3753" ht="12.75">
      <c r="D3753" s="265"/>
    </row>
    <row r="3754" ht="12.75">
      <c r="D3754" s="265"/>
    </row>
    <row r="3755" ht="12.75">
      <c r="D3755" s="265"/>
    </row>
    <row r="3756" ht="12.75">
      <c r="D3756" s="265"/>
    </row>
    <row r="3757" ht="12.75">
      <c r="D3757" s="265"/>
    </row>
    <row r="3758" ht="12.75">
      <c r="D3758" s="265"/>
    </row>
    <row r="3759" ht="12.75">
      <c r="D3759" s="265"/>
    </row>
    <row r="3760" ht="12.75">
      <c r="D3760" s="265"/>
    </row>
    <row r="3761" ht="12.75">
      <c r="D3761" s="265"/>
    </row>
    <row r="3762" ht="12.75">
      <c r="D3762" s="265"/>
    </row>
    <row r="3763" ht="12.75">
      <c r="D3763" s="265"/>
    </row>
    <row r="3764" ht="12.75">
      <c r="D3764" s="265"/>
    </row>
    <row r="3765" ht="12.75">
      <c r="D3765" s="265"/>
    </row>
    <row r="3766" ht="12.75">
      <c r="D3766" s="265"/>
    </row>
    <row r="3767" ht="12.75">
      <c r="D3767" s="265"/>
    </row>
    <row r="3768" ht="12.75">
      <c r="D3768" s="265"/>
    </row>
    <row r="3769" ht="12.75">
      <c r="D3769" s="265"/>
    </row>
    <row r="3770" ht="12.75">
      <c r="D3770" s="265"/>
    </row>
    <row r="3771" ht="12.75">
      <c r="D3771" s="265"/>
    </row>
    <row r="3772" ht="12.75">
      <c r="D3772" s="265"/>
    </row>
    <row r="3773" ht="12.75">
      <c r="D3773" s="265"/>
    </row>
    <row r="3774" ht="12.75">
      <c r="D3774" s="265"/>
    </row>
    <row r="3775" ht="12.75">
      <c r="D3775" s="265"/>
    </row>
    <row r="3776" ht="12.75">
      <c r="D3776" s="265"/>
    </row>
    <row r="3777" ht="12.75">
      <c r="D3777" s="265"/>
    </row>
    <row r="3778" ht="12.75">
      <c r="D3778" s="265"/>
    </row>
    <row r="3779" ht="12.75">
      <c r="D3779" s="265"/>
    </row>
    <row r="3780" ht="12.75">
      <c r="D3780" s="265"/>
    </row>
    <row r="3781" ht="12.75">
      <c r="D3781" s="265"/>
    </row>
    <row r="3782" ht="12.75">
      <c r="D3782" s="265"/>
    </row>
    <row r="3783" ht="12.75">
      <c r="D3783" s="265"/>
    </row>
    <row r="3784" ht="12.75">
      <c r="D3784" s="265"/>
    </row>
    <row r="3785" ht="12.75">
      <c r="D3785" s="265"/>
    </row>
    <row r="3786" ht="12.75">
      <c r="D3786" s="265"/>
    </row>
    <row r="3787" ht="12.75">
      <c r="D3787" s="265"/>
    </row>
    <row r="3788" ht="12.75">
      <c r="D3788" s="265"/>
    </row>
    <row r="3789" ht="12.75">
      <c r="D3789" s="265"/>
    </row>
    <row r="3790" ht="12.75">
      <c r="D3790" s="265"/>
    </row>
    <row r="3791" ht="12.75">
      <c r="D3791" s="265"/>
    </row>
    <row r="3792" ht="12.75">
      <c r="D3792" s="265"/>
    </row>
    <row r="3793" ht="12.75">
      <c r="D3793" s="265"/>
    </row>
    <row r="3794" ht="12.75">
      <c r="D3794" s="265"/>
    </row>
    <row r="3795" ht="12.75">
      <c r="D3795" s="265"/>
    </row>
    <row r="3796" ht="12.75">
      <c r="D3796" s="265"/>
    </row>
    <row r="3797" ht="12.75">
      <c r="D3797" s="265"/>
    </row>
    <row r="3798" ht="12.75">
      <c r="D3798" s="265"/>
    </row>
    <row r="3799" ht="12.75">
      <c r="D3799" s="265"/>
    </row>
    <row r="3800" ht="12.75">
      <c r="D3800" s="265"/>
    </row>
    <row r="3801" ht="12.75">
      <c r="D3801" s="265"/>
    </row>
    <row r="3802" ht="12.75">
      <c r="D3802" s="265"/>
    </row>
    <row r="3803" ht="12.75">
      <c r="D3803" s="265"/>
    </row>
    <row r="3804" ht="12.75">
      <c r="D3804" s="265"/>
    </row>
    <row r="3805" ht="12.75">
      <c r="D3805" s="265"/>
    </row>
    <row r="3806" ht="12.75">
      <c r="D3806" s="265"/>
    </row>
    <row r="3807" ht="12.75">
      <c r="D3807" s="265"/>
    </row>
    <row r="3808" ht="12.75">
      <c r="D3808" s="265"/>
    </row>
    <row r="3809" ht="12.75">
      <c r="D3809" s="265"/>
    </row>
    <row r="3810" ht="12.75">
      <c r="D3810" s="265"/>
    </row>
    <row r="3811" ht="12.75">
      <c r="D3811" s="265"/>
    </row>
    <row r="3812" ht="12.75">
      <c r="D3812" s="265"/>
    </row>
    <row r="3813" ht="12.75">
      <c r="D3813" s="265"/>
    </row>
    <row r="3814" ht="12.75">
      <c r="D3814" s="265"/>
    </row>
    <row r="3815" ht="12.75">
      <c r="D3815" s="265"/>
    </row>
    <row r="3816" ht="12.75">
      <c r="D3816" s="265"/>
    </row>
    <row r="3817" ht="12.75">
      <c r="D3817" s="265"/>
    </row>
    <row r="3818" ht="12.75">
      <c r="D3818" s="265"/>
    </row>
    <row r="3819" ht="12.75">
      <c r="D3819" s="265"/>
    </row>
    <row r="3820" ht="12.75">
      <c r="D3820" s="265"/>
    </row>
    <row r="3821" ht="12.75">
      <c r="D3821" s="265"/>
    </row>
    <row r="3822" ht="12.75">
      <c r="D3822" s="265"/>
    </row>
    <row r="3823" ht="12.75">
      <c r="D3823" s="265"/>
    </row>
    <row r="3824" ht="12.75">
      <c r="D3824" s="265"/>
    </row>
    <row r="3825" ht="12.75">
      <c r="D3825" s="265"/>
    </row>
    <row r="3826" ht="12.75">
      <c r="D3826" s="265"/>
    </row>
    <row r="3827" ht="12.75">
      <c r="D3827" s="265"/>
    </row>
    <row r="3828" ht="12.75">
      <c r="D3828" s="265"/>
    </row>
    <row r="3829" ht="12.75">
      <c r="D3829" s="265"/>
    </row>
    <row r="3830" ht="12.75">
      <c r="D3830" s="265"/>
    </row>
    <row r="3831" ht="12.75">
      <c r="D3831" s="265"/>
    </row>
    <row r="3832" ht="12.75">
      <c r="D3832" s="265"/>
    </row>
    <row r="3833" ht="12.75">
      <c r="D3833" s="265"/>
    </row>
    <row r="3834" ht="12.75">
      <c r="D3834" s="265"/>
    </row>
    <row r="3835" ht="12.75">
      <c r="D3835" s="265"/>
    </row>
    <row r="3836" ht="12.75">
      <c r="D3836" s="265"/>
    </row>
    <row r="3837" ht="12.75">
      <c r="D3837" s="265"/>
    </row>
    <row r="3838" ht="12.75">
      <c r="D3838" s="265"/>
    </row>
    <row r="3839" ht="12.75">
      <c r="D3839" s="265"/>
    </row>
    <row r="3840" ht="12.75">
      <c r="D3840" s="265"/>
    </row>
    <row r="3841" ht="12.75">
      <c r="D3841" s="265"/>
    </row>
    <row r="3842" ht="12.75">
      <c r="D3842" s="265"/>
    </row>
    <row r="3843" ht="12.75">
      <c r="D3843" s="265"/>
    </row>
    <row r="3844" ht="12.75">
      <c r="D3844" s="265"/>
    </row>
    <row r="3845" ht="12.75">
      <c r="D3845" s="265"/>
    </row>
    <row r="3846" ht="12.75">
      <c r="D3846" s="265"/>
    </row>
    <row r="3847" ht="12.75">
      <c r="D3847" s="265"/>
    </row>
    <row r="3848" ht="12.75">
      <c r="D3848" s="265"/>
    </row>
    <row r="3849" ht="12.75">
      <c r="D3849" s="265"/>
    </row>
    <row r="3850" ht="12.75">
      <c r="D3850" s="265"/>
    </row>
    <row r="3851" ht="12.75">
      <c r="D3851" s="265"/>
    </row>
    <row r="3852" ht="12.75">
      <c r="D3852" s="265"/>
    </row>
    <row r="3853" ht="12.75">
      <c r="D3853" s="265"/>
    </row>
    <row r="3854" ht="12.75">
      <c r="D3854" s="265"/>
    </row>
    <row r="3855" ht="12.75">
      <c r="D3855" s="265"/>
    </row>
    <row r="3856" ht="12.75">
      <c r="D3856" s="265"/>
    </row>
    <row r="3857" ht="12.75">
      <c r="D3857" s="265"/>
    </row>
    <row r="3858" ht="12.75">
      <c r="D3858" s="265"/>
    </row>
    <row r="3859" ht="12.75">
      <c r="D3859" s="265"/>
    </row>
    <row r="3860" ht="12.75">
      <c r="D3860" s="265"/>
    </row>
    <row r="3861" ht="12.75">
      <c r="D3861" s="265"/>
    </row>
    <row r="3862" ht="12.75">
      <c r="D3862" s="265"/>
    </row>
    <row r="3863" ht="12.75">
      <c r="D3863" s="265"/>
    </row>
    <row r="3864" ht="12.75">
      <c r="D3864" s="265"/>
    </row>
    <row r="3865" ht="12.75">
      <c r="D3865" s="265"/>
    </row>
    <row r="3866" ht="12.75">
      <c r="D3866" s="265"/>
    </row>
    <row r="3867" ht="12.75">
      <c r="D3867" s="265"/>
    </row>
    <row r="3868" ht="12.75">
      <c r="D3868" s="265"/>
    </row>
    <row r="3869" ht="12.75">
      <c r="D3869" s="265"/>
    </row>
    <row r="3870" ht="12.75">
      <c r="D3870" s="265"/>
    </row>
    <row r="3871" ht="12.75">
      <c r="D3871" s="265"/>
    </row>
    <row r="3872" ht="12.75">
      <c r="D3872" s="265"/>
    </row>
    <row r="3873" ht="12.75">
      <c r="D3873" s="265"/>
    </row>
    <row r="3874" ht="12.75">
      <c r="D3874" s="265"/>
    </row>
    <row r="3875" ht="12.75">
      <c r="D3875" s="265"/>
    </row>
    <row r="3876" ht="12.75">
      <c r="D3876" s="265"/>
    </row>
    <row r="3877" ht="12.75">
      <c r="D3877" s="265"/>
    </row>
    <row r="3878" ht="12.75">
      <c r="D3878" s="265"/>
    </row>
    <row r="3879" ht="12.75">
      <c r="D3879" s="265"/>
    </row>
    <row r="3880" ht="12.75">
      <c r="D3880" s="265"/>
    </row>
    <row r="3881" ht="12.75">
      <c r="D3881" s="265"/>
    </row>
    <row r="3882" ht="12.75">
      <c r="D3882" s="265"/>
    </row>
    <row r="3883" ht="12.75">
      <c r="D3883" s="265"/>
    </row>
    <row r="3884" ht="12.75">
      <c r="D3884" s="265"/>
    </row>
    <row r="3885" ht="12.75">
      <c r="D3885" s="265"/>
    </row>
    <row r="3886" ht="12.75">
      <c r="D3886" s="265"/>
    </row>
    <row r="3887" ht="12.75">
      <c r="D3887" s="265"/>
    </row>
    <row r="3888" ht="12.75">
      <c r="D3888" s="265"/>
    </row>
    <row r="3889" ht="12.75">
      <c r="D3889" s="265"/>
    </row>
    <row r="3890" ht="12.75">
      <c r="D3890" s="265"/>
    </row>
    <row r="3891" ht="12.75">
      <c r="D3891" s="265"/>
    </row>
    <row r="3892" ht="12.75">
      <c r="D3892" s="265"/>
    </row>
    <row r="3893" ht="12.75">
      <c r="D3893" s="265"/>
    </row>
    <row r="3894" ht="12.75">
      <c r="D3894" s="265"/>
    </row>
    <row r="3895" ht="12.75">
      <c r="D3895" s="265"/>
    </row>
    <row r="3896" ht="12.75">
      <c r="D3896" s="265"/>
    </row>
    <row r="3897" ht="12.75">
      <c r="D3897" s="265"/>
    </row>
    <row r="3898" ht="12.75">
      <c r="D3898" s="265"/>
    </row>
    <row r="3899" ht="12.75">
      <c r="D3899" s="265"/>
    </row>
    <row r="3900" ht="12.75">
      <c r="D3900" s="265"/>
    </row>
    <row r="3901" ht="12.75">
      <c r="D3901" s="265"/>
    </row>
    <row r="3902" ht="12.75">
      <c r="D3902" s="265"/>
    </row>
    <row r="3903" ht="12.75">
      <c r="D3903" s="265"/>
    </row>
    <row r="3904" ht="12.75">
      <c r="D3904" s="265"/>
    </row>
    <row r="3905" ht="12.75">
      <c r="D3905" s="265"/>
    </row>
    <row r="3906" ht="12.75">
      <c r="D3906" s="265"/>
    </row>
    <row r="3907" ht="12.75">
      <c r="D3907" s="265"/>
    </row>
    <row r="3908" ht="12.75">
      <c r="D3908" s="265"/>
    </row>
    <row r="3909" ht="12.75">
      <c r="D3909" s="265"/>
    </row>
    <row r="3910" ht="12.75">
      <c r="D3910" s="265"/>
    </row>
    <row r="3911" ht="12.75">
      <c r="D3911" s="265"/>
    </row>
    <row r="3912" ht="12.75">
      <c r="D3912" s="265"/>
    </row>
    <row r="3913" ht="12.75">
      <c r="D3913" s="265"/>
    </row>
    <row r="3914" ht="12.75">
      <c r="D3914" s="265"/>
    </row>
    <row r="3915" ht="12.75">
      <c r="D3915" s="265"/>
    </row>
    <row r="3916" ht="12.75">
      <c r="D3916" s="265"/>
    </row>
    <row r="3917" ht="12.75">
      <c r="D3917" s="265"/>
    </row>
    <row r="3918" ht="12.75">
      <c r="D3918" s="265"/>
    </row>
    <row r="3919" ht="12.75">
      <c r="D3919" s="265"/>
    </row>
    <row r="3920" ht="12.75">
      <c r="D3920" s="265"/>
    </row>
    <row r="3921" ht="12.75">
      <c r="D3921" s="265"/>
    </row>
    <row r="3922" ht="12.75">
      <c r="D3922" s="265"/>
    </row>
    <row r="3923" ht="12.75">
      <c r="D3923" s="265"/>
    </row>
    <row r="3924" ht="12.75">
      <c r="D3924" s="265"/>
    </row>
    <row r="3925" ht="12.75">
      <c r="D3925" s="265"/>
    </row>
    <row r="3926" ht="12.75">
      <c r="D3926" s="265"/>
    </row>
    <row r="3927" ht="12.75">
      <c r="D3927" s="265"/>
    </row>
    <row r="3928" ht="12.75">
      <c r="D3928" s="265"/>
    </row>
    <row r="3929" ht="12.75">
      <c r="D3929" s="265"/>
    </row>
    <row r="3930" ht="12.75">
      <c r="D3930" s="265"/>
    </row>
    <row r="3931" ht="12.75">
      <c r="D3931" s="265"/>
    </row>
    <row r="3932" ht="12.75">
      <c r="D3932" s="265"/>
    </row>
    <row r="3933" ht="12.75">
      <c r="D3933" s="265"/>
    </row>
    <row r="3934" ht="12.75">
      <c r="D3934" s="265"/>
    </row>
    <row r="3935" ht="12.75">
      <c r="D3935" s="265"/>
    </row>
    <row r="3936" ht="12.75">
      <c r="D3936" s="265"/>
    </row>
    <row r="3937" ht="12.75">
      <c r="D3937" s="265"/>
    </row>
    <row r="3938" ht="12.75">
      <c r="D3938" s="265"/>
    </row>
    <row r="3939" ht="12.75">
      <c r="D3939" s="265"/>
    </row>
    <row r="3940" ht="12.75">
      <c r="D3940" s="265"/>
    </row>
    <row r="3941" ht="12.75">
      <c r="D3941" s="265"/>
    </row>
    <row r="3942" ht="12.75">
      <c r="D3942" s="265"/>
    </row>
    <row r="3943" ht="12.75">
      <c r="D3943" s="265"/>
    </row>
    <row r="3944" ht="12.75">
      <c r="D3944" s="265"/>
    </row>
    <row r="3945" ht="12.75">
      <c r="D3945" s="265"/>
    </row>
    <row r="3946" ht="12.75">
      <c r="D3946" s="265"/>
    </row>
    <row r="3947" ht="12.75">
      <c r="D3947" s="265"/>
    </row>
    <row r="3948" ht="12.75">
      <c r="D3948" s="265"/>
    </row>
    <row r="3949" ht="12.75">
      <c r="D3949" s="265"/>
    </row>
    <row r="3950" ht="12.75">
      <c r="D3950" s="265"/>
    </row>
    <row r="3951" ht="12.75">
      <c r="D3951" s="265"/>
    </row>
    <row r="3952" ht="12.75">
      <c r="D3952" s="265"/>
    </row>
    <row r="3953" ht="12.75">
      <c r="D3953" s="265"/>
    </row>
    <row r="3954" ht="12.75">
      <c r="D3954" s="265"/>
    </row>
    <row r="3955" ht="12.75">
      <c r="D3955" s="265"/>
    </row>
    <row r="3956" ht="12.75">
      <c r="D3956" s="265"/>
    </row>
    <row r="3957" ht="12.75">
      <c r="D3957" s="265"/>
    </row>
    <row r="3958" ht="12.75">
      <c r="D3958" s="265"/>
    </row>
    <row r="3959" ht="12.75">
      <c r="D3959" s="265"/>
    </row>
    <row r="3960" ht="12.75">
      <c r="D3960" s="265"/>
    </row>
    <row r="3961" ht="12.75">
      <c r="D3961" s="265"/>
    </row>
    <row r="3962" ht="12.75">
      <c r="D3962" s="265"/>
    </row>
    <row r="3963" ht="12.75">
      <c r="D3963" s="265"/>
    </row>
    <row r="3964" ht="12.75">
      <c r="D3964" s="265"/>
    </row>
    <row r="3965" ht="12.75">
      <c r="D3965" s="265"/>
    </row>
    <row r="3966" ht="12.75">
      <c r="D3966" s="265"/>
    </row>
    <row r="3967" ht="12.75">
      <c r="D3967" s="265"/>
    </row>
    <row r="3968" ht="12.75">
      <c r="D3968" s="265"/>
    </row>
    <row r="3969" ht="12.75">
      <c r="D3969" s="265"/>
    </row>
    <row r="3970" ht="12.75">
      <c r="D3970" s="265"/>
    </row>
    <row r="3971" ht="12.75">
      <c r="D3971" s="265"/>
    </row>
    <row r="3972" ht="12.75">
      <c r="D3972" s="265"/>
    </row>
    <row r="3973" ht="12.75">
      <c r="D3973" s="265"/>
    </row>
    <row r="3974" ht="12.75">
      <c r="D3974" s="265"/>
    </row>
    <row r="3975" ht="12.75">
      <c r="D3975" s="265"/>
    </row>
    <row r="3976" ht="12.75">
      <c r="D3976" s="265"/>
    </row>
    <row r="3977" ht="12.75">
      <c r="D3977" s="265"/>
    </row>
    <row r="3978" ht="12.75">
      <c r="D3978" s="265"/>
    </row>
    <row r="3979" ht="12.75">
      <c r="D3979" s="265"/>
    </row>
    <row r="3980" ht="12.75">
      <c r="D3980" s="265"/>
    </row>
    <row r="3981" ht="12.75">
      <c r="D3981" s="265"/>
    </row>
    <row r="3982" ht="12.75">
      <c r="D3982" s="265"/>
    </row>
    <row r="3983" ht="12.75">
      <c r="D3983" s="265"/>
    </row>
    <row r="3984" ht="12.75">
      <c r="D3984" s="265"/>
    </row>
    <row r="3985" ht="12.75">
      <c r="D3985" s="265"/>
    </row>
    <row r="3986" ht="12.75">
      <c r="D3986" s="265"/>
    </row>
    <row r="3987" ht="12.75">
      <c r="D3987" s="265"/>
    </row>
    <row r="3988" ht="12.75">
      <c r="D3988" s="265"/>
    </row>
    <row r="3989" ht="12.75">
      <c r="D3989" s="265"/>
    </row>
    <row r="3990" ht="12.75">
      <c r="D3990" s="265"/>
    </row>
    <row r="3991" ht="12.75">
      <c r="D3991" s="265"/>
    </row>
    <row r="3992" ht="12.75">
      <c r="D3992" s="265"/>
    </row>
    <row r="3993" ht="12.75">
      <c r="D3993" s="265"/>
    </row>
    <row r="3994" ht="12.75">
      <c r="D3994" s="265"/>
    </row>
    <row r="3995" ht="12.75">
      <c r="D3995" s="265"/>
    </row>
    <row r="3996" ht="12.75">
      <c r="D3996" s="265"/>
    </row>
    <row r="3997" ht="12.75">
      <c r="D3997" s="265"/>
    </row>
    <row r="3998" ht="12.75">
      <c r="D3998" s="265"/>
    </row>
    <row r="3999" ht="12.75">
      <c r="D3999" s="265"/>
    </row>
    <row r="4000" ht="12.75">
      <c r="D4000" s="265"/>
    </row>
    <row r="4001" ht="12.75">
      <c r="D4001" s="265"/>
    </row>
    <row r="4002" ht="12.75">
      <c r="D4002" s="265"/>
    </row>
    <row r="4003" ht="12.75">
      <c r="D4003" s="265"/>
    </row>
    <row r="4004" ht="12.75">
      <c r="D4004" s="265"/>
    </row>
    <row r="4005" ht="12.75">
      <c r="D4005" s="265"/>
    </row>
    <row r="4006" ht="12.75">
      <c r="D4006" s="265"/>
    </row>
    <row r="4007" ht="12.75">
      <c r="D4007" s="265"/>
    </row>
    <row r="4008" ht="12.75">
      <c r="D4008" s="265"/>
    </row>
    <row r="4009" ht="12.75">
      <c r="D4009" s="265"/>
    </row>
    <row r="4010" ht="12.75">
      <c r="D4010" s="265"/>
    </row>
    <row r="4011" ht="12.75">
      <c r="D4011" s="265"/>
    </row>
    <row r="4012" ht="12.75">
      <c r="D4012" s="265"/>
    </row>
    <row r="4013" ht="12.75">
      <c r="D4013" s="265"/>
    </row>
    <row r="4014" ht="12.75">
      <c r="D4014" s="265"/>
    </row>
    <row r="4015" ht="12.75">
      <c r="D4015" s="265"/>
    </row>
    <row r="4016" ht="12.75">
      <c r="D4016" s="265"/>
    </row>
    <row r="4017" ht="12.75">
      <c r="D4017" s="265"/>
    </row>
    <row r="4018" ht="12.75">
      <c r="D4018" s="265"/>
    </row>
    <row r="4019" ht="12.75">
      <c r="D4019" s="265"/>
    </row>
    <row r="4020" ht="12.75">
      <c r="D4020" s="265"/>
    </row>
    <row r="4021" ht="12.75">
      <c r="D4021" s="265"/>
    </row>
    <row r="4022" ht="12.75">
      <c r="D4022" s="265"/>
    </row>
    <row r="4023" ht="12.75">
      <c r="D4023" s="265"/>
    </row>
    <row r="4024" ht="12.75">
      <c r="D4024" s="265"/>
    </row>
    <row r="4025" ht="12.75">
      <c r="D4025" s="265"/>
    </row>
    <row r="4026" ht="12.75">
      <c r="D4026" s="265"/>
    </row>
    <row r="4027" ht="12.75">
      <c r="D4027" s="265"/>
    </row>
    <row r="4028" ht="12.75">
      <c r="D4028" s="265"/>
    </row>
    <row r="4029" ht="12.75">
      <c r="D4029" s="265"/>
    </row>
    <row r="4030" ht="12.75">
      <c r="D4030" s="265"/>
    </row>
    <row r="4031" ht="12.75">
      <c r="D4031" s="265"/>
    </row>
    <row r="4032" ht="12.75">
      <c r="D4032" s="265"/>
    </row>
    <row r="4033" ht="12.75">
      <c r="D4033" s="265"/>
    </row>
    <row r="4034" ht="12.75">
      <c r="D4034" s="265"/>
    </row>
    <row r="4035" ht="12.75">
      <c r="D4035" s="265"/>
    </row>
    <row r="4036" ht="12.75">
      <c r="D4036" s="265"/>
    </row>
    <row r="4037" ht="12.75">
      <c r="D4037" s="265"/>
    </row>
    <row r="4038" ht="12.75">
      <c r="D4038" s="265"/>
    </row>
    <row r="4039" ht="12.75">
      <c r="D4039" s="265"/>
    </row>
    <row r="4040" ht="12.75">
      <c r="D4040" s="265"/>
    </row>
    <row r="4041" ht="12.75">
      <c r="D4041" s="265"/>
    </row>
    <row r="4042" ht="12.75">
      <c r="D4042" s="265"/>
    </row>
    <row r="4043" ht="12.75">
      <c r="D4043" s="265"/>
    </row>
    <row r="4044" ht="12.75">
      <c r="D4044" s="265"/>
    </row>
    <row r="4045" ht="12.75">
      <c r="D4045" s="265"/>
    </row>
    <row r="4046" ht="12.75">
      <c r="D4046" s="265"/>
    </row>
    <row r="4047" ht="12.75">
      <c r="D4047" s="265"/>
    </row>
    <row r="4048" ht="12.75">
      <c r="D4048" s="265"/>
    </row>
    <row r="4049" ht="12.75">
      <c r="D4049" s="265"/>
    </row>
    <row r="4050" ht="12.75">
      <c r="D4050" s="265"/>
    </row>
    <row r="4051" ht="12.75">
      <c r="D4051" s="265"/>
    </row>
    <row r="4052" ht="12.75">
      <c r="D4052" s="265"/>
    </row>
    <row r="4053" ht="12.75">
      <c r="D4053" s="265"/>
    </row>
    <row r="4054" ht="12.75">
      <c r="D4054" s="265"/>
    </row>
    <row r="4055" ht="12.75">
      <c r="D4055" s="265"/>
    </row>
    <row r="4056" ht="12.75">
      <c r="D4056" s="265"/>
    </row>
    <row r="4057" ht="12.75">
      <c r="D4057" s="265"/>
    </row>
    <row r="4058" ht="12.75">
      <c r="D4058" s="265"/>
    </row>
    <row r="4059" ht="12.75">
      <c r="D4059" s="265"/>
    </row>
    <row r="4060" ht="12.75">
      <c r="D4060" s="265"/>
    </row>
    <row r="4061" ht="12.75">
      <c r="D4061" s="265"/>
    </row>
    <row r="4062" ht="12.75">
      <c r="D4062" s="265"/>
    </row>
    <row r="4063" ht="12.75">
      <c r="D4063" s="265"/>
    </row>
    <row r="4064" ht="12.75">
      <c r="D4064" s="265"/>
    </row>
    <row r="4065" ht="12.75">
      <c r="D4065" s="265"/>
    </row>
    <row r="4066" ht="12.75">
      <c r="D4066" s="265"/>
    </row>
    <row r="4067" ht="12.75">
      <c r="D4067" s="265"/>
    </row>
    <row r="4068" ht="12.75">
      <c r="D4068" s="265"/>
    </row>
    <row r="4069" ht="12.75">
      <c r="D4069" s="265"/>
    </row>
    <row r="4070" ht="12.75">
      <c r="D4070" s="265"/>
    </row>
    <row r="4071" ht="12.75">
      <c r="D4071" s="265"/>
    </row>
    <row r="4072" ht="12.75">
      <c r="D4072" s="265"/>
    </row>
    <row r="4073" ht="12.75">
      <c r="D4073" s="265"/>
    </row>
    <row r="4074" ht="12.75">
      <c r="D4074" s="265"/>
    </row>
    <row r="4075" ht="12.75">
      <c r="D4075" s="265"/>
    </row>
    <row r="4076" ht="12.75">
      <c r="D4076" s="265"/>
    </row>
    <row r="4077" ht="12.75">
      <c r="D4077" s="265"/>
    </row>
    <row r="4078" ht="12.75">
      <c r="D4078" s="265"/>
    </row>
    <row r="4079" ht="12.75">
      <c r="D4079" s="265"/>
    </row>
    <row r="4080" ht="12.75">
      <c r="D4080" s="265"/>
    </row>
    <row r="4081" ht="12.75">
      <c r="D4081" s="265"/>
    </row>
    <row r="4082" ht="12.75">
      <c r="D4082" s="265"/>
    </row>
    <row r="4083" ht="12.75">
      <c r="D4083" s="265"/>
    </row>
    <row r="4084" ht="12.75">
      <c r="D4084" s="265"/>
    </row>
    <row r="4085" ht="12.75">
      <c r="D4085" s="265"/>
    </row>
    <row r="4086" ht="12.75">
      <c r="D4086" s="265"/>
    </row>
    <row r="4087" ht="12.75">
      <c r="D4087" s="265"/>
    </row>
    <row r="4088" ht="12.75">
      <c r="D4088" s="265"/>
    </row>
    <row r="4089" ht="12.75">
      <c r="D4089" s="265"/>
    </row>
    <row r="4090" ht="12.75">
      <c r="D4090" s="265"/>
    </row>
    <row r="4091" ht="12.75">
      <c r="D4091" s="265"/>
    </row>
    <row r="4092" ht="12.75">
      <c r="D4092" s="265"/>
    </row>
    <row r="4093" ht="12.75">
      <c r="D4093" s="265"/>
    </row>
    <row r="4094" ht="12.75">
      <c r="D4094" s="265"/>
    </row>
    <row r="4095" ht="12.75">
      <c r="D4095" s="265"/>
    </row>
    <row r="4096" ht="12.75">
      <c r="D4096" s="265"/>
    </row>
    <row r="4097" ht="12.75">
      <c r="D4097" s="265"/>
    </row>
    <row r="4098" ht="12.75">
      <c r="D4098" s="265"/>
    </row>
    <row r="4099" ht="12.75">
      <c r="D4099" s="265"/>
    </row>
    <row r="4100" ht="12.75">
      <c r="D4100" s="265"/>
    </row>
    <row r="4101" ht="12.75">
      <c r="D4101" s="265"/>
    </row>
    <row r="4102" ht="12.75">
      <c r="D4102" s="265"/>
    </row>
    <row r="4103" ht="12.75">
      <c r="D4103" s="265"/>
    </row>
    <row r="4104" ht="12.75">
      <c r="D4104" s="265"/>
    </row>
    <row r="4105" ht="12.75">
      <c r="D4105" s="265"/>
    </row>
    <row r="4106" ht="12.75">
      <c r="D4106" s="265"/>
    </row>
    <row r="4107" ht="12.75">
      <c r="D4107" s="265"/>
    </row>
    <row r="4108" ht="12.75">
      <c r="D4108" s="265"/>
    </row>
    <row r="4109" ht="12.75">
      <c r="D4109" s="265"/>
    </row>
    <row r="4110" ht="12.75">
      <c r="D4110" s="265"/>
    </row>
    <row r="4111" ht="12.75">
      <c r="D4111" s="265"/>
    </row>
    <row r="4112" ht="12.75">
      <c r="D4112" s="265"/>
    </row>
    <row r="4113" ht="12.75">
      <c r="D4113" s="265"/>
    </row>
    <row r="4114" ht="12.75">
      <c r="D4114" s="265"/>
    </row>
    <row r="4115" ht="12.75">
      <c r="D4115" s="265"/>
    </row>
    <row r="4116" ht="12.75">
      <c r="D4116" s="265"/>
    </row>
    <row r="4117" ht="12.75">
      <c r="D4117" s="265"/>
    </row>
    <row r="4118" ht="12.75">
      <c r="D4118" s="265"/>
    </row>
    <row r="4119" ht="12.75">
      <c r="D4119" s="265"/>
    </row>
    <row r="4120" ht="12.75">
      <c r="D4120" s="265"/>
    </row>
    <row r="4121" ht="12.75">
      <c r="D4121" s="265"/>
    </row>
    <row r="4122" ht="12.75">
      <c r="D4122" s="265"/>
    </row>
    <row r="4123" ht="12.75">
      <c r="D4123" s="265"/>
    </row>
    <row r="4124" ht="12.75">
      <c r="D4124" s="265"/>
    </row>
    <row r="4125" ht="12.75">
      <c r="D4125" s="265"/>
    </row>
    <row r="4126" ht="12.75">
      <c r="D4126" s="265"/>
    </row>
    <row r="4127" ht="12.75">
      <c r="D4127" s="265"/>
    </row>
    <row r="4128" ht="12.75">
      <c r="D4128" s="265"/>
    </row>
    <row r="4129" ht="12.75">
      <c r="D4129" s="265"/>
    </row>
    <row r="4130" ht="12.75">
      <c r="D4130" s="265"/>
    </row>
    <row r="4131" ht="12.75">
      <c r="D4131" s="265"/>
    </row>
    <row r="4132" ht="12.75">
      <c r="D4132" s="265"/>
    </row>
    <row r="4133" ht="12.75">
      <c r="D4133" s="265"/>
    </row>
    <row r="4134" ht="12.75">
      <c r="D4134" s="265"/>
    </row>
    <row r="4135" ht="12.75">
      <c r="D4135" s="265"/>
    </row>
    <row r="4136" ht="12.75">
      <c r="D4136" s="265"/>
    </row>
    <row r="4137" ht="12.75">
      <c r="D4137" s="265"/>
    </row>
    <row r="4138" ht="12.75">
      <c r="D4138" s="265"/>
    </row>
    <row r="4139" ht="12.75">
      <c r="D4139" s="265"/>
    </row>
    <row r="4140" ht="12.75">
      <c r="D4140" s="265"/>
    </row>
    <row r="4141" ht="12.75">
      <c r="D4141" s="265"/>
    </row>
    <row r="4142" ht="12.75">
      <c r="D4142" s="265"/>
    </row>
    <row r="4143" ht="12.75">
      <c r="D4143" s="265"/>
    </row>
    <row r="4144" ht="12.75">
      <c r="D4144" s="265"/>
    </row>
    <row r="4145" ht="12.75">
      <c r="D4145" s="265"/>
    </row>
    <row r="4146" ht="12.75">
      <c r="D4146" s="265"/>
    </row>
    <row r="4147" ht="12.75">
      <c r="D4147" s="265"/>
    </row>
    <row r="4148" ht="12.75">
      <c r="D4148" s="265"/>
    </row>
    <row r="4149" ht="12.75">
      <c r="D4149" s="265"/>
    </row>
    <row r="4150" ht="12.75">
      <c r="D4150" s="265"/>
    </row>
    <row r="4151" ht="12.75">
      <c r="D4151" s="265"/>
    </row>
    <row r="4152" ht="12.75">
      <c r="D4152" s="265"/>
    </row>
    <row r="4153" ht="12.75">
      <c r="D4153" s="265"/>
    </row>
    <row r="4154" ht="12.75">
      <c r="D4154" s="265"/>
    </row>
    <row r="4155" ht="12.75">
      <c r="D4155" s="265"/>
    </row>
    <row r="4156" ht="12.75">
      <c r="D4156" s="265"/>
    </row>
    <row r="4157" ht="12.75">
      <c r="D4157" s="265"/>
    </row>
    <row r="4158" ht="12.75">
      <c r="D4158" s="265"/>
    </row>
    <row r="4159" ht="12.75">
      <c r="D4159" s="265"/>
    </row>
    <row r="4160" ht="12.75">
      <c r="D4160" s="265"/>
    </row>
    <row r="4161" ht="12.75">
      <c r="D4161" s="265"/>
    </row>
    <row r="4162" ht="12.75">
      <c r="D4162" s="265"/>
    </row>
    <row r="4163" ht="12.75">
      <c r="D4163" s="265"/>
    </row>
    <row r="4164" ht="12.75">
      <c r="D4164" s="265"/>
    </row>
    <row r="4165" ht="12.75">
      <c r="D4165" s="265"/>
    </row>
    <row r="4166" ht="12.75">
      <c r="D4166" s="265"/>
    </row>
    <row r="4167" ht="12.75">
      <c r="D4167" s="265"/>
    </row>
    <row r="4168" ht="12.75">
      <c r="D4168" s="265"/>
    </row>
    <row r="4169" ht="12.75">
      <c r="D4169" s="265"/>
    </row>
    <row r="4170" ht="12.75">
      <c r="D4170" s="265"/>
    </row>
    <row r="4171" ht="12.75">
      <c r="D4171" s="265"/>
    </row>
    <row r="4172" ht="12.75">
      <c r="D4172" s="265"/>
    </row>
    <row r="4173" ht="12.75">
      <c r="D4173" s="265"/>
    </row>
    <row r="4174" ht="12.75">
      <c r="D4174" s="265"/>
    </row>
    <row r="4175" ht="12.75">
      <c r="D4175" s="265"/>
    </row>
    <row r="4176" ht="12.75">
      <c r="D4176" s="265"/>
    </row>
    <row r="4177" ht="12.75">
      <c r="D4177" s="265"/>
    </row>
    <row r="4178" ht="12.75">
      <c r="D4178" s="265"/>
    </row>
    <row r="4179" ht="12.75">
      <c r="D4179" s="265"/>
    </row>
    <row r="4180" ht="12.75">
      <c r="D4180" s="265"/>
    </row>
    <row r="4181" ht="12.75">
      <c r="D4181" s="265"/>
    </row>
    <row r="4182" ht="12.75">
      <c r="D4182" s="265"/>
    </row>
    <row r="4183" ht="12.75">
      <c r="D4183" s="265"/>
    </row>
    <row r="4184" ht="12.75">
      <c r="D4184" s="265"/>
    </row>
    <row r="4185" ht="12.75">
      <c r="D4185" s="265"/>
    </row>
    <row r="4186" ht="12.75">
      <c r="D4186" s="265"/>
    </row>
    <row r="4187" ht="12.75">
      <c r="D4187" s="265"/>
    </row>
    <row r="4188" ht="12.75">
      <c r="D4188" s="265"/>
    </row>
    <row r="4189" ht="12.75">
      <c r="D4189" s="265"/>
    </row>
    <row r="4190" ht="12.75">
      <c r="D4190" s="265"/>
    </row>
    <row r="4191" ht="12.75">
      <c r="D4191" s="265"/>
    </row>
    <row r="4192" ht="12.75">
      <c r="D4192" s="265"/>
    </row>
    <row r="4193" ht="12.75">
      <c r="D4193" s="265"/>
    </row>
    <row r="4194" ht="12.75">
      <c r="D4194" s="265"/>
    </row>
    <row r="4195" ht="12.75">
      <c r="D4195" s="265"/>
    </row>
    <row r="4196" ht="12.75">
      <c r="D4196" s="265"/>
    </row>
    <row r="4197" ht="12.75">
      <c r="D4197" s="265"/>
    </row>
    <row r="4198" ht="12.75">
      <c r="D4198" s="265"/>
    </row>
    <row r="4199" ht="12.75">
      <c r="D4199" s="265"/>
    </row>
    <row r="4200" ht="12.75">
      <c r="D4200" s="265"/>
    </row>
    <row r="4201" ht="12.75">
      <c r="D4201" s="265"/>
    </row>
    <row r="4202" ht="12.75">
      <c r="D4202" s="265"/>
    </row>
    <row r="4203" ht="12.75">
      <c r="D4203" s="265"/>
    </row>
    <row r="4204" ht="12.75">
      <c r="D4204" s="265"/>
    </row>
    <row r="4205" ht="12.75">
      <c r="D4205" s="265"/>
    </row>
    <row r="4206" ht="12.75">
      <c r="D4206" s="265"/>
    </row>
    <row r="4207" ht="12.75">
      <c r="D4207" s="265"/>
    </row>
    <row r="4208" ht="12.75">
      <c r="D4208" s="265"/>
    </row>
    <row r="4209" ht="12.75">
      <c r="D4209" s="265"/>
    </row>
    <row r="4210" ht="12.75">
      <c r="D4210" s="265"/>
    </row>
    <row r="4211" ht="12.75">
      <c r="D4211" s="265"/>
    </row>
    <row r="4212" ht="12.75">
      <c r="D4212" s="265"/>
    </row>
    <row r="4213" ht="12.75">
      <c r="D4213" s="265"/>
    </row>
    <row r="4214" ht="12.75">
      <c r="D4214" s="265"/>
    </row>
    <row r="4215" ht="12.75">
      <c r="D4215" s="265"/>
    </row>
    <row r="4216" ht="12.75">
      <c r="D4216" s="265"/>
    </row>
    <row r="4217" ht="12.75">
      <c r="D4217" s="265"/>
    </row>
    <row r="4218" ht="12.75">
      <c r="D4218" s="265"/>
    </row>
    <row r="4219" ht="12.75">
      <c r="D4219" s="265"/>
    </row>
    <row r="4220" ht="12.75">
      <c r="D4220" s="265"/>
    </row>
    <row r="4221" ht="12.75">
      <c r="D4221" s="265"/>
    </row>
    <row r="4222" ht="12.75">
      <c r="D4222" s="265"/>
    </row>
    <row r="4223" ht="12.75">
      <c r="D4223" s="265"/>
    </row>
    <row r="4224" ht="12.75">
      <c r="D4224" s="265"/>
    </row>
    <row r="4225" ht="12.75">
      <c r="D4225" s="265"/>
    </row>
    <row r="4226" ht="12.75">
      <c r="D4226" s="265"/>
    </row>
    <row r="4227" ht="12.75">
      <c r="D4227" s="265"/>
    </row>
    <row r="4228" ht="12.75">
      <c r="D4228" s="265"/>
    </row>
    <row r="4229" ht="12.75">
      <c r="D4229" s="265"/>
    </row>
    <row r="4230" ht="12.75">
      <c r="D4230" s="265"/>
    </row>
    <row r="4231" ht="12.75">
      <c r="D4231" s="265"/>
    </row>
    <row r="4232" ht="12.75">
      <c r="D4232" s="265"/>
    </row>
    <row r="4233" ht="12.75">
      <c r="D4233" s="265"/>
    </row>
    <row r="4234" ht="12.75">
      <c r="D4234" s="265"/>
    </row>
    <row r="4235" ht="12.75">
      <c r="D4235" s="265"/>
    </row>
    <row r="4236" ht="12.75">
      <c r="D4236" s="265"/>
    </row>
    <row r="4237" ht="12.75">
      <c r="D4237" s="265"/>
    </row>
    <row r="4238" ht="12.75">
      <c r="D4238" s="265"/>
    </row>
    <row r="4239" ht="12.75">
      <c r="D4239" s="265"/>
    </row>
    <row r="4240" ht="12.75">
      <c r="D4240" s="265"/>
    </row>
    <row r="4241" ht="12.75">
      <c r="D4241" s="265"/>
    </row>
    <row r="4242" ht="12.75">
      <c r="D4242" s="265"/>
    </row>
    <row r="4243" ht="12.75">
      <c r="D4243" s="265"/>
    </row>
    <row r="4244" ht="12.75">
      <c r="D4244" s="265"/>
    </row>
    <row r="4245" ht="12.75">
      <c r="D4245" s="265"/>
    </row>
    <row r="4246" ht="12.75">
      <c r="D4246" s="265"/>
    </row>
    <row r="4247" ht="12.75">
      <c r="D4247" s="265"/>
    </row>
    <row r="4248" ht="12.75">
      <c r="D4248" s="265"/>
    </row>
    <row r="4249" ht="12.75">
      <c r="D4249" s="265"/>
    </row>
    <row r="4250" ht="12.75">
      <c r="D4250" s="265"/>
    </row>
    <row r="4251" ht="12.75">
      <c r="D4251" s="265"/>
    </row>
    <row r="4252" ht="12.75">
      <c r="D4252" s="265"/>
    </row>
    <row r="4253" ht="12.75">
      <c r="D4253" s="265"/>
    </row>
    <row r="4254" ht="12.75">
      <c r="D4254" s="265"/>
    </row>
    <row r="4255" ht="12.75">
      <c r="D4255" s="265"/>
    </row>
    <row r="4256" ht="12.75">
      <c r="D4256" s="265"/>
    </row>
    <row r="4257" ht="12.75">
      <c r="D4257" s="265"/>
    </row>
    <row r="4258" ht="12.75">
      <c r="D4258" s="265"/>
    </row>
    <row r="4259" ht="12.75">
      <c r="D4259" s="265"/>
    </row>
    <row r="4260" ht="12.75">
      <c r="D4260" s="265"/>
    </row>
    <row r="4261" ht="12.75">
      <c r="D4261" s="265"/>
    </row>
    <row r="4262" ht="12.75">
      <c r="D4262" s="265"/>
    </row>
    <row r="4263" ht="12.75">
      <c r="D4263" s="265"/>
    </row>
    <row r="4264" ht="12.75">
      <c r="D4264" s="265"/>
    </row>
    <row r="4265" ht="12.75">
      <c r="D4265" s="265"/>
    </row>
    <row r="4266" ht="12.75">
      <c r="D4266" s="265"/>
    </row>
    <row r="4267" ht="12.75">
      <c r="D4267" s="265"/>
    </row>
    <row r="4268" ht="12.75">
      <c r="D4268" s="265"/>
    </row>
    <row r="4269" ht="12.75">
      <c r="D4269" s="265"/>
    </row>
    <row r="4270" ht="12.75">
      <c r="D4270" s="265"/>
    </row>
    <row r="4271" ht="12.75">
      <c r="D4271" s="265"/>
    </row>
    <row r="4272" ht="12.75">
      <c r="D4272" s="265"/>
    </row>
    <row r="4273" ht="12.75">
      <c r="D4273" s="265"/>
    </row>
    <row r="4274" ht="12.75">
      <c r="D4274" s="265"/>
    </row>
    <row r="4275" ht="12.75">
      <c r="D4275" s="265"/>
    </row>
    <row r="4276" ht="12.75">
      <c r="D4276" s="265"/>
    </row>
    <row r="4277" ht="12.75">
      <c r="D4277" s="265"/>
    </row>
    <row r="4278" ht="12.75">
      <c r="D4278" s="265"/>
    </row>
    <row r="4279" ht="12.75">
      <c r="D4279" s="265"/>
    </row>
    <row r="4280" ht="12.75">
      <c r="D4280" s="265"/>
    </row>
    <row r="4281" ht="12.75">
      <c r="D4281" s="265"/>
    </row>
    <row r="4282" ht="12.75">
      <c r="D4282" s="265"/>
    </row>
    <row r="4283" ht="12.75">
      <c r="D4283" s="265"/>
    </row>
    <row r="4284" ht="12.75">
      <c r="D4284" s="265"/>
    </row>
    <row r="4285" ht="12.75">
      <c r="D4285" s="265"/>
    </row>
    <row r="4286" ht="12.75">
      <c r="D4286" s="265"/>
    </row>
    <row r="4287" ht="12.75">
      <c r="D4287" s="265"/>
    </row>
    <row r="4288" ht="12.75">
      <c r="D4288" s="265"/>
    </row>
    <row r="4289" ht="12.75">
      <c r="D4289" s="265"/>
    </row>
    <row r="4290" ht="12.75">
      <c r="D4290" s="265"/>
    </row>
    <row r="4291" ht="12.75">
      <c r="D4291" s="265"/>
    </row>
    <row r="4292" ht="12.75">
      <c r="D4292" s="265"/>
    </row>
    <row r="4293" ht="12.75">
      <c r="D4293" s="265"/>
    </row>
    <row r="4294" ht="12.75">
      <c r="D4294" s="265"/>
    </row>
    <row r="4295" ht="12.75">
      <c r="D4295" s="265"/>
    </row>
    <row r="4296" ht="12.75">
      <c r="D4296" s="265"/>
    </row>
    <row r="4297" ht="12.75">
      <c r="D4297" s="265"/>
    </row>
    <row r="4298" ht="12.75">
      <c r="D4298" s="265"/>
    </row>
    <row r="4299" ht="12.75">
      <c r="D4299" s="265"/>
    </row>
    <row r="4300" ht="12.75">
      <c r="D4300" s="265"/>
    </row>
    <row r="4301" ht="12.75">
      <c r="D4301" s="265"/>
    </row>
    <row r="4302" ht="12.75">
      <c r="D4302" s="265"/>
    </row>
    <row r="4303" ht="12.75">
      <c r="D4303" s="265"/>
    </row>
    <row r="4304" ht="12.75">
      <c r="D4304" s="265"/>
    </row>
    <row r="4305" ht="12.75">
      <c r="D4305" s="265"/>
    </row>
    <row r="4306" ht="12.75">
      <c r="D4306" s="265"/>
    </row>
    <row r="4307" ht="12.75">
      <c r="D4307" s="265"/>
    </row>
    <row r="4308" ht="12.75">
      <c r="D4308" s="265"/>
    </row>
    <row r="4309" ht="12.75">
      <c r="D4309" s="265"/>
    </row>
    <row r="4310" ht="12.75">
      <c r="D4310" s="265"/>
    </row>
    <row r="4311" ht="12.75">
      <c r="D4311" s="265"/>
    </row>
    <row r="4312" ht="12.75">
      <c r="D4312" s="265"/>
    </row>
    <row r="4313" ht="12.75">
      <c r="D4313" s="265"/>
    </row>
    <row r="4314" ht="12.75">
      <c r="D4314" s="265"/>
    </row>
    <row r="4315" ht="12.75">
      <c r="D4315" s="265"/>
    </row>
    <row r="4316" ht="12.75">
      <c r="D4316" s="265"/>
    </row>
    <row r="4317" ht="12.75">
      <c r="D4317" s="265"/>
    </row>
    <row r="4318" ht="12.75">
      <c r="D4318" s="265"/>
    </row>
    <row r="4319" ht="12.75">
      <c r="D4319" s="265"/>
    </row>
    <row r="4320" ht="12.75">
      <c r="D4320" s="265"/>
    </row>
    <row r="4321" ht="12.75">
      <c r="D4321" s="265"/>
    </row>
    <row r="4322" ht="12.75">
      <c r="D4322" s="265"/>
    </row>
    <row r="4323" ht="12.75">
      <c r="D4323" s="265"/>
    </row>
    <row r="4324" ht="12.75">
      <c r="D4324" s="265"/>
    </row>
    <row r="4325" ht="12.75">
      <c r="D4325" s="265"/>
    </row>
    <row r="4326" ht="12.75">
      <c r="D4326" s="265"/>
    </row>
    <row r="4327" ht="12.75">
      <c r="D4327" s="265"/>
    </row>
    <row r="4328" ht="12.75">
      <c r="D4328" s="265"/>
    </row>
    <row r="4329" ht="12.75">
      <c r="D4329" s="265"/>
    </row>
    <row r="4330" ht="12.75">
      <c r="D4330" s="265"/>
    </row>
    <row r="4331" ht="12.75">
      <c r="D4331" s="265"/>
    </row>
    <row r="4332" ht="12.75">
      <c r="D4332" s="265"/>
    </row>
    <row r="4333" ht="12.75">
      <c r="D4333" s="265"/>
    </row>
    <row r="4334" ht="12.75">
      <c r="D4334" s="265"/>
    </row>
    <row r="4335" ht="12.75">
      <c r="D4335" s="265"/>
    </row>
    <row r="4336" ht="12.75">
      <c r="D4336" s="265"/>
    </row>
    <row r="4337" ht="12.75">
      <c r="D4337" s="265"/>
    </row>
    <row r="4338" ht="12.75">
      <c r="D4338" s="265"/>
    </row>
    <row r="4339" ht="12.75">
      <c r="D4339" s="265"/>
    </row>
    <row r="4340" ht="12.75">
      <c r="D4340" s="265"/>
    </row>
    <row r="4341" ht="12.75">
      <c r="D4341" s="265"/>
    </row>
    <row r="4342" ht="12.75">
      <c r="D4342" s="265"/>
    </row>
    <row r="4343" ht="12.75">
      <c r="D4343" s="265"/>
    </row>
    <row r="4344" ht="12.75">
      <c r="D4344" s="265"/>
    </row>
    <row r="4345" ht="12.75">
      <c r="D4345" s="265"/>
    </row>
    <row r="4346" ht="12.75">
      <c r="D4346" s="265"/>
    </row>
    <row r="4347" ht="12.75">
      <c r="D4347" s="265"/>
    </row>
    <row r="4348" ht="12.75">
      <c r="D4348" s="265"/>
    </row>
    <row r="4349" ht="12.75">
      <c r="D4349" s="265"/>
    </row>
    <row r="4350" ht="12.75">
      <c r="D4350" s="265"/>
    </row>
    <row r="4351" ht="12.75">
      <c r="D4351" s="265"/>
    </row>
    <row r="4352" ht="12.75">
      <c r="D4352" s="265"/>
    </row>
    <row r="4353" ht="12.75">
      <c r="D4353" s="265"/>
    </row>
    <row r="4354" ht="12.75">
      <c r="D4354" s="265"/>
    </row>
    <row r="4355" ht="12.75">
      <c r="D4355" s="265"/>
    </row>
    <row r="4356" ht="12.75">
      <c r="D4356" s="265"/>
    </row>
    <row r="4357" ht="12.75">
      <c r="D4357" s="265"/>
    </row>
    <row r="4358" ht="12.75">
      <c r="D4358" s="265"/>
    </row>
    <row r="4359" ht="12.75">
      <c r="D4359" s="265"/>
    </row>
    <row r="4360" ht="12.75">
      <c r="D4360" s="265"/>
    </row>
    <row r="4361" ht="12.75">
      <c r="D4361" s="265"/>
    </row>
    <row r="4362" ht="12.75">
      <c r="D4362" s="265"/>
    </row>
    <row r="4363" ht="12.75">
      <c r="D4363" s="265"/>
    </row>
    <row r="4364" ht="12.75">
      <c r="D4364" s="265"/>
    </row>
    <row r="4365" ht="12.75">
      <c r="D4365" s="265"/>
    </row>
    <row r="4366" ht="12.75">
      <c r="D4366" s="265"/>
    </row>
    <row r="4367" ht="12.75">
      <c r="D4367" s="265"/>
    </row>
    <row r="4368" ht="12.75">
      <c r="D4368" s="265"/>
    </row>
    <row r="4369" ht="12.75">
      <c r="D4369" s="265"/>
    </row>
    <row r="4370" ht="12.75">
      <c r="D4370" s="265"/>
    </row>
    <row r="4371" ht="12.75">
      <c r="D4371" s="265"/>
    </row>
    <row r="4372" ht="12.75">
      <c r="D4372" s="265"/>
    </row>
    <row r="4373" ht="12.75">
      <c r="D4373" s="265"/>
    </row>
    <row r="4374" ht="12.75">
      <c r="D4374" s="265"/>
    </row>
    <row r="4375" ht="12.75">
      <c r="D4375" s="265"/>
    </row>
    <row r="4376" ht="12.75">
      <c r="D4376" s="265"/>
    </row>
    <row r="4377" ht="12.75">
      <c r="D4377" s="265"/>
    </row>
    <row r="4378" ht="12.75">
      <c r="D4378" s="265"/>
    </row>
    <row r="4379" ht="12.75">
      <c r="D4379" s="265"/>
    </row>
    <row r="4380" ht="12.75">
      <c r="D4380" s="265"/>
    </row>
    <row r="4381" ht="12.75">
      <c r="D4381" s="265"/>
    </row>
    <row r="4382" ht="12.75">
      <c r="D4382" s="265"/>
    </row>
    <row r="4383" ht="12.75">
      <c r="D4383" s="265"/>
    </row>
    <row r="4384" ht="12.75">
      <c r="D4384" s="265"/>
    </row>
    <row r="4385" ht="12.75">
      <c r="D4385" s="265"/>
    </row>
    <row r="4386" ht="12.75">
      <c r="D4386" s="265"/>
    </row>
    <row r="4387" ht="12.75">
      <c r="D4387" s="265"/>
    </row>
    <row r="4388" ht="12.75">
      <c r="D4388" s="265"/>
    </row>
    <row r="4389" ht="12.75">
      <c r="D4389" s="265"/>
    </row>
    <row r="4390" ht="12.75">
      <c r="D4390" s="265"/>
    </row>
    <row r="4391" ht="12.75">
      <c r="D4391" s="265"/>
    </row>
    <row r="4392" ht="12.75">
      <c r="D4392" s="265"/>
    </row>
    <row r="4393" ht="12.75">
      <c r="D4393" s="265"/>
    </row>
    <row r="4394" ht="12.75">
      <c r="D4394" s="265"/>
    </row>
    <row r="4395" ht="12.75">
      <c r="D4395" s="265"/>
    </row>
    <row r="4396" ht="12.75">
      <c r="D4396" s="265"/>
    </row>
    <row r="4397" ht="12.75">
      <c r="D4397" s="265"/>
    </row>
    <row r="4398" ht="12.75">
      <c r="D4398" s="265"/>
    </row>
    <row r="4399" ht="12.75">
      <c r="D4399" s="265"/>
    </row>
    <row r="4400" ht="12.75">
      <c r="D4400" s="265"/>
    </row>
    <row r="4401" ht="12.75">
      <c r="D4401" s="265"/>
    </row>
    <row r="4402" ht="12.75">
      <c r="D4402" s="265"/>
    </row>
    <row r="4403" ht="12.75">
      <c r="D4403" s="265"/>
    </row>
    <row r="4404" ht="12.75">
      <c r="D4404" s="265"/>
    </row>
    <row r="4405" ht="12.75">
      <c r="D4405" s="265"/>
    </row>
    <row r="4406" ht="12.75">
      <c r="D4406" s="265"/>
    </row>
    <row r="4407" ht="12.75">
      <c r="D4407" s="265"/>
    </row>
    <row r="4408" ht="12.75">
      <c r="D4408" s="265"/>
    </row>
    <row r="4409" ht="12.75">
      <c r="D4409" s="265"/>
    </row>
    <row r="4410" ht="12.75">
      <c r="D4410" s="265"/>
    </row>
    <row r="4411" ht="12.75">
      <c r="D4411" s="265"/>
    </row>
    <row r="4412" ht="12.75">
      <c r="D4412" s="265"/>
    </row>
    <row r="4413" ht="12.75">
      <c r="D4413" s="265"/>
    </row>
    <row r="4414" ht="12.75">
      <c r="D4414" s="265"/>
    </row>
    <row r="4415" ht="12.75">
      <c r="D4415" s="265"/>
    </row>
    <row r="4416" ht="12.75">
      <c r="D4416" s="265"/>
    </row>
    <row r="4417" ht="12.75">
      <c r="D4417" s="265"/>
    </row>
    <row r="4418" ht="12.75">
      <c r="D4418" s="265"/>
    </row>
    <row r="4419" ht="12.75">
      <c r="D4419" s="265"/>
    </row>
    <row r="4420" ht="12.75">
      <c r="D4420" s="265"/>
    </row>
    <row r="4421" ht="12.75">
      <c r="D4421" s="265"/>
    </row>
    <row r="4422" ht="12.75">
      <c r="D4422" s="265"/>
    </row>
    <row r="4423" ht="12.75">
      <c r="D4423" s="265"/>
    </row>
    <row r="4424" ht="12.75">
      <c r="D4424" s="265"/>
    </row>
    <row r="4425" ht="12.75">
      <c r="D4425" s="265"/>
    </row>
    <row r="4426" ht="12.75">
      <c r="D4426" s="265"/>
    </row>
    <row r="4427" ht="12.75">
      <c r="D4427" s="265"/>
    </row>
    <row r="4428" ht="12.75">
      <c r="D4428" s="265"/>
    </row>
    <row r="4429" ht="12.75">
      <c r="D4429" s="265"/>
    </row>
    <row r="4430" ht="12.75">
      <c r="D4430" s="265"/>
    </row>
    <row r="4431" ht="12.75">
      <c r="D4431" s="265"/>
    </row>
    <row r="4432" ht="12.75">
      <c r="D4432" s="265"/>
    </row>
    <row r="4433" ht="12.75">
      <c r="D4433" s="265"/>
    </row>
    <row r="4434" ht="12.75">
      <c r="D4434" s="265"/>
    </row>
    <row r="4435" ht="12.75">
      <c r="D4435" s="265"/>
    </row>
    <row r="4436" ht="12.75">
      <c r="D4436" s="265"/>
    </row>
    <row r="4437" ht="12.75">
      <c r="D4437" s="265"/>
    </row>
    <row r="4438" ht="12.75">
      <c r="D4438" s="265"/>
    </row>
    <row r="4439" ht="12.75">
      <c r="D4439" s="265"/>
    </row>
    <row r="4440" ht="12.75">
      <c r="D4440" s="265"/>
    </row>
    <row r="4441" ht="12.75">
      <c r="D4441" s="265"/>
    </row>
    <row r="4442" ht="12.75">
      <c r="D4442" s="265"/>
    </row>
    <row r="4443" ht="12.75">
      <c r="D4443" s="265"/>
    </row>
    <row r="4444" ht="12.75">
      <c r="D4444" s="265"/>
    </row>
    <row r="4445" ht="12.75">
      <c r="D4445" s="265"/>
    </row>
    <row r="4446" ht="12.75">
      <c r="D4446" s="265"/>
    </row>
    <row r="4447" ht="12.75">
      <c r="D4447" s="265"/>
    </row>
    <row r="4448" ht="12.75">
      <c r="D4448" s="265"/>
    </row>
    <row r="4449" ht="12.75">
      <c r="D4449" s="265"/>
    </row>
    <row r="4450" ht="12.75">
      <c r="D4450" s="265"/>
    </row>
    <row r="4451" ht="12.75">
      <c r="D4451" s="265"/>
    </row>
    <row r="4452" ht="12.75">
      <c r="D4452" s="265"/>
    </row>
    <row r="4453" ht="12.75">
      <c r="D4453" s="265"/>
    </row>
    <row r="4454" ht="12.75">
      <c r="D4454" s="265"/>
    </row>
    <row r="4455" ht="12.75">
      <c r="D4455" s="265"/>
    </row>
    <row r="4456" ht="12.75">
      <c r="D4456" s="265"/>
    </row>
    <row r="4457" ht="12.75">
      <c r="D4457" s="265"/>
    </row>
    <row r="4458" ht="12.75">
      <c r="D4458" s="265"/>
    </row>
    <row r="4459" ht="12.75">
      <c r="D4459" s="265"/>
    </row>
    <row r="4460" ht="12.75">
      <c r="D4460" s="265"/>
    </row>
    <row r="4461" ht="12.75">
      <c r="D4461" s="265"/>
    </row>
    <row r="4462" ht="12.75">
      <c r="D4462" s="265"/>
    </row>
    <row r="4463" ht="12.75">
      <c r="D4463" s="265"/>
    </row>
    <row r="4464" ht="12.75">
      <c r="D4464" s="265"/>
    </row>
    <row r="4465" ht="12.75">
      <c r="D4465" s="265"/>
    </row>
    <row r="4466" ht="12.75">
      <c r="D4466" s="265"/>
    </row>
    <row r="4467" ht="12.75">
      <c r="D4467" s="265"/>
    </row>
    <row r="4468" ht="12.75">
      <c r="D4468" s="265"/>
    </row>
    <row r="4469" ht="12.75">
      <c r="D4469" s="265"/>
    </row>
    <row r="4470" ht="12.75">
      <c r="D4470" s="265"/>
    </row>
    <row r="4471" ht="12.75">
      <c r="D4471" s="265"/>
    </row>
    <row r="4472" ht="12.75">
      <c r="D4472" s="265"/>
    </row>
    <row r="4473" ht="12.75">
      <c r="D4473" s="265"/>
    </row>
    <row r="4474" ht="12.75">
      <c r="D4474" s="265"/>
    </row>
    <row r="4475" ht="12.75">
      <c r="D4475" s="265"/>
    </row>
    <row r="4476" ht="12.75">
      <c r="D4476" s="265"/>
    </row>
    <row r="4477" ht="12.75">
      <c r="D4477" s="265"/>
    </row>
    <row r="4478" ht="12.75">
      <c r="D4478" s="265"/>
    </row>
    <row r="4479" ht="12.75">
      <c r="D4479" s="265"/>
    </row>
    <row r="4480" ht="12.75">
      <c r="D4480" s="265"/>
    </row>
    <row r="4481" ht="12.75">
      <c r="D4481" s="265"/>
    </row>
    <row r="4482" ht="12.75">
      <c r="D4482" s="265"/>
    </row>
    <row r="4483" ht="12.75">
      <c r="D4483" s="265"/>
    </row>
    <row r="4484" ht="12.75">
      <c r="D4484" s="265"/>
    </row>
    <row r="4485" ht="12.75">
      <c r="D4485" s="265"/>
    </row>
    <row r="4486" ht="12.75">
      <c r="D4486" s="265"/>
    </row>
    <row r="4487" ht="12.75">
      <c r="D4487" s="265"/>
    </row>
    <row r="4488" ht="12.75">
      <c r="D4488" s="265"/>
    </row>
    <row r="4489" ht="12.75">
      <c r="D4489" s="265"/>
    </row>
    <row r="4490" ht="12.75">
      <c r="D4490" s="265"/>
    </row>
    <row r="4491" ht="12.75">
      <c r="D4491" s="265"/>
    </row>
    <row r="4492" ht="12.75">
      <c r="D4492" s="265"/>
    </row>
    <row r="4493" ht="12.75">
      <c r="D4493" s="265"/>
    </row>
    <row r="4494" ht="12.75">
      <c r="D4494" s="265"/>
    </row>
    <row r="4495" ht="12.75">
      <c r="D4495" s="265"/>
    </row>
    <row r="4496" ht="12.75">
      <c r="D4496" s="265"/>
    </row>
    <row r="4497" ht="12.75">
      <c r="D4497" s="265"/>
    </row>
    <row r="4498" ht="12.75">
      <c r="D4498" s="265"/>
    </row>
    <row r="4499" ht="12.75">
      <c r="D4499" s="265"/>
    </row>
    <row r="4500" ht="12.75">
      <c r="D4500" s="265"/>
    </row>
    <row r="4501" ht="12.75">
      <c r="D4501" s="265"/>
    </row>
    <row r="4502" ht="12.75">
      <c r="D4502" s="265"/>
    </row>
    <row r="4503" ht="12.75">
      <c r="D4503" s="265"/>
    </row>
    <row r="4504" ht="12.75">
      <c r="D4504" s="265"/>
    </row>
    <row r="4505" ht="12.75">
      <c r="D4505" s="265"/>
    </row>
    <row r="4506" ht="12.75">
      <c r="D4506" s="265"/>
    </row>
    <row r="4507" ht="12.75">
      <c r="D4507" s="265"/>
    </row>
    <row r="4508" ht="12.75">
      <c r="D4508" s="265"/>
    </row>
    <row r="4509" ht="12.75">
      <c r="D4509" s="265"/>
    </row>
    <row r="4510" ht="12.75">
      <c r="D4510" s="265"/>
    </row>
    <row r="4511" ht="12.75">
      <c r="D4511" s="265"/>
    </row>
    <row r="4512" ht="12.75">
      <c r="D4512" s="265"/>
    </row>
    <row r="4513" ht="12.75">
      <c r="D4513" s="265"/>
    </row>
    <row r="4514" ht="12.75">
      <c r="D4514" s="265"/>
    </row>
    <row r="4515" ht="12.75">
      <c r="D4515" s="265"/>
    </row>
    <row r="4516" ht="12.75">
      <c r="D4516" s="265"/>
    </row>
    <row r="4517" ht="12.75">
      <c r="D4517" s="265"/>
    </row>
    <row r="4518" ht="12.75">
      <c r="D4518" s="265"/>
    </row>
    <row r="4519" ht="12.75">
      <c r="D4519" s="265"/>
    </row>
    <row r="4520" ht="12.75">
      <c r="D4520" s="265"/>
    </row>
    <row r="4521" ht="12.75">
      <c r="D4521" s="265"/>
    </row>
    <row r="4522" ht="12.75">
      <c r="D4522" s="265"/>
    </row>
    <row r="4523" ht="12.75">
      <c r="D4523" s="265"/>
    </row>
    <row r="4524" ht="12.75">
      <c r="D4524" s="265"/>
    </row>
    <row r="4525" ht="12.75">
      <c r="D4525" s="265"/>
    </row>
    <row r="4526" ht="12.75">
      <c r="D4526" s="265"/>
    </row>
    <row r="4527" ht="12.75">
      <c r="D4527" s="265"/>
    </row>
    <row r="4528" ht="12.75">
      <c r="D4528" s="265"/>
    </row>
    <row r="4529" ht="12.75">
      <c r="D4529" s="265"/>
    </row>
    <row r="4530" ht="12.75">
      <c r="D4530" s="265"/>
    </row>
    <row r="4531" ht="12.75">
      <c r="D4531" s="265"/>
    </row>
    <row r="4532" ht="12.75">
      <c r="D4532" s="265"/>
    </row>
    <row r="4533" ht="12.75">
      <c r="D4533" s="265"/>
    </row>
    <row r="4534" ht="12.75">
      <c r="D4534" s="265"/>
    </row>
    <row r="4535" ht="12.75">
      <c r="D4535" s="265"/>
    </row>
    <row r="4536" ht="12.75">
      <c r="D4536" s="265"/>
    </row>
    <row r="4537" ht="12.75">
      <c r="D4537" s="265"/>
    </row>
    <row r="4538" ht="12.75">
      <c r="D4538" s="265"/>
    </row>
    <row r="4539" ht="12.75">
      <c r="D4539" s="265"/>
    </row>
    <row r="4540" ht="12.75">
      <c r="D4540" s="265"/>
    </row>
    <row r="4541" ht="12.75">
      <c r="D4541" s="265"/>
    </row>
    <row r="4542" ht="12.75">
      <c r="D4542" s="265"/>
    </row>
    <row r="4543" ht="12.75">
      <c r="D4543" s="265"/>
    </row>
    <row r="4544" ht="12.75">
      <c r="D4544" s="265"/>
    </row>
    <row r="4545" ht="12.75">
      <c r="D4545" s="265"/>
    </row>
    <row r="4546" ht="12.75">
      <c r="D4546" s="265"/>
    </row>
    <row r="4547" ht="12.75">
      <c r="D4547" s="265"/>
    </row>
    <row r="4548" ht="12.75">
      <c r="D4548" s="265"/>
    </row>
    <row r="4549" ht="12.75">
      <c r="D4549" s="265"/>
    </row>
    <row r="4550" ht="12.75">
      <c r="D4550" s="265"/>
    </row>
    <row r="4551" ht="12.75">
      <c r="D4551" s="265"/>
    </row>
    <row r="4552" ht="12.75">
      <c r="D4552" s="265"/>
    </row>
    <row r="4553" ht="12.75">
      <c r="D4553" s="265"/>
    </row>
    <row r="4554" ht="12.75">
      <c r="D4554" s="265"/>
    </row>
    <row r="4555" ht="12.75">
      <c r="D4555" s="265"/>
    </row>
    <row r="4556" ht="12.75">
      <c r="D4556" s="265"/>
    </row>
    <row r="4557" ht="12.75">
      <c r="D4557" s="265"/>
    </row>
    <row r="4558" ht="12.75">
      <c r="D4558" s="265"/>
    </row>
    <row r="4559" ht="12.75">
      <c r="D4559" s="265"/>
    </row>
    <row r="4560" ht="12.75">
      <c r="D4560" s="265"/>
    </row>
    <row r="4561" ht="12.75">
      <c r="D4561" s="265"/>
    </row>
    <row r="4562" ht="12.75">
      <c r="D4562" s="265"/>
    </row>
    <row r="4563" ht="12.75">
      <c r="D4563" s="265"/>
    </row>
    <row r="4564" ht="12.75">
      <c r="D4564" s="265"/>
    </row>
    <row r="4565" ht="12.75">
      <c r="D4565" s="265"/>
    </row>
    <row r="4566" ht="12.75">
      <c r="D4566" s="265"/>
    </row>
    <row r="4567" ht="12.75">
      <c r="D4567" s="265"/>
    </row>
    <row r="4568" ht="12.75">
      <c r="D4568" s="265"/>
    </row>
    <row r="4569" ht="12.75">
      <c r="D4569" s="265"/>
    </row>
    <row r="4570" ht="12.75">
      <c r="D4570" s="265"/>
    </row>
    <row r="4571" ht="12.75">
      <c r="D4571" s="265"/>
    </row>
    <row r="4572" ht="12.75">
      <c r="D4572" s="265"/>
    </row>
    <row r="4573" ht="12.75">
      <c r="D4573" s="265"/>
    </row>
    <row r="4574" ht="12.75">
      <c r="D4574" s="265"/>
    </row>
    <row r="4575" ht="12.75">
      <c r="D4575" s="265"/>
    </row>
    <row r="4576" ht="12.75">
      <c r="D4576" s="265"/>
    </row>
    <row r="4577" ht="12.75">
      <c r="D4577" s="265"/>
    </row>
    <row r="4578" ht="12.75">
      <c r="D4578" s="265"/>
    </row>
    <row r="4579" ht="12.75">
      <c r="D4579" s="265"/>
    </row>
    <row r="4580" ht="12.75">
      <c r="D4580" s="265"/>
    </row>
    <row r="4581" ht="12.75">
      <c r="D4581" s="265"/>
    </row>
    <row r="4582" ht="12.75">
      <c r="D4582" s="265"/>
    </row>
    <row r="4583" ht="12.75">
      <c r="D4583" s="265"/>
    </row>
    <row r="4584" ht="12.75">
      <c r="D4584" s="265"/>
    </row>
    <row r="4585" ht="12.75">
      <c r="D4585" s="265"/>
    </row>
    <row r="4586" ht="12.75">
      <c r="D4586" s="265"/>
    </row>
    <row r="4587" ht="12.75">
      <c r="D4587" s="265"/>
    </row>
    <row r="4588" ht="12.75">
      <c r="D4588" s="265"/>
    </row>
    <row r="4589" ht="12.75">
      <c r="D4589" s="265"/>
    </row>
    <row r="4590" ht="12.75">
      <c r="D4590" s="265"/>
    </row>
    <row r="4591" ht="12.75">
      <c r="D4591" s="265"/>
    </row>
    <row r="4592" ht="12.75">
      <c r="D4592" s="265"/>
    </row>
    <row r="4593" ht="12.75">
      <c r="D4593" s="265"/>
    </row>
    <row r="4594" ht="12.75">
      <c r="D4594" s="265"/>
    </row>
    <row r="4595" ht="12.75">
      <c r="D4595" s="265"/>
    </row>
    <row r="4596" ht="12.75">
      <c r="D4596" s="265"/>
    </row>
    <row r="4597" ht="12.75">
      <c r="D4597" s="265"/>
    </row>
    <row r="4598" ht="12.75">
      <c r="D4598" s="265"/>
    </row>
    <row r="4599" ht="12.75">
      <c r="D4599" s="265"/>
    </row>
    <row r="4600" ht="12.75">
      <c r="D4600" s="265"/>
    </row>
    <row r="4601" ht="12.75">
      <c r="D4601" s="265"/>
    </row>
    <row r="4602" ht="12.75">
      <c r="D4602" s="265"/>
    </row>
    <row r="4603" ht="12.75">
      <c r="D4603" s="265"/>
    </row>
    <row r="4604" ht="12.75">
      <c r="D4604" s="265"/>
    </row>
    <row r="4605" ht="12.75">
      <c r="D4605" s="265"/>
    </row>
    <row r="4606" ht="12.75">
      <c r="D4606" s="265"/>
    </row>
    <row r="4607" ht="12.75">
      <c r="D4607" s="265"/>
    </row>
    <row r="4608" ht="12.75">
      <c r="D4608" s="265"/>
    </row>
    <row r="4609" ht="12.75">
      <c r="D4609" s="265"/>
    </row>
    <row r="4610" ht="12.75">
      <c r="D4610" s="265"/>
    </row>
    <row r="4611" ht="12.75">
      <c r="D4611" s="265"/>
    </row>
    <row r="4612" ht="12.75">
      <c r="D4612" s="265"/>
    </row>
    <row r="4613" ht="12.75">
      <c r="D4613" s="265"/>
    </row>
    <row r="4614" ht="12.75">
      <c r="D4614" s="265"/>
    </row>
    <row r="4615" ht="12.75">
      <c r="D4615" s="265"/>
    </row>
    <row r="4616" ht="12.75">
      <c r="D4616" s="265"/>
    </row>
    <row r="4617" ht="12.75">
      <c r="D4617" s="265"/>
    </row>
    <row r="4618" ht="12.75">
      <c r="D4618" s="265"/>
    </row>
    <row r="4619" ht="12.75">
      <c r="D4619" s="265"/>
    </row>
    <row r="4620" ht="12.75">
      <c r="D4620" s="265"/>
    </row>
    <row r="4621" ht="12.75">
      <c r="D4621" s="265"/>
    </row>
    <row r="4622" ht="12.75">
      <c r="D4622" s="265"/>
    </row>
    <row r="4623" ht="12.75">
      <c r="D4623" s="265"/>
    </row>
    <row r="4624" ht="12.75">
      <c r="D4624" s="265"/>
    </row>
    <row r="4625" ht="12.75">
      <c r="D4625" s="265"/>
    </row>
    <row r="4626" ht="12.75">
      <c r="D4626" s="265"/>
    </row>
    <row r="4627" ht="12.75">
      <c r="D4627" s="265"/>
    </row>
    <row r="4628" ht="12.75">
      <c r="D4628" s="265"/>
    </row>
    <row r="4629" ht="12.75">
      <c r="D4629" s="265"/>
    </row>
    <row r="4630" ht="12.75">
      <c r="D4630" s="265"/>
    </row>
    <row r="4631" ht="12.75">
      <c r="D4631" s="265"/>
    </row>
    <row r="4632" ht="12.75">
      <c r="D4632" s="265"/>
    </row>
    <row r="4633" ht="12.75">
      <c r="D4633" s="265"/>
    </row>
    <row r="4634" ht="12.75">
      <c r="D4634" s="265"/>
    </row>
    <row r="4635" ht="12.75">
      <c r="D4635" s="265"/>
    </row>
    <row r="4636" ht="12.75">
      <c r="D4636" s="265"/>
    </row>
    <row r="4637" ht="12.75">
      <c r="D4637" s="265"/>
    </row>
    <row r="4638" ht="12.75">
      <c r="D4638" s="265"/>
    </row>
    <row r="4639" ht="12.75">
      <c r="D4639" s="265"/>
    </row>
    <row r="4640" ht="12.75">
      <c r="D4640" s="265"/>
    </row>
    <row r="4641" ht="12.75">
      <c r="D4641" s="265"/>
    </row>
    <row r="4642" ht="12.75">
      <c r="D4642" s="265"/>
    </row>
    <row r="4643" ht="12.75">
      <c r="D4643" s="265"/>
    </row>
    <row r="4644" ht="12.75">
      <c r="D4644" s="265"/>
    </row>
    <row r="4645" ht="12.75">
      <c r="D4645" s="265"/>
    </row>
    <row r="4646" ht="12.75">
      <c r="D4646" s="265"/>
    </row>
    <row r="4647" ht="12.75">
      <c r="D4647" s="265"/>
    </row>
    <row r="4648" ht="12.75">
      <c r="D4648" s="265"/>
    </row>
    <row r="4649" ht="12.75">
      <c r="D4649" s="265"/>
    </row>
    <row r="4650" ht="12.75">
      <c r="D4650" s="265"/>
    </row>
    <row r="4651" ht="12.75">
      <c r="D4651" s="265"/>
    </row>
    <row r="4652" ht="12.75">
      <c r="D4652" s="265"/>
    </row>
    <row r="4653" ht="12.75">
      <c r="D4653" s="265"/>
    </row>
    <row r="4654" ht="12.75">
      <c r="D4654" s="265"/>
    </row>
    <row r="4655" ht="12.75">
      <c r="D4655" s="265"/>
    </row>
    <row r="4656" ht="12.75">
      <c r="D4656" s="265"/>
    </row>
    <row r="4657" ht="12.75">
      <c r="D4657" s="265"/>
    </row>
    <row r="4658" ht="12.75">
      <c r="D4658" s="265"/>
    </row>
    <row r="4659" ht="12.75">
      <c r="D4659" s="265"/>
    </row>
    <row r="4660" ht="12.75">
      <c r="D4660" s="265"/>
    </row>
    <row r="4661" ht="12.75">
      <c r="D4661" s="265"/>
    </row>
    <row r="4662" ht="12.75">
      <c r="D4662" s="265"/>
    </row>
    <row r="4663" ht="12.75">
      <c r="D4663" s="265"/>
    </row>
    <row r="4664" ht="12.75">
      <c r="D4664" s="265"/>
    </row>
    <row r="4665" ht="12.75">
      <c r="D4665" s="265"/>
    </row>
    <row r="4666" ht="12.75">
      <c r="D4666" s="265"/>
    </row>
    <row r="4667" ht="12.75">
      <c r="D4667" s="265"/>
    </row>
    <row r="4668" ht="12.75">
      <c r="D4668" s="265"/>
    </row>
    <row r="4669" ht="12.75">
      <c r="D4669" s="265"/>
    </row>
    <row r="4670" ht="12.75">
      <c r="D4670" s="265"/>
    </row>
    <row r="4671" ht="12.75">
      <c r="D4671" s="265"/>
    </row>
    <row r="4672" ht="12.75">
      <c r="D4672" s="265"/>
    </row>
    <row r="4673" ht="12.75">
      <c r="D4673" s="265"/>
    </row>
    <row r="4674" ht="12.75">
      <c r="D4674" s="265"/>
    </row>
    <row r="4675" ht="12.75">
      <c r="D4675" s="265"/>
    </row>
    <row r="4676" ht="12.75">
      <c r="D4676" s="265"/>
    </row>
    <row r="4677" ht="12.75">
      <c r="D4677" s="265"/>
    </row>
    <row r="4678" ht="12.75">
      <c r="D4678" s="265"/>
    </row>
    <row r="4679" ht="12.75">
      <c r="D4679" s="265"/>
    </row>
    <row r="4680" ht="12.75">
      <c r="D4680" s="265"/>
    </row>
    <row r="4681" ht="12.75">
      <c r="D4681" s="265"/>
    </row>
    <row r="4682" ht="12.75">
      <c r="D4682" s="265"/>
    </row>
    <row r="4683" ht="12.75">
      <c r="D4683" s="265"/>
    </row>
    <row r="4684" ht="12.75">
      <c r="D4684" s="265"/>
    </row>
    <row r="4685" ht="12.75">
      <c r="D4685" s="265"/>
    </row>
    <row r="4686" ht="12.75">
      <c r="D4686" s="265"/>
    </row>
    <row r="4687" ht="12.75">
      <c r="D4687" s="265"/>
    </row>
    <row r="4688" ht="12.75">
      <c r="D4688" s="265"/>
    </row>
    <row r="4689" ht="12.75">
      <c r="D4689" s="265"/>
    </row>
    <row r="4690" ht="12.75">
      <c r="D4690" s="265"/>
    </row>
    <row r="4691" ht="12.75">
      <c r="D4691" s="265"/>
    </row>
    <row r="4692" ht="12.75">
      <c r="D4692" s="265"/>
    </row>
    <row r="4693" ht="12.75">
      <c r="D4693" s="265"/>
    </row>
    <row r="4694" ht="12.75">
      <c r="D4694" s="265"/>
    </row>
    <row r="4695" ht="12.75">
      <c r="D4695" s="265"/>
    </row>
    <row r="4696" ht="12.75">
      <c r="D4696" s="265"/>
    </row>
    <row r="4697" ht="12.75">
      <c r="D4697" s="265"/>
    </row>
    <row r="4698" ht="12.75">
      <c r="D4698" s="265"/>
    </row>
    <row r="4699" ht="12.75">
      <c r="D4699" s="265"/>
    </row>
    <row r="4700" ht="12.75">
      <c r="D4700" s="265"/>
    </row>
    <row r="4701" ht="12.75">
      <c r="D4701" s="265"/>
    </row>
    <row r="4702" ht="12.75">
      <c r="D4702" s="265"/>
    </row>
    <row r="4703" ht="12.75">
      <c r="D4703" s="265"/>
    </row>
    <row r="4704" ht="12.75">
      <c r="D4704" s="265"/>
    </row>
    <row r="4705" ht="12.75">
      <c r="D4705" s="265"/>
    </row>
    <row r="4706" ht="12.75">
      <c r="D4706" s="265"/>
    </row>
    <row r="4707" ht="12.75">
      <c r="D4707" s="265"/>
    </row>
    <row r="4708" ht="12.75">
      <c r="D4708" s="265"/>
    </row>
    <row r="4709" ht="12.75">
      <c r="D4709" s="265"/>
    </row>
    <row r="4710" ht="12.75">
      <c r="D4710" s="265"/>
    </row>
    <row r="4711" ht="12.75">
      <c r="D4711" s="265"/>
    </row>
    <row r="4712" ht="12.75">
      <c r="D4712" s="265"/>
    </row>
    <row r="4713" ht="12.75">
      <c r="D4713" s="265"/>
    </row>
    <row r="4714" ht="12.75">
      <c r="D4714" s="265"/>
    </row>
    <row r="4715" ht="12.75">
      <c r="D4715" s="265"/>
    </row>
    <row r="4716" ht="12.75">
      <c r="D4716" s="265"/>
    </row>
    <row r="4717" ht="12.75">
      <c r="D4717" s="265"/>
    </row>
    <row r="4718" ht="12.75">
      <c r="D4718" s="265"/>
    </row>
    <row r="4719" ht="12.75">
      <c r="D4719" s="265"/>
    </row>
    <row r="4720" ht="12.75">
      <c r="D4720" s="265"/>
    </row>
    <row r="4721" ht="12.75">
      <c r="D4721" s="265"/>
    </row>
    <row r="4722" ht="12.75">
      <c r="D4722" s="265"/>
    </row>
    <row r="4723" ht="12.75">
      <c r="D4723" s="265"/>
    </row>
    <row r="4724" ht="12.75">
      <c r="D4724" s="265"/>
    </row>
    <row r="4725" ht="12.75">
      <c r="D4725" s="265"/>
    </row>
    <row r="4726" ht="12.75">
      <c r="D4726" s="265"/>
    </row>
    <row r="4727" ht="12.75">
      <c r="D4727" s="265"/>
    </row>
    <row r="4728" ht="12.75">
      <c r="D4728" s="265"/>
    </row>
    <row r="4729" ht="12.75">
      <c r="D4729" s="265"/>
    </row>
    <row r="4730" ht="12.75">
      <c r="D4730" s="265"/>
    </row>
    <row r="4731" ht="12.75">
      <c r="D4731" s="265"/>
    </row>
    <row r="4732" ht="12.75">
      <c r="D4732" s="265"/>
    </row>
    <row r="4733" ht="12.75">
      <c r="D4733" s="265"/>
    </row>
    <row r="4734" ht="12.75">
      <c r="D4734" s="265"/>
    </row>
    <row r="4735" ht="12.75">
      <c r="D4735" s="265"/>
    </row>
    <row r="4736" ht="12.75">
      <c r="D4736" s="265"/>
    </row>
    <row r="4737" ht="12.75">
      <c r="D4737" s="265"/>
    </row>
    <row r="4738" ht="12.75">
      <c r="D4738" s="265"/>
    </row>
    <row r="4739" ht="12.75">
      <c r="D4739" s="265"/>
    </row>
    <row r="4740" ht="12.75">
      <c r="D4740" s="265"/>
    </row>
    <row r="4741" ht="12.75">
      <c r="D4741" s="265"/>
    </row>
    <row r="4742" ht="12.75">
      <c r="D4742" s="265"/>
    </row>
    <row r="4743" ht="12.75">
      <c r="D4743" s="265"/>
    </row>
    <row r="4744" ht="12.75">
      <c r="D4744" s="265"/>
    </row>
    <row r="4745" ht="12.75">
      <c r="D4745" s="265"/>
    </row>
    <row r="4746" ht="12.75">
      <c r="D4746" s="265"/>
    </row>
    <row r="4747" ht="12.75">
      <c r="D4747" s="265"/>
    </row>
    <row r="4748" ht="12.75">
      <c r="D4748" s="265"/>
    </row>
    <row r="4749" ht="12.75">
      <c r="D4749" s="265"/>
    </row>
    <row r="4750" ht="12.75">
      <c r="D4750" s="265"/>
    </row>
    <row r="4751" ht="12.75">
      <c r="D4751" s="265"/>
    </row>
    <row r="4752" ht="12.75">
      <c r="D4752" s="265"/>
    </row>
    <row r="4753" ht="12.75">
      <c r="D4753" s="265"/>
    </row>
    <row r="4754" ht="12.75">
      <c r="D4754" s="265"/>
    </row>
    <row r="4755" ht="12.75">
      <c r="D4755" s="265"/>
    </row>
    <row r="4756" ht="12.75">
      <c r="D4756" s="265"/>
    </row>
    <row r="4757" ht="12.75">
      <c r="D4757" s="265"/>
    </row>
    <row r="4758" ht="12.75">
      <c r="D4758" s="265"/>
    </row>
    <row r="4759" ht="12.75">
      <c r="D4759" s="265"/>
    </row>
    <row r="4760" ht="12.75">
      <c r="D4760" s="265"/>
    </row>
    <row r="4761" ht="12.75">
      <c r="D4761" s="265"/>
    </row>
    <row r="4762" ht="12.75">
      <c r="D4762" s="265"/>
    </row>
    <row r="4763" ht="12.75">
      <c r="D4763" s="265"/>
    </row>
    <row r="4764" ht="12.75">
      <c r="D4764" s="265"/>
    </row>
    <row r="4765" ht="12.75">
      <c r="D4765" s="265"/>
    </row>
    <row r="4766" ht="12.75">
      <c r="D4766" s="265"/>
    </row>
    <row r="4767" ht="12.75">
      <c r="D4767" s="265"/>
    </row>
    <row r="4768" ht="12.75">
      <c r="D4768" s="265"/>
    </row>
    <row r="4769" ht="12.75">
      <c r="D4769" s="265"/>
    </row>
    <row r="4770" ht="12.75">
      <c r="D4770" s="265"/>
    </row>
    <row r="4771" ht="12.75">
      <c r="D4771" s="265"/>
    </row>
    <row r="4772" ht="12.75">
      <c r="D4772" s="265"/>
    </row>
    <row r="4773" ht="12.75">
      <c r="D4773" s="265"/>
    </row>
    <row r="4774" ht="12.75">
      <c r="D4774" s="265"/>
    </row>
    <row r="4775" ht="12.75">
      <c r="D4775" s="265"/>
    </row>
    <row r="4776" ht="12.75">
      <c r="D4776" s="265"/>
    </row>
    <row r="4777" ht="12.75">
      <c r="D4777" s="265"/>
    </row>
    <row r="4778" ht="12.75">
      <c r="D4778" s="265"/>
    </row>
    <row r="4779" ht="12.75">
      <c r="D4779" s="265"/>
    </row>
    <row r="4780" ht="12.75">
      <c r="D4780" s="265"/>
    </row>
    <row r="4781" ht="12.75">
      <c r="D4781" s="265"/>
    </row>
    <row r="4782" ht="12.75">
      <c r="D4782" s="265"/>
    </row>
    <row r="4783" ht="12.75">
      <c r="D4783" s="265"/>
    </row>
    <row r="4784" ht="12.75">
      <c r="D4784" s="265"/>
    </row>
    <row r="4785" ht="12.75">
      <c r="D4785" s="265"/>
    </row>
    <row r="4786" ht="12.75">
      <c r="D4786" s="265"/>
    </row>
    <row r="4787" ht="12.75">
      <c r="D4787" s="265"/>
    </row>
    <row r="4788" ht="12.75">
      <c r="D4788" s="265"/>
    </row>
    <row r="4789" ht="12.75">
      <c r="D4789" s="265"/>
    </row>
    <row r="4790" ht="12.75">
      <c r="D4790" s="265"/>
    </row>
    <row r="4791" ht="12.75">
      <c r="D4791" s="265"/>
    </row>
    <row r="4792" ht="12.75">
      <c r="D4792" s="265"/>
    </row>
    <row r="4793" ht="12.75">
      <c r="D4793" s="265"/>
    </row>
    <row r="4794" ht="12.75">
      <c r="D4794" s="265"/>
    </row>
    <row r="4795" ht="12.75">
      <c r="D4795" s="265"/>
    </row>
    <row r="4796" ht="12.75">
      <c r="D4796" s="265"/>
    </row>
    <row r="4797" ht="12.75">
      <c r="D4797" s="265"/>
    </row>
    <row r="4798" ht="12.75">
      <c r="D4798" s="265"/>
    </row>
    <row r="4799" ht="12.75">
      <c r="D4799" s="265"/>
    </row>
    <row r="4800" ht="12.75">
      <c r="D4800" s="265"/>
    </row>
    <row r="4801" ht="12.75">
      <c r="D4801" s="265"/>
    </row>
    <row r="4802" ht="12.75">
      <c r="D4802" s="265"/>
    </row>
    <row r="4803" ht="12.75">
      <c r="D4803" s="265"/>
    </row>
    <row r="4804" ht="12.75">
      <c r="D4804" s="265"/>
    </row>
    <row r="4805" ht="12.75">
      <c r="D4805" s="265"/>
    </row>
    <row r="4806" ht="12.75">
      <c r="D4806" s="265"/>
    </row>
    <row r="4807" ht="12.75">
      <c r="D4807" s="265"/>
    </row>
    <row r="4808" ht="12.75">
      <c r="D4808" s="265"/>
    </row>
    <row r="4809" ht="12.75">
      <c r="D4809" s="265"/>
    </row>
    <row r="4810" ht="12.75">
      <c r="D4810" s="265"/>
    </row>
    <row r="4811" ht="12.75">
      <c r="D4811" s="265"/>
    </row>
    <row r="4812" ht="12.75">
      <c r="D4812" s="265"/>
    </row>
    <row r="4813" ht="12.75">
      <c r="D4813" s="265"/>
    </row>
    <row r="4814" ht="12.75">
      <c r="D4814" s="265"/>
    </row>
    <row r="4815" ht="12.75">
      <c r="D4815" s="265"/>
    </row>
    <row r="4816" ht="12.75">
      <c r="D4816" s="265"/>
    </row>
    <row r="4817" ht="12.75">
      <c r="D4817" s="265"/>
    </row>
    <row r="4818" ht="12.75">
      <c r="D4818" s="265"/>
    </row>
    <row r="4819" ht="12.75">
      <c r="D4819" s="265"/>
    </row>
    <row r="4820" ht="12.75">
      <c r="D4820" s="265"/>
    </row>
    <row r="4821" ht="12.75">
      <c r="D4821" s="265"/>
    </row>
    <row r="4822" ht="12.75">
      <c r="D4822" s="265"/>
    </row>
    <row r="4823" ht="12.75">
      <c r="D4823" s="265"/>
    </row>
    <row r="4824" ht="12.75">
      <c r="D4824" s="265"/>
    </row>
    <row r="4825" ht="12.75">
      <c r="D4825" s="265"/>
    </row>
    <row r="4826" ht="12.75">
      <c r="D4826" s="265"/>
    </row>
    <row r="4827" ht="12.75">
      <c r="D4827" s="265"/>
    </row>
    <row r="4828" ht="12.75">
      <c r="D4828" s="265"/>
    </row>
    <row r="4829" ht="12.75">
      <c r="D4829" s="265"/>
    </row>
    <row r="4830" ht="12.75">
      <c r="D4830" s="265"/>
    </row>
    <row r="4831" ht="12.75">
      <c r="D4831" s="265"/>
    </row>
    <row r="4832" ht="12.75">
      <c r="D4832" s="265"/>
    </row>
    <row r="4833" ht="12.75">
      <c r="D4833" s="265"/>
    </row>
    <row r="4834" ht="12.75">
      <c r="D4834" s="265"/>
    </row>
    <row r="4835" ht="12.75">
      <c r="D4835" s="265"/>
    </row>
    <row r="4836" ht="12.75">
      <c r="D4836" s="265"/>
    </row>
    <row r="4837" ht="12.75">
      <c r="D4837" s="265"/>
    </row>
    <row r="4838" ht="12.75">
      <c r="D4838" s="265"/>
    </row>
    <row r="4839" ht="12.75">
      <c r="D4839" s="265"/>
    </row>
    <row r="4840" ht="12.75">
      <c r="D4840" s="265"/>
    </row>
    <row r="4841" ht="12.75">
      <c r="D4841" s="265"/>
    </row>
    <row r="4842" ht="12.75">
      <c r="D4842" s="265"/>
    </row>
    <row r="4843" ht="12.75">
      <c r="D4843" s="265"/>
    </row>
    <row r="4844" ht="12.75">
      <c r="D4844" s="265"/>
    </row>
    <row r="4845" ht="12.75">
      <c r="D4845" s="265"/>
    </row>
    <row r="4846" ht="12.75">
      <c r="D4846" s="265"/>
    </row>
    <row r="4847" ht="12.75">
      <c r="D4847" s="265"/>
    </row>
    <row r="4848" ht="12.75">
      <c r="D4848" s="265"/>
    </row>
    <row r="4849" ht="12.75">
      <c r="D4849" s="265"/>
    </row>
    <row r="4850" ht="12.75">
      <c r="D4850" s="265"/>
    </row>
    <row r="4851" ht="12.75">
      <c r="D4851" s="265"/>
    </row>
    <row r="4852" ht="12.75">
      <c r="D4852" s="265"/>
    </row>
    <row r="4853" ht="12.75">
      <c r="D4853" s="265"/>
    </row>
    <row r="4854" ht="12.75">
      <c r="D4854" s="265"/>
    </row>
    <row r="4855" ht="12.75">
      <c r="D4855" s="265"/>
    </row>
    <row r="4856" ht="12.75">
      <c r="D4856" s="265"/>
    </row>
    <row r="4857" ht="12.75">
      <c r="D4857" s="265"/>
    </row>
    <row r="4858" ht="12.75">
      <c r="D4858" s="265"/>
    </row>
    <row r="4859" ht="12.75">
      <c r="D4859" s="265"/>
    </row>
    <row r="4860" ht="12.75">
      <c r="D4860" s="265"/>
    </row>
    <row r="4861" ht="12.75">
      <c r="D4861" s="265"/>
    </row>
    <row r="4862" ht="12.75">
      <c r="D4862" s="265"/>
    </row>
    <row r="4863" ht="12.75">
      <c r="D4863" s="265"/>
    </row>
    <row r="4864" ht="12.75">
      <c r="D4864" s="265"/>
    </row>
    <row r="4865" ht="12.75">
      <c r="D4865" s="265"/>
    </row>
    <row r="4866" ht="12.75">
      <c r="D4866" s="265"/>
    </row>
    <row r="4867" ht="12.75">
      <c r="D4867" s="265"/>
    </row>
    <row r="4868" ht="12.75">
      <c r="D4868" s="265"/>
    </row>
    <row r="4869" ht="12.75">
      <c r="D4869" s="265"/>
    </row>
    <row r="4870" ht="12.75">
      <c r="D4870" s="265"/>
    </row>
    <row r="4871" ht="12.75">
      <c r="D4871" s="265"/>
    </row>
    <row r="4872" ht="12.75">
      <c r="D4872" s="265"/>
    </row>
    <row r="4873" ht="12.75">
      <c r="D4873" s="265"/>
    </row>
    <row r="4874" ht="12.75">
      <c r="D4874" s="265"/>
    </row>
    <row r="4875" ht="12.75">
      <c r="D4875" s="265"/>
    </row>
    <row r="4876" ht="12.75">
      <c r="D4876" s="265"/>
    </row>
    <row r="4877" ht="12.75">
      <c r="D4877" s="265"/>
    </row>
    <row r="4878" ht="12.75">
      <c r="D4878" s="265"/>
    </row>
    <row r="4879" ht="12.75">
      <c r="D4879" s="265"/>
    </row>
    <row r="4880" ht="12.75">
      <c r="D4880" s="265"/>
    </row>
    <row r="4881" ht="12.75">
      <c r="D4881" s="265"/>
    </row>
    <row r="4882" ht="12.75">
      <c r="D4882" s="265"/>
    </row>
    <row r="4883" ht="12.75">
      <c r="D4883" s="265"/>
    </row>
    <row r="4884" ht="12.75">
      <c r="D4884" s="265"/>
    </row>
    <row r="4885" ht="12.75">
      <c r="D4885" s="265"/>
    </row>
    <row r="4886" ht="12.75">
      <c r="D4886" s="265"/>
    </row>
    <row r="4887" ht="12.75">
      <c r="D4887" s="265"/>
    </row>
    <row r="4888" ht="12.75">
      <c r="D4888" s="265"/>
    </row>
    <row r="4889" ht="12.75">
      <c r="D4889" s="265"/>
    </row>
    <row r="4890" ht="12.75">
      <c r="D4890" s="265"/>
    </row>
    <row r="4891" ht="12.75">
      <c r="D4891" s="265"/>
    </row>
    <row r="4892" ht="12.75">
      <c r="D4892" s="265"/>
    </row>
    <row r="4893" ht="12.75">
      <c r="D4893" s="265"/>
    </row>
    <row r="4894" ht="12.75">
      <c r="D4894" s="265"/>
    </row>
    <row r="4895" ht="12.75">
      <c r="D4895" s="265"/>
    </row>
    <row r="4896" ht="12.75">
      <c r="D4896" s="265"/>
    </row>
    <row r="4897" ht="12.75">
      <c r="D4897" s="265"/>
    </row>
    <row r="4898" ht="12.75">
      <c r="D4898" s="265"/>
    </row>
    <row r="4899" ht="12.75">
      <c r="D4899" s="265"/>
    </row>
    <row r="4900" ht="12.75">
      <c r="D4900" s="265"/>
    </row>
    <row r="4901" ht="12.75">
      <c r="D4901" s="265"/>
    </row>
    <row r="4902" ht="12.75">
      <c r="D4902" s="265"/>
    </row>
    <row r="4903" ht="12.75">
      <c r="D4903" s="265"/>
    </row>
    <row r="4904" ht="12.75">
      <c r="D4904" s="265"/>
    </row>
    <row r="4905" ht="12.75">
      <c r="D4905" s="265"/>
    </row>
    <row r="4906" ht="12.75">
      <c r="D4906" s="265"/>
    </row>
    <row r="4907" ht="12.75">
      <c r="D4907" s="265"/>
    </row>
    <row r="4908" ht="12.75">
      <c r="D4908" s="265"/>
    </row>
    <row r="4909" ht="12.75">
      <c r="D4909" s="265"/>
    </row>
    <row r="4910" ht="12.75">
      <c r="D4910" s="265"/>
    </row>
    <row r="4911" ht="12.75">
      <c r="D4911" s="265"/>
    </row>
    <row r="4912" ht="12.75">
      <c r="D4912" s="265"/>
    </row>
    <row r="4913" ht="12.75">
      <c r="D4913" s="265"/>
    </row>
    <row r="4914" ht="12.75">
      <c r="D4914" s="265"/>
    </row>
    <row r="4915" ht="12.75">
      <c r="D4915" s="265"/>
    </row>
    <row r="4916" ht="12.75">
      <c r="D4916" s="265"/>
    </row>
    <row r="4917" ht="12.75">
      <c r="D4917" s="265"/>
    </row>
    <row r="4918" ht="12.75">
      <c r="D4918" s="265"/>
    </row>
    <row r="4919" ht="12.75">
      <c r="D4919" s="265"/>
    </row>
    <row r="4920" ht="12.75">
      <c r="D4920" s="265"/>
    </row>
    <row r="4921" ht="12.75">
      <c r="D4921" s="265"/>
    </row>
    <row r="4922" ht="12.75">
      <c r="D4922" s="265"/>
    </row>
    <row r="4923" ht="12.75">
      <c r="D4923" s="265"/>
    </row>
    <row r="4924" ht="12.75">
      <c r="D4924" s="265"/>
    </row>
    <row r="4925" ht="12.75">
      <c r="D4925" s="265"/>
    </row>
    <row r="4926" ht="12.75">
      <c r="D4926" s="265"/>
    </row>
    <row r="4927" ht="12.75">
      <c r="D4927" s="265"/>
    </row>
    <row r="4928" ht="12.75">
      <c r="D4928" s="265"/>
    </row>
    <row r="4929" ht="12.75">
      <c r="D4929" s="265"/>
    </row>
    <row r="4930" ht="12.75">
      <c r="D4930" s="265"/>
    </row>
    <row r="4931" ht="12.75">
      <c r="D4931" s="265"/>
    </row>
    <row r="4932" ht="12.75">
      <c r="D4932" s="265"/>
    </row>
    <row r="4933" ht="12.75">
      <c r="D4933" s="265"/>
    </row>
    <row r="4934" ht="12.75">
      <c r="D4934" s="265"/>
    </row>
    <row r="4935" ht="12.75">
      <c r="D4935" s="265"/>
    </row>
    <row r="4936" ht="12.75">
      <c r="D4936" s="265"/>
    </row>
    <row r="4937" ht="12.75">
      <c r="D4937" s="265"/>
    </row>
    <row r="4938" ht="12.75">
      <c r="D4938" s="265"/>
    </row>
    <row r="4939" ht="12.75">
      <c r="D4939" s="265"/>
    </row>
    <row r="4940" ht="12.75">
      <c r="D4940" s="265"/>
    </row>
    <row r="4941" ht="12.75">
      <c r="D4941" s="265"/>
    </row>
    <row r="4942" ht="12.75">
      <c r="D4942" s="265"/>
    </row>
    <row r="4943" ht="12.75">
      <c r="D4943" s="265"/>
    </row>
    <row r="4944" ht="12.75">
      <c r="D4944" s="265"/>
    </row>
    <row r="4945" ht="12.75">
      <c r="D4945" s="265"/>
    </row>
    <row r="4946" ht="12.75">
      <c r="D4946" s="265"/>
    </row>
    <row r="4947" ht="12.75">
      <c r="D4947" s="265"/>
    </row>
    <row r="4948" ht="12.75">
      <c r="D4948" s="265"/>
    </row>
    <row r="4949" ht="12.75">
      <c r="D4949" s="265"/>
    </row>
    <row r="4950" ht="12.75">
      <c r="D4950" s="265"/>
    </row>
    <row r="4951" ht="12.75">
      <c r="D4951" s="265"/>
    </row>
    <row r="4952" ht="12.75">
      <c r="D4952" s="265"/>
    </row>
    <row r="4953" ht="12.75">
      <c r="D4953" s="265"/>
    </row>
    <row r="4954" ht="12.75">
      <c r="D4954" s="265"/>
    </row>
    <row r="4955" ht="12.75">
      <c r="D4955" s="265"/>
    </row>
    <row r="4956" ht="12.75">
      <c r="D4956" s="265"/>
    </row>
    <row r="4957" ht="12.75">
      <c r="D4957" s="265"/>
    </row>
    <row r="4958" ht="12.75">
      <c r="D4958" s="265"/>
    </row>
    <row r="4959" ht="12.75">
      <c r="D4959" s="265"/>
    </row>
    <row r="4960" ht="12.75">
      <c r="D4960" s="265"/>
    </row>
    <row r="4961" ht="12.75">
      <c r="D4961" s="265"/>
    </row>
    <row r="4962" ht="12.75">
      <c r="D4962" s="265"/>
    </row>
    <row r="4963" ht="12.75">
      <c r="D4963" s="265"/>
    </row>
    <row r="4964" ht="12.75">
      <c r="D4964" s="265"/>
    </row>
    <row r="4965" ht="12.75">
      <c r="D4965" s="265"/>
    </row>
    <row r="4966" ht="12.75">
      <c r="D4966" s="265"/>
    </row>
    <row r="4967" ht="12.75">
      <c r="D4967" s="265"/>
    </row>
    <row r="4968" ht="12.75">
      <c r="D4968" s="265"/>
    </row>
    <row r="4969" ht="12.75">
      <c r="D4969" s="265"/>
    </row>
    <row r="4970" ht="12.75">
      <c r="D4970" s="265"/>
    </row>
    <row r="4971" ht="12.75">
      <c r="D4971" s="265"/>
    </row>
    <row r="4972" ht="12.75">
      <c r="D4972" s="265"/>
    </row>
    <row r="4973" ht="12.75">
      <c r="D4973" s="265"/>
    </row>
    <row r="4974" ht="12.75">
      <c r="D4974" s="265"/>
    </row>
    <row r="4975" ht="12.75">
      <c r="D4975" s="265"/>
    </row>
    <row r="4976" ht="12.75">
      <c r="D4976" s="265"/>
    </row>
    <row r="4977" ht="12.75">
      <c r="D4977" s="265"/>
    </row>
    <row r="4978" ht="12.75">
      <c r="D4978" s="265"/>
    </row>
    <row r="4979" ht="12.75">
      <c r="D4979" s="265"/>
    </row>
    <row r="4980" ht="12.75">
      <c r="D4980" s="265"/>
    </row>
    <row r="4981" ht="12.75">
      <c r="D4981" s="265"/>
    </row>
    <row r="4982" ht="12.75">
      <c r="D4982" s="265"/>
    </row>
    <row r="4983" ht="12.75">
      <c r="D4983" s="265"/>
    </row>
    <row r="4984" ht="12.75">
      <c r="D4984" s="265"/>
    </row>
    <row r="4985" ht="12.75">
      <c r="D4985" s="265"/>
    </row>
    <row r="4986" ht="12.75">
      <c r="D4986" s="265"/>
    </row>
    <row r="4987" ht="12.75">
      <c r="D4987" s="265"/>
    </row>
    <row r="4988" ht="12.75">
      <c r="D4988" s="265"/>
    </row>
    <row r="4989" ht="12.75">
      <c r="D4989" s="265"/>
    </row>
    <row r="4990" ht="12.75">
      <c r="D4990" s="265"/>
    </row>
    <row r="4991" ht="12.75">
      <c r="D4991" s="265"/>
    </row>
    <row r="4992" ht="12.75">
      <c r="D4992" s="265"/>
    </row>
    <row r="4993" ht="12.75">
      <c r="D4993" s="265"/>
    </row>
    <row r="4994" ht="12.75">
      <c r="D4994" s="265"/>
    </row>
    <row r="4995" ht="12.75">
      <c r="D4995" s="265"/>
    </row>
    <row r="4996" ht="12.75">
      <c r="D4996" s="265"/>
    </row>
    <row r="4997" ht="12.75">
      <c r="D4997" s="265"/>
    </row>
    <row r="4998" ht="12.75">
      <c r="D4998" s="265"/>
    </row>
    <row r="4999" ht="12.75">
      <c r="D4999" s="265"/>
    </row>
    <row r="5000" ht="12.75">
      <c r="D5000" s="265"/>
    </row>
  </sheetData>
  <sheetProtection password="CC71" sheet="1" objects="1" scenarios="1"/>
  <mergeCells count="14">
    <mergeCell ref="C78:E78"/>
    <mergeCell ref="C38:E38"/>
    <mergeCell ref="C79:E79"/>
    <mergeCell ref="A1:G1"/>
    <mergeCell ref="C2:G2"/>
    <mergeCell ref="C3:G3"/>
    <mergeCell ref="C4:G4"/>
    <mergeCell ref="C77:E77"/>
    <mergeCell ref="A805:C805"/>
    <mergeCell ref="A806:G810"/>
    <mergeCell ref="C220:E220"/>
    <mergeCell ref="C340:E340"/>
    <mergeCell ref="C346:E346"/>
    <mergeCell ref="C391:E391"/>
  </mergeCells>
  <printOptions/>
  <pageMargins left="0.590551181102362" right="0.196850393700787" top="0.787401575" bottom="0.787401575" header="0.3" footer="0.3"/>
  <pageSetup horizontalDpi="600" verticalDpi="600" orientation="portrait" paperSize="9" r:id="rId3"/>
  <headerFooter>
    <oddFooter>&amp;LZpracováno programem BUILDpower S,  © RTS, a.s.&amp;RStránka &amp;P z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A1:O54"/>
  <sheetViews>
    <sheetView showGridLines="0" zoomScaleSheetLayoutView="75" workbookViewId="0" topLeftCell="B1">
      <selection activeCell="O15" sqref="O15"/>
    </sheetView>
  </sheetViews>
  <sheetFormatPr defaultColWidth="9.00390625" defaultRowHeight="12.75"/>
  <cols>
    <col min="1" max="1" width="8.375" style="259" hidden="1" customWidth="1"/>
    <col min="2" max="2" width="13.375" style="259" customWidth="1"/>
    <col min="3" max="3" width="7.375" style="1001" customWidth="1"/>
    <col min="4" max="4" width="13.00390625" style="1001" customWidth="1"/>
    <col min="5" max="5" width="9.75390625" style="1001" customWidth="1"/>
    <col min="6" max="6" width="11.75390625" style="259" customWidth="1"/>
    <col min="7" max="9" width="13.00390625" style="259" customWidth="1"/>
    <col min="10" max="10" width="5.625" style="259" customWidth="1"/>
    <col min="11" max="11" width="4.25390625" style="259" customWidth="1"/>
    <col min="12" max="15" width="10.75390625" style="259" customWidth="1"/>
    <col min="16" max="16384" width="9.00390625" style="259" customWidth="1"/>
  </cols>
  <sheetData>
    <row r="1" spans="1:10" ht="33.75" customHeight="1">
      <c r="A1" s="988" t="s">
        <v>2494</v>
      </c>
      <c r="B1" s="1487" t="s">
        <v>2495</v>
      </c>
      <c r="C1" s="1488"/>
      <c r="D1" s="1488"/>
      <c r="E1" s="1488"/>
      <c r="F1" s="1488"/>
      <c r="G1" s="1488"/>
      <c r="H1" s="1488"/>
      <c r="I1" s="1488"/>
      <c r="J1" s="1489"/>
    </row>
    <row r="2" spans="1:15" ht="36" customHeight="1">
      <c r="A2" s="989"/>
      <c r="B2" s="990" t="s">
        <v>84</v>
      </c>
      <c r="C2" s="991"/>
      <c r="D2" s="992" t="s">
        <v>1355</v>
      </c>
      <c r="E2" s="1490" t="s">
        <v>1356</v>
      </c>
      <c r="F2" s="1491"/>
      <c r="G2" s="1491"/>
      <c r="H2" s="1491"/>
      <c r="I2" s="1491"/>
      <c r="J2" s="1492"/>
      <c r="O2" s="993"/>
    </row>
    <row r="3" spans="1:10" ht="27" customHeight="1">
      <c r="A3" s="989"/>
      <c r="B3" s="994" t="s">
        <v>499</v>
      </c>
      <c r="C3" s="991"/>
      <c r="D3" s="995" t="s">
        <v>1359</v>
      </c>
      <c r="E3" s="1493" t="s">
        <v>1360</v>
      </c>
      <c r="F3" s="1494"/>
      <c r="G3" s="1494"/>
      <c r="H3" s="1494"/>
      <c r="I3" s="1494"/>
      <c r="J3" s="1495"/>
    </row>
    <row r="4" spans="1:10" ht="23.25" customHeight="1">
      <c r="A4" s="996">
        <v>220</v>
      </c>
      <c r="B4" s="997" t="s">
        <v>2496</v>
      </c>
      <c r="C4" s="998"/>
      <c r="D4" s="999" t="s">
        <v>138</v>
      </c>
      <c r="E4" s="1496" t="s">
        <v>1363</v>
      </c>
      <c r="F4" s="1497"/>
      <c r="G4" s="1497"/>
      <c r="H4" s="1497"/>
      <c r="I4" s="1497"/>
      <c r="J4" s="1498"/>
    </row>
    <row r="5" spans="1:10" ht="24" customHeight="1">
      <c r="A5" s="989"/>
      <c r="B5" s="1000" t="s">
        <v>87</v>
      </c>
      <c r="D5" s="1499"/>
      <c r="E5" s="1500"/>
      <c r="F5" s="1500"/>
      <c r="G5" s="1500"/>
      <c r="H5" s="1002" t="s">
        <v>2499</v>
      </c>
      <c r="I5" s="1003"/>
      <c r="J5" s="1004"/>
    </row>
    <row r="6" spans="1:10" ht="15.75" customHeight="1">
      <c r="A6" s="989"/>
      <c r="B6" s="1005"/>
      <c r="C6" s="1006"/>
      <c r="D6" s="1485"/>
      <c r="E6" s="1486"/>
      <c r="F6" s="1486"/>
      <c r="G6" s="1486"/>
      <c r="H6" s="1002" t="s">
        <v>150</v>
      </c>
      <c r="I6" s="1003"/>
      <c r="J6" s="1004"/>
    </row>
    <row r="7" spans="1:10" ht="15.75" customHeight="1">
      <c r="A7" s="989"/>
      <c r="B7" s="1007"/>
      <c r="C7" s="1008"/>
      <c r="D7" s="1009"/>
      <c r="E7" s="1482"/>
      <c r="F7" s="1483"/>
      <c r="G7" s="1483"/>
      <c r="H7" s="1010"/>
      <c r="I7" s="1011"/>
      <c r="J7" s="1012"/>
    </row>
    <row r="8" spans="1:10" ht="24" customHeight="1" hidden="1">
      <c r="A8" s="989"/>
      <c r="B8" s="1000" t="s">
        <v>88</v>
      </c>
      <c r="D8" s="1013"/>
      <c r="H8" s="1002" t="s">
        <v>2499</v>
      </c>
      <c r="I8" s="1003"/>
      <c r="J8" s="1004"/>
    </row>
    <row r="9" spans="1:10" ht="15.75" customHeight="1" hidden="1">
      <c r="A9" s="989"/>
      <c r="B9" s="989"/>
      <c r="D9" s="1013"/>
      <c r="H9" s="1002" t="s">
        <v>150</v>
      </c>
      <c r="I9" s="1003"/>
      <c r="J9" s="1004"/>
    </row>
    <row r="10" spans="1:10" ht="15.75" customHeight="1" hidden="1">
      <c r="A10" s="989"/>
      <c r="B10" s="1014"/>
      <c r="C10" s="1008"/>
      <c r="D10" s="1009"/>
      <c r="E10" s="1015"/>
      <c r="F10" s="1010"/>
      <c r="G10" s="1016"/>
      <c r="H10" s="1016"/>
      <c r="I10" s="1017"/>
      <c r="J10" s="1012"/>
    </row>
    <row r="11" spans="1:10" ht="24" customHeight="1">
      <c r="A11" s="989"/>
      <c r="B11" s="1000" t="s">
        <v>91</v>
      </c>
      <c r="D11" s="1419"/>
      <c r="E11" s="1419"/>
      <c r="F11" s="1419"/>
      <c r="G11" s="1419"/>
      <c r="H11" s="1002" t="s">
        <v>2499</v>
      </c>
      <c r="I11" s="201"/>
      <c r="J11" s="1004"/>
    </row>
    <row r="12" spans="1:10" ht="15.75" customHeight="1">
      <c r="A12" s="989"/>
      <c r="B12" s="1005"/>
      <c r="C12" s="1006"/>
      <c r="D12" s="1420"/>
      <c r="E12" s="1420"/>
      <c r="F12" s="1420"/>
      <c r="G12" s="1420"/>
      <c r="H12" s="1002" t="s">
        <v>150</v>
      </c>
      <c r="I12" s="201"/>
      <c r="J12" s="1004"/>
    </row>
    <row r="13" spans="1:10" ht="15.75" customHeight="1">
      <c r="A13" s="989"/>
      <c r="B13" s="1007"/>
      <c r="C13" s="1008"/>
      <c r="D13" s="200"/>
      <c r="E13" s="1421"/>
      <c r="F13" s="1422"/>
      <c r="G13" s="1422"/>
      <c r="H13" s="1018"/>
      <c r="I13" s="1011"/>
      <c r="J13" s="1012"/>
    </row>
    <row r="14" spans="1:10" ht="24" customHeight="1">
      <c r="A14" s="989"/>
      <c r="B14" s="1019" t="s">
        <v>2500</v>
      </c>
      <c r="C14" s="1020"/>
      <c r="D14" s="1021"/>
      <c r="E14" s="1022"/>
      <c r="F14" s="1023"/>
      <c r="G14" s="1023"/>
      <c r="H14" s="1024"/>
      <c r="I14" s="1023"/>
      <c r="J14" s="1025"/>
    </row>
    <row r="15" spans="1:10" ht="32.25" customHeight="1">
      <c r="A15" s="989"/>
      <c r="B15" s="1014" t="s">
        <v>2501</v>
      </c>
      <c r="C15" s="1026"/>
      <c r="D15" s="1027"/>
      <c r="E15" s="1484"/>
      <c r="F15" s="1484"/>
      <c r="G15" s="1480"/>
      <c r="H15" s="1480"/>
      <c r="I15" s="1480" t="s">
        <v>47</v>
      </c>
      <c r="J15" s="1481"/>
    </row>
    <row r="16" spans="1:10" ht="23.25" customHeight="1">
      <c r="A16" s="1028" t="s">
        <v>203</v>
      </c>
      <c r="B16" s="1029" t="s">
        <v>203</v>
      </c>
      <c r="C16" s="1030"/>
      <c r="D16" s="1031"/>
      <c r="E16" s="1467"/>
      <c r="F16" s="1468"/>
      <c r="G16" s="1467"/>
      <c r="H16" s="1468"/>
      <c r="I16" s="1467">
        <f>SUMIF(F49:F50,A16,I49:I50)+SUMIF(F49:F50,"PSU",I49:I50)</f>
        <v>0</v>
      </c>
      <c r="J16" s="1469"/>
    </row>
    <row r="17" spans="1:10" ht="23.25" customHeight="1">
      <c r="A17" s="1028" t="s">
        <v>271</v>
      </c>
      <c r="B17" s="1029" t="s">
        <v>271</v>
      </c>
      <c r="C17" s="1030"/>
      <c r="D17" s="1031"/>
      <c r="E17" s="1467"/>
      <c r="F17" s="1468"/>
      <c r="G17" s="1467"/>
      <c r="H17" s="1468"/>
      <c r="I17" s="1467">
        <f>SUMIF(F49:F50,A17,I49:I50)</f>
        <v>0</v>
      </c>
      <c r="J17" s="1469"/>
    </row>
    <row r="18" spans="1:10" ht="23.25" customHeight="1">
      <c r="A18" s="1028" t="s">
        <v>2502</v>
      </c>
      <c r="B18" s="1029" t="s">
        <v>2502</v>
      </c>
      <c r="C18" s="1030"/>
      <c r="D18" s="1031"/>
      <c r="E18" s="1467"/>
      <c r="F18" s="1468"/>
      <c r="G18" s="1467"/>
      <c r="H18" s="1468"/>
      <c r="I18" s="1467">
        <f>SUMIF(F49:F50,A18,I49:I50)</f>
        <v>0</v>
      </c>
      <c r="J18" s="1469"/>
    </row>
    <row r="19" spans="1:10" ht="23.25" customHeight="1">
      <c r="A19" s="1028" t="s">
        <v>2503</v>
      </c>
      <c r="B19" s="1029" t="s">
        <v>2504</v>
      </c>
      <c r="C19" s="1030"/>
      <c r="D19" s="1031"/>
      <c r="E19" s="1467"/>
      <c r="F19" s="1468"/>
      <c r="G19" s="1467"/>
      <c r="H19" s="1468"/>
      <c r="I19" s="1467">
        <f>SUMIF(F49:F50,A19,I49:I50)</f>
        <v>0</v>
      </c>
      <c r="J19" s="1469"/>
    </row>
    <row r="20" spans="1:10" ht="23.25" customHeight="1">
      <c r="A20" s="1028" t="s">
        <v>2505</v>
      </c>
      <c r="B20" s="1029" t="s">
        <v>2506</v>
      </c>
      <c r="C20" s="1030"/>
      <c r="D20" s="1031"/>
      <c r="E20" s="1467"/>
      <c r="F20" s="1468"/>
      <c r="G20" s="1467"/>
      <c r="H20" s="1468"/>
      <c r="I20" s="1467">
        <f>SUMIF(F49:F50,A20,I49:I50)</f>
        <v>0</v>
      </c>
      <c r="J20" s="1469"/>
    </row>
    <row r="21" spans="1:10" ht="23.25" customHeight="1">
      <c r="A21" s="989"/>
      <c r="B21" s="1032" t="s">
        <v>47</v>
      </c>
      <c r="C21" s="1033"/>
      <c r="D21" s="1034"/>
      <c r="E21" s="1470"/>
      <c r="F21" s="1471"/>
      <c r="G21" s="1470"/>
      <c r="H21" s="1471"/>
      <c r="I21" s="1470">
        <f>SUM(I16:J20)</f>
        <v>0</v>
      </c>
      <c r="J21" s="1472"/>
    </row>
    <row r="22" spans="1:10" ht="33" customHeight="1">
      <c r="A22" s="989"/>
      <c r="B22" s="1035" t="s">
        <v>2507</v>
      </c>
      <c r="C22" s="1030"/>
      <c r="D22" s="1031"/>
      <c r="E22" s="1036"/>
      <c r="F22" s="1037"/>
      <c r="G22" s="1038"/>
      <c r="H22" s="1038"/>
      <c r="I22" s="1038"/>
      <c r="J22" s="1039"/>
    </row>
    <row r="23" spans="1:10" ht="23.25" customHeight="1">
      <c r="A23" s="989">
        <f>ZakladDPHSni*SazbaDPH1/100</f>
        <v>0</v>
      </c>
      <c r="B23" s="1029" t="s">
        <v>2508</v>
      </c>
      <c r="C23" s="1030"/>
      <c r="D23" s="1031"/>
      <c r="E23" s="1040">
        <v>15</v>
      </c>
      <c r="F23" s="1037" t="s">
        <v>316</v>
      </c>
      <c r="G23" s="1473">
        <f>ZakladDPHSniVypocet</f>
        <v>0</v>
      </c>
      <c r="H23" s="1474"/>
      <c r="I23" s="1474"/>
      <c r="J23" s="1039" t="str">
        <f aca="true" t="shared" si="0" ref="J23:J28">Mena</f>
        <v>CZK</v>
      </c>
    </row>
    <row r="24" spans="1:10" ht="23.25" customHeight="1">
      <c r="A24" s="989">
        <f>(A23-INT(A23))*100</f>
        <v>0</v>
      </c>
      <c r="B24" s="1029" t="s">
        <v>2509</v>
      </c>
      <c r="C24" s="1030"/>
      <c r="D24" s="1031"/>
      <c r="E24" s="1040">
        <f>SazbaDPH1</f>
        <v>15</v>
      </c>
      <c r="F24" s="1037" t="s">
        <v>316</v>
      </c>
      <c r="G24" s="1475">
        <f>A23</f>
        <v>0</v>
      </c>
      <c r="H24" s="1476"/>
      <c r="I24" s="1476"/>
      <c r="J24" s="1039" t="str">
        <f t="shared" si="0"/>
        <v>CZK</v>
      </c>
    </row>
    <row r="25" spans="1:10" ht="23.25" customHeight="1">
      <c r="A25" s="989">
        <f>ZakladDPHZakl*SazbaDPH2/100</f>
        <v>165900</v>
      </c>
      <c r="B25" s="1029" t="s">
        <v>2510</v>
      </c>
      <c r="C25" s="1030"/>
      <c r="D25" s="1031"/>
      <c r="E25" s="1040">
        <v>21</v>
      </c>
      <c r="F25" s="1037" t="s">
        <v>316</v>
      </c>
      <c r="G25" s="1473">
        <f>ZakladDPHZaklVypocet</f>
        <v>0</v>
      </c>
      <c r="H25" s="1474"/>
      <c r="I25" s="1474"/>
      <c r="J25" s="1039" t="str">
        <f t="shared" si="0"/>
        <v>CZK</v>
      </c>
    </row>
    <row r="26" spans="1:10" ht="23.25" customHeight="1">
      <c r="A26" s="989">
        <f>(A25-INT(A25))*100</f>
        <v>0</v>
      </c>
      <c r="B26" s="1041" t="s">
        <v>2511</v>
      </c>
      <c r="C26" s="1042"/>
      <c r="D26" s="1027"/>
      <c r="E26" s="1043">
        <f>SazbaDPH2</f>
        <v>21</v>
      </c>
      <c r="F26" s="1044" t="s">
        <v>316</v>
      </c>
      <c r="G26" s="1477">
        <f>G25*0.21</f>
        <v>0</v>
      </c>
      <c r="H26" s="1478"/>
      <c r="I26" s="1478"/>
      <c r="J26" s="1045" t="str">
        <f t="shared" si="0"/>
        <v>CZK</v>
      </c>
    </row>
    <row r="27" spans="1:10" ht="23.25" customHeight="1" thickBot="1">
      <c r="A27" s="989">
        <f>ZakladDPHSni+DPHSni+ZakladDPHZakl+DPHZakl</f>
        <v>955900</v>
      </c>
      <c r="B27" s="1000" t="s">
        <v>2512</v>
      </c>
      <c r="C27" s="1046"/>
      <c r="D27" s="1047"/>
      <c r="E27" s="1046"/>
      <c r="F27" s="1048"/>
      <c r="G27" s="1479">
        <f>CenaCelkem-(ZakladDPHSni+DPHSni+ZakladDPHZakl+DPHZakl)</f>
        <v>0</v>
      </c>
      <c r="H27" s="1479"/>
      <c r="I27" s="1479"/>
      <c r="J27" s="1049" t="str">
        <f t="shared" si="0"/>
        <v>CZK</v>
      </c>
    </row>
    <row r="28" spans="1:10" ht="27.75" customHeight="1" hidden="1" thickBot="1">
      <c r="A28" s="989"/>
      <c r="B28" s="1050" t="s">
        <v>2133</v>
      </c>
      <c r="C28" s="1051"/>
      <c r="D28" s="1051"/>
      <c r="E28" s="1052"/>
      <c r="F28" s="1053"/>
      <c r="G28" s="1466">
        <f>ZakladDPHSniVypocet+ZakladDPHZaklVypocet</f>
        <v>0</v>
      </c>
      <c r="H28" s="1466"/>
      <c r="I28" s="1466"/>
      <c r="J28" s="1054" t="str">
        <f t="shared" si="0"/>
        <v>CZK</v>
      </c>
    </row>
    <row r="29" spans="1:10" ht="27.75" customHeight="1" thickBot="1">
      <c r="A29" s="989">
        <f>(A27-INT(A27))*100</f>
        <v>0</v>
      </c>
      <c r="B29" s="1050" t="s">
        <v>2513</v>
      </c>
      <c r="C29" s="1055"/>
      <c r="D29" s="1055"/>
      <c r="E29" s="1055"/>
      <c r="F29" s="1056"/>
      <c r="G29" s="1465">
        <f>G25+G26</f>
        <v>0</v>
      </c>
      <c r="H29" s="1465"/>
      <c r="I29" s="1465"/>
      <c r="J29" s="1057" t="s">
        <v>165</v>
      </c>
    </row>
    <row r="30" spans="1:10" ht="12.75" customHeight="1">
      <c r="A30" s="989"/>
      <c r="B30" s="989"/>
      <c r="J30" s="1058"/>
    </row>
    <row r="31" spans="1:10" ht="30" customHeight="1">
      <c r="A31" s="989"/>
      <c r="B31" s="989"/>
      <c r="J31" s="1058"/>
    </row>
    <row r="32" spans="1:10" ht="18.75" customHeight="1">
      <c r="A32" s="989"/>
      <c r="B32" s="1059"/>
      <c r="C32" s="1060" t="s">
        <v>164</v>
      </c>
      <c r="D32" s="1061"/>
      <c r="E32" s="1061"/>
      <c r="F32" s="1062" t="s">
        <v>2514</v>
      </c>
      <c r="G32" s="1063"/>
      <c r="H32" s="1064"/>
      <c r="I32" s="1063"/>
      <c r="J32" s="1058"/>
    </row>
    <row r="33" spans="1:10" ht="47.25" customHeight="1">
      <c r="A33" s="989"/>
      <c r="B33" s="989"/>
      <c r="J33" s="1058"/>
    </row>
    <row r="34" spans="1:10" s="1067" customFormat="1" ht="18.75" customHeight="1">
      <c r="A34" s="1065"/>
      <c r="B34" s="1065"/>
      <c r="C34" s="1066"/>
      <c r="D34" s="1404"/>
      <c r="E34" s="1405"/>
      <c r="G34" s="1406"/>
      <c r="H34" s="1407"/>
      <c r="I34" s="1407"/>
      <c r="J34" s="1068"/>
    </row>
    <row r="35" spans="1:10" ht="12.75" customHeight="1">
      <c r="A35" s="989"/>
      <c r="B35" s="989"/>
      <c r="D35" s="1408" t="s">
        <v>2515</v>
      </c>
      <c r="E35" s="1408"/>
      <c r="H35" s="265" t="s">
        <v>2516</v>
      </c>
      <c r="J35" s="1058"/>
    </row>
    <row r="36" spans="1:10" ht="13.5" customHeight="1" thickBot="1">
      <c r="A36" s="1069"/>
      <c r="B36" s="1069"/>
      <c r="C36" s="1070"/>
      <c r="D36" s="1070"/>
      <c r="E36" s="1070"/>
      <c r="F36" s="1071"/>
      <c r="G36" s="1071"/>
      <c r="H36" s="1071"/>
      <c r="I36" s="1071"/>
      <c r="J36" s="1072"/>
    </row>
    <row r="37" spans="2:10" ht="27" customHeight="1" hidden="1">
      <c r="B37" s="1073" t="s">
        <v>2517</v>
      </c>
      <c r="C37" s="1074"/>
      <c r="D37" s="1074"/>
      <c r="E37" s="1074"/>
      <c r="F37" s="1075"/>
      <c r="G37" s="1075"/>
      <c r="H37" s="1075"/>
      <c r="I37" s="1075"/>
      <c r="J37" s="1076"/>
    </row>
    <row r="38" spans="1:10" ht="25.5" customHeight="1" hidden="1">
      <c r="A38" s="1077" t="s">
        <v>2518</v>
      </c>
      <c r="B38" s="1078" t="s">
        <v>2519</v>
      </c>
      <c r="C38" s="1079" t="s">
        <v>2520</v>
      </c>
      <c r="D38" s="1079"/>
      <c r="E38" s="1079"/>
      <c r="F38" s="1080" t="str">
        <f>B23</f>
        <v>Základ pro sníženou DPH</v>
      </c>
      <c r="G38" s="1080" t="str">
        <f>B25</f>
        <v>Základ pro základní DPH</v>
      </c>
      <c r="H38" s="1081" t="s">
        <v>2521</v>
      </c>
      <c r="I38" s="1081" t="s">
        <v>2522</v>
      </c>
      <c r="J38" s="1082" t="s">
        <v>316</v>
      </c>
    </row>
    <row r="39" spans="1:10" ht="25.5" customHeight="1" hidden="1">
      <c r="A39" s="1077">
        <v>1</v>
      </c>
      <c r="B39" s="1083" t="s">
        <v>2523</v>
      </c>
      <c r="C39" s="1390"/>
      <c r="D39" s="1390"/>
      <c r="E39" s="1390"/>
      <c r="F39" s="1084">
        <f>vytah_Pol!AE20</f>
        <v>0</v>
      </c>
      <c r="G39" s="1085">
        <f>vytah_Pol!AF20</f>
        <v>0</v>
      </c>
      <c r="H39" s="1086">
        <f>(F39*SazbaDPH1/100)+(G39*SazbaDPH2/100)</f>
        <v>0</v>
      </c>
      <c r="I39" s="1086">
        <f>F39+G39+H39</f>
        <v>0</v>
      </c>
      <c r="J39" s="1087" t="str">
        <f>IF(CenaCelkemVypocet=0,"",I39/CenaCelkemVypocet*100)</f>
        <v/>
      </c>
    </row>
    <row r="40" spans="1:10" ht="25.5" customHeight="1" hidden="1">
      <c r="A40" s="1077">
        <v>2</v>
      </c>
      <c r="B40" s="1088" t="s">
        <v>1359</v>
      </c>
      <c r="C40" s="1394" t="s">
        <v>1360</v>
      </c>
      <c r="D40" s="1394"/>
      <c r="E40" s="1394"/>
      <c r="F40" s="1089">
        <f>vytah_Pol!AE20</f>
        <v>0</v>
      </c>
      <c r="G40" s="1090">
        <f>vytah_Pol!AF20</f>
        <v>0</v>
      </c>
      <c r="H40" s="1090">
        <f>(F40*SazbaDPH1/100)+(G40*SazbaDPH2/100)</f>
        <v>0</v>
      </c>
      <c r="I40" s="1090">
        <f>F40+G40+H40</f>
        <v>0</v>
      </c>
      <c r="J40" s="1091" t="str">
        <f>IF(CenaCelkemVypocet=0,"",I40/CenaCelkemVypocet*100)</f>
        <v/>
      </c>
    </row>
    <row r="41" spans="1:10" ht="25.5" customHeight="1" hidden="1">
      <c r="A41" s="1077">
        <v>3</v>
      </c>
      <c r="B41" s="1092" t="s">
        <v>138</v>
      </c>
      <c r="C41" s="1390" t="s">
        <v>1363</v>
      </c>
      <c r="D41" s="1390"/>
      <c r="E41" s="1390"/>
      <c r="F41" s="1093">
        <f>vytah_Pol!AE20</f>
        <v>0</v>
      </c>
      <c r="G41" s="1086">
        <f>vytah_Pol!AF20</f>
        <v>0</v>
      </c>
      <c r="H41" s="1086">
        <f>(F41*SazbaDPH1/100)+(G41*SazbaDPH2/100)</f>
        <v>0</v>
      </c>
      <c r="I41" s="1086">
        <f>F41+G41+H41</f>
        <v>0</v>
      </c>
      <c r="J41" s="1087" t="str">
        <f>IF(CenaCelkemVypocet=0,"",I41/CenaCelkemVypocet*100)</f>
        <v/>
      </c>
    </row>
    <row r="42" spans="1:10" ht="25.5" customHeight="1" hidden="1">
      <c r="A42" s="1077"/>
      <c r="B42" s="1391" t="s">
        <v>2524</v>
      </c>
      <c r="C42" s="1392"/>
      <c r="D42" s="1392"/>
      <c r="E42" s="1393"/>
      <c r="F42" s="1094">
        <f>SUMIF(A39:A41,"=1",F39:F41)</f>
        <v>0</v>
      </c>
      <c r="G42" s="1095">
        <f>SUMIF(A39:A41,"=1",G39:G41)</f>
        <v>0</v>
      </c>
      <c r="H42" s="1095">
        <f>SUMIF(A39:A41,"=1",H39:H41)</f>
        <v>0</v>
      </c>
      <c r="I42" s="1095">
        <f>SUMIF(A39:A41,"=1",I39:I41)</f>
        <v>0</v>
      </c>
      <c r="J42" s="1096">
        <f>SUMIF(A39:A41,"=1",J39:J41)</f>
        <v>0</v>
      </c>
    </row>
    <row r="46" ht="15.75">
      <c r="B46" s="1097" t="s">
        <v>2525</v>
      </c>
    </row>
    <row r="48" spans="1:10" ht="25.5" customHeight="1">
      <c r="A48" s="1098"/>
      <c r="B48" s="1099" t="s">
        <v>2519</v>
      </c>
      <c r="C48" s="1099" t="s">
        <v>2520</v>
      </c>
      <c r="D48" s="1100"/>
      <c r="E48" s="1100"/>
      <c r="F48" s="1101" t="s">
        <v>2526</v>
      </c>
      <c r="G48" s="1101"/>
      <c r="H48" s="1101"/>
      <c r="I48" s="1101" t="s">
        <v>47</v>
      </c>
      <c r="J48" s="1101" t="s">
        <v>316</v>
      </c>
    </row>
    <row r="49" spans="1:10" ht="36.75" customHeight="1">
      <c r="A49" s="1102"/>
      <c r="B49" s="1103" t="s">
        <v>1385</v>
      </c>
      <c r="C49" s="1388" t="s">
        <v>1386</v>
      </c>
      <c r="D49" s="1389"/>
      <c r="E49" s="1389"/>
      <c r="F49" s="1104" t="s">
        <v>203</v>
      </c>
      <c r="G49" s="1105"/>
      <c r="H49" s="1105"/>
      <c r="I49" s="1105">
        <f>vytah_Pol!G8</f>
        <v>0</v>
      </c>
      <c r="J49" s="1106" t="str">
        <f>IF(I51=0,"",I49/I51*100)</f>
        <v/>
      </c>
    </row>
    <row r="50" spans="1:10" ht="36.75" customHeight="1">
      <c r="A50" s="1102"/>
      <c r="B50" s="1103" t="s">
        <v>932</v>
      </c>
      <c r="C50" s="1388" t="s">
        <v>1399</v>
      </c>
      <c r="D50" s="1389"/>
      <c r="E50" s="1389"/>
      <c r="F50" s="1104" t="s">
        <v>203</v>
      </c>
      <c r="G50" s="1105"/>
      <c r="H50" s="1105"/>
      <c r="I50" s="1105">
        <f>vytah_Pol!G15</f>
        <v>0</v>
      </c>
      <c r="J50" s="1106" t="str">
        <f>IF(I51=0,"",I50/I51*100)</f>
        <v/>
      </c>
    </row>
    <row r="51" spans="1:10" ht="25.5" customHeight="1">
      <c r="A51" s="1107"/>
      <c r="B51" s="1108" t="s">
        <v>2522</v>
      </c>
      <c r="C51" s="1109"/>
      <c r="D51" s="1110"/>
      <c r="E51" s="1110"/>
      <c r="F51" s="1111"/>
      <c r="G51" s="1112"/>
      <c r="H51" s="1112"/>
      <c r="I51" s="1112">
        <f>SUM(I49:I50)</f>
        <v>0</v>
      </c>
      <c r="J51" s="1113">
        <f>SUM(J49:J50)</f>
        <v>0</v>
      </c>
    </row>
    <row r="52" spans="6:10" ht="12.75">
      <c r="F52" s="1114"/>
      <c r="G52" s="1114"/>
      <c r="H52" s="1114"/>
      <c r="I52" s="1114"/>
      <c r="J52" s="1115"/>
    </row>
    <row r="53" spans="6:10" ht="12.75">
      <c r="F53" s="1114"/>
      <c r="G53" s="1114"/>
      <c r="H53" s="1114"/>
      <c r="I53" s="1114"/>
      <c r="J53" s="1115"/>
    </row>
    <row r="54" spans="6:10" ht="12.75">
      <c r="F54" s="1114"/>
      <c r="G54" s="1114"/>
      <c r="H54" s="1114"/>
      <c r="I54" s="1114"/>
      <c r="J54" s="1115"/>
    </row>
  </sheetData>
  <mergeCells count="47">
    <mergeCell ref="D6:G6"/>
    <mergeCell ref="B1:J1"/>
    <mergeCell ref="E2:J2"/>
    <mergeCell ref="E3:J3"/>
    <mergeCell ref="E4:J4"/>
    <mergeCell ref="D5:G5"/>
    <mergeCell ref="E7:G7"/>
    <mergeCell ref="D11:G11"/>
    <mergeCell ref="D12:G12"/>
    <mergeCell ref="E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G28:I28"/>
    <mergeCell ref="E20:F20"/>
    <mergeCell ref="G20:H20"/>
    <mergeCell ref="I20:J20"/>
    <mergeCell ref="E21:F21"/>
    <mergeCell ref="G21:H21"/>
    <mergeCell ref="I21:J21"/>
    <mergeCell ref="G23:I23"/>
    <mergeCell ref="G24:I24"/>
    <mergeCell ref="G25:I25"/>
    <mergeCell ref="G26:I26"/>
    <mergeCell ref="G27:I27"/>
    <mergeCell ref="C41:E41"/>
    <mergeCell ref="B42:E42"/>
    <mergeCell ref="C49:E49"/>
    <mergeCell ref="C50:E50"/>
    <mergeCell ref="G29:I29"/>
    <mergeCell ref="D34:E34"/>
    <mergeCell ref="G34:I34"/>
    <mergeCell ref="D35:E35"/>
    <mergeCell ref="C39:E39"/>
    <mergeCell ref="C40:E40"/>
  </mergeCells>
  <printOptions/>
  <pageMargins left="0.3937007874015748" right="0.1968503937007874" top="0.5905511811023623" bottom="0.3937007874015748" header="0" footer="0.1968503937007874"/>
  <pageSetup fitToHeight="9999" horizontalDpi="300" verticalDpi="300" orientation="portrait" paperSize="9" scale="99" r:id="rId3"/>
  <headerFooter alignWithMargins="0">
    <oddFooter>&amp;L&amp;9Zpracováno programem &amp;"Arial CE,tučné"BUILDpower S,  © RTS, a.s.&amp;R&amp;9Stránka &amp;P z &amp;N</oddFooter>
  </headerFooter>
  <rowBreaks count="1" manualBreakCount="1">
    <brk id="36"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topLeftCell="A1">
      <pane ySplit="7" topLeftCell="A8" activePane="bottomLeft" state="frozen"/>
      <selection pane="topLeft" activeCell="N48" sqref="N48"/>
      <selection pane="bottomLeft" activeCell="AB14" sqref="AB14"/>
    </sheetView>
  </sheetViews>
  <sheetFormatPr defaultColWidth="9.00390625" defaultRowHeight="12.75" outlineLevelRow="1"/>
  <cols>
    <col min="1" max="1" width="3.375" style="259" customWidth="1"/>
    <col min="2" max="2" width="12.75390625" style="262" customWidth="1"/>
    <col min="3" max="3" width="38.25390625" style="262" customWidth="1"/>
    <col min="4" max="4" width="4.875" style="259" customWidth="1"/>
    <col min="5" max="5" width="10.75390625" style="259" customWidth="1"/>
    <col min="6" max="6" width="9.875" style="259" customWidth="1"/>
    <col min="7" max="7" width="12.75390625" style="259" customWidth="1"/>
    <col min="8" max="24" width="9.00390625" style="259" hidden="1" customWidth="1"/>
    <col min="25" max="28" width="9.125" style="259" customWidth="1"/>
    <col min="29" max="29" width="9.00390625" style="259" hidden="1" customWidth="1"/>
    <col min="30" max="30" width="9.125" style="259" customWidth="1"/>
    <col min="31" max="41" width="9.00390625" style="259" hidden="1" customWidth="1"/>
    <col min="42" max="52" width="9.125" style="259" customWidth="1"/>
    <col min="53" max="53" width="73.75390625" style="259" customWidth="1"/>
    <col min="54" max="16384" width="9.125" style="259" customWidth="1"/>
  </cols>
  <sheetData>
    <row r="1" spans="1:33" ht="15.75" customHeight="1">
      <c r="A1" s="1458" t="s">
        <v>1352</v>
      </c>
      <c r="B1" s="1458"/>
      <c r="C1" s="1458"/>
      <c r="D1" s="1458"/>
      <c r="E1" s="1458"/>
      <c r="F1" s="1458"/>
      <c r="G1" s="1458"/>
      <c r="AG1" s="259" t="s">
        <v>1353</v>
      </c>
    </row>
    <row r="2" spans="1:33" ht="25.15" customHeight="1">
      <c r="A2" s="203" t="s">
        <v>1354</v>
      </c>
      <c r="B2" s="204" t="s">
        <v>1355</v>
      </c>
      <c r="C2" s="1501" t="s">
        <v>1356</v>
      </c>
      <c r="D2" s="1502"/>
      <c r="E2" s="1502"/>
      <c r="F2" s="1502"/>
      <c r="G2" s="1503"/>
      <c r="AG2" s="259" t="s">
        <v>1357</v>
      </c>
    </row>
    <row r="3" spans="1:33" ht="25.15" customHeight="1">
      <c r="A3" s="203" t="s">
        <v>1358</v>
      </c>
      <c r="B3" s="204" t="s">
        <v>1359</v>
      </c>
      <c r="C3" s="1501" t="s">
        <v>1360</v>
      </c>
      <c r="D3" s="1502"/>
      <c r="E3" s="1502"/>
      <c r="F3" s="1502"/>
      <c r="G3" s="1503"/>
      <c r="AC3" s="262" t="s">
        <v>1357</v>
      </c>
      <c r="AG3" s="259" t="s">
        <v>1361</v>
      </c>
    </row>
    <row r="4" spans="1:33" ht="25.15" customHeight="1">
      <c r="A4" s="206" t="s">
        <v>1362</v>
      </c>
      <c r="B4" s="207" t="s">
        <v>138</v>
      </c>
      <c r="C4" s="1504" t="s">
        <v>1363</v>
      </c>
      <c r="D4" s="1505"/>
      <c r="E4" s="1505"/>
      <c r="F4" s="1505"/>
      <c r="G4" s="1506"/>
      <c r="AG4" s="259" t="s">
        <v>1364</v>
      </c>
    </row>
    <row r="5" spans="1:7" ht="12.75">
      <c r="A5" s="202"/>
      <c r="B5" s="205"/>
      <c r="C5" s="205"/>
      <c r="D5" s="208"/>
      <c r="E5" s="202"/>
      <c r="F5" s="202"/>
      <c r="G5" s="202"/>
    </row>
    <row r="6" spans="1:24" ht="38.25">
      <c r="A6" s="209" t="s">
        <v>1365</v>
      </c>
      <c r="B6" s="210" t="s">
        <v>1366</v>
      </c>
      <c r="C6" s="210" t="s">
        <v>1367</v>
      </c>
      <c r="D6" s="211" t="s">
        <v>192</v>
      </c>
      <c r="E6" s="209" t="s">
        <v>193</v>
      </c>
      <c r="F6" s="212" t="s">
        <v>1368</v>
      </c>
      <c r="G6" s="209" t="s">
        <v>47</v>
      </c>
      <c r="H6" s="270" t="s">
        <v>1369</v>
      </c>
      <c r="I6" s="270" t="s">
        <v>1370</v>
      </c>
      <c r="J6" s="270" t="s">
        <v>1371</v>
      </c>
      <c r="K6" s="270" t="s">
        <v>1372</v>
      </c>
      <c r="L6" s="270" t="s">
        <v>157</v>
      </c>
      <c r="M6" s="270" t="s">
        <v>163</v>
      </c>
      <c r="N6" s="270" t="s">
        <v>1373</v>
      </c>
      <c r="O6" s="270" t="s">
        <v>1374</v>
      </c>
      <c r="P6" s="270" t="s">
        <v>1375</v>
      </c>
      <c r="Q6" s="270" t="s">
        <v>1376</v>
      </c>
      <c r="R6" s="270" t="s">
        <v>1377</v>
      </c>
      <c r="S6" s="270" t="s">
        <v>1378</v>
      </c>
      <c r="T6" s="270" t="s">
        <v>1379</v>
      </c>
      <c r="U6" s="270" t="s">
        <v>1380</v>
      </c>
      <c r="V6" s="270" t="s">
        <v>1381</v>
      </c>
      <c r="W6" s="270" t="s">
        <v>1382</v>
      </c>
      <c r="X6" s="270" t="s">
        <v>1383</v>
      </c>
    </row>
    <row r="7" spans="1:24" ht="12.75" hidden="1">
      <c r="A7" s="213"/>
      <c r="B7" s="214"/>
      <c r="C7" s="214"/>
      <c r="D7" s="215"/>
      <c r="E7" s="216"/>
      <c r="F7" s="217"/>
      <c r="G7" s="217"/>
      <c r="H7" s="275"/>
      <c r="I7" s="275"/>
      <c r="J7" s="275"/>
      <c r="K7" s="275"/>
      <c r="L7" s="275"/>
      <c r="M7" s="275"/>
      <c r="N7" s="275"/>
      <c r="O7" s="275"/>
      <c r="P7" s="275"/>
      <c r="Q7" s="275"/>
      <c r="R7" s="275"/>
      <c r="S7" s="275"/>
      <c r="T7" s="275"/>
      <c r="U7" s="275"/>
      <c r="V7" s="275"/>
      <c r="W7" s="275"/>
      <c r="X7" s="275"/>
    </row>
    <row r="8" spans="1:33" ht="12.75">
      <c r="A8" s="218" t="s">
        <v>1384</v>
      </c>
      <c r="B8" s="219" t="s">
        <v>1385</v>
      </c>
      <c r="C8" s="220" t="s">
        <v>1386</v>
      </c>
      <c r="D8" s="221"/>
      <c r="E8" s="222"/>
      <c r="F8" s="223"/>
      <c r="G8" s="224">
        <f>SUMIF(AG9:AG14,"&lt;&gt;NOR",G9:G14)</f>
        <v>0</v>
      </c>
      <c r="H8" s="282"/>
      <c r="I8" s="282">
        <f>SUM(I9:I14)</f>
        <v>0</v>
      </c>
      <c r="J8" s="282"/>
      <c r="K8" s="282">
        <f>SUM(K9:K14)</f>
        <v>0</v>
      </c>
      <c r="L8" s="282"/>
      <c r="M8" s="282">
        <f>SUM(M9:M14)</f>
        <v>0</v>
      </c>
      <c r="N8" s="282"/>
      <c r="O8" s="282">
        <f>SUM(O9:O14)</f>
        <v>0</v>
      </c>
      <c r="P8" s="282"/>
      <c r="Q8" s="282">
        <f>SUM(Q9:Q14)</f>
        <v>0</v>
      </c>
      <c r="R8" s="282"/>
      <c r="S8" s="282"/>
      <c r="T8" s="282"/>
      <c r="U8" s="282"/>
      <c r="V8" s="282">
        <f>SUM(V9:V14)</f>
        <v>0</v>
      </c>
      <c r="W8" s="282"/>
      <c r="X8" s="282"/>
      <c r="AG8" s="259" t="s">
        <v>1387</v>
      </c>
    </row>
    <row r="9" spans="1:60" ht="22.5" outlineLevel="1">
      <c r="A9" s="225">
        <v>1</v>
      </c>
      <c r="B9" s="226" t="s">
        <v>1388</v>
      </c>
      <c r="C9" s="227" t="s">
        <v>2484</v>
      </c>
      <c r="D9" s="228" t="s">
        <v>1389</v>
      </c>
      <c r="E9" s="229">
        <v>3</v>
      </c>
      <c r="F9" s="147"/>
      <c r="G9" s="230">
        <f>ROUND(E9*F9,2)</f>
        <v>0</v>
      </c>
      <c r="H9" s="148"/>
      <c r="I9" s="283">
        <f>ROUND(E9*H9,2)</f>
        <v>0</v>
      </c>
      <c r="J9" s="148"/>
      <c r="K9" s="283">
        <f>ROUND(E9*J9,2)</f>
        <v>0</v>
      </c>
      <c r="L9" s="283">
        <v>21</v>
      </c>
      <c r="M9" s="283">
        <f>G9*(1+L9/100)</f>
        <v>0</v>
      </c>
      <c r="N9" s="283">
        <v>0</v>
      </c>
      <c r="O9" s="283">
        <f>ROUND(E9*N9,2)</f>
        <v>0</v>
      </c>
      <c r="P9" s="283">
        <v>0</v>
      </c>
      <c r="Q9" s="283">
        <f>ROUND(E9*P9,2)</f>
        <v>0</v>
      </c>
      <c r="R9" s="283"/>
      <c r="S9" s="283" t="s">
        <v>1390</v>
      </c>
      <c r="T9" s="283" t="s">
        <v>1391</v>
      </c>
      <c r="U9" s="283">
        <v>0</v>
      </c>
      <c r="V9" s="283">
        <f>ROUND(E9*U9,2)</f>
        <v>0</v>
      </c>
      <c r="W9" s="283"/>
      <c r="X9" s="283" t="s">
        <v>1392</v>
      </c>
      <c r="Y9" s="284"/>
      <c r="Z9" s="284"/>
      <c r="AA9" s="284"/>
      <c r="AB9" s="284"/>
      <c r="AC9" s="284"/>
      <c r="AD9" s="284"/>
      <c r="AE9" s="284"/>
      <c r="AF9" s="284"/>
      <c r="AG9" s="284" t="s">
        <v>1393</v>
      </c>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row>
    <row r="10" spans="1:60" ht="12.75" outlineLevel="1">
      <c r="A10" s="232"/>
      <c r="B10" s="233"/>
      <c r="C10" s="1454" t="s">
        <v>1394</v>
      </c>
      <c r="D10" s="1507"/>
      <c r="E10" s="1507"/>
      <c r="F10" s="1507"/>
      <c r="G10" s="1507"/>
      <c r="H10" s="283"/>
      <c r="I10" s="283"/>
      <c r="J10" s="283"/>
      <c r="K10" s="283"/>
      <c r="L10" s="283"/>
      <c r="M10" s="283"/>
      <c r="N10" s="283"/>
      <c r="O10" s="283"/>
      <c r="P10" s="283"/>
      <c r="Q10" s="283"/>
      <c r="R10" s="283"/>
      <c r="S10" s="283"/>
      <c r="T10" s="283"/>
      <c r="U10" s="283"/>
      <c r="V10" s="283"/>
      <c r="W10" s="283"/>
      <c r="X10" s="283"/>
      <c r="Y10" s="284"/>
      <c r="Z10" s="284"/>
      <c r="AA10" s="284"/>
      <c r="AB10" s="284"/>
      <c r="AC10" s="284"/>
      <c r="AD10" s="284"/>
      <c r="AE10" s="284"/>
      <c r="AF10" s="284"/>
      <c r="AG10" s="284" t="s">
        <v>1395</v>
      </c>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row>
    <row r="11" spans="1:60" ht="12.75" outlineLevel="1">
      <c r="A11" s="232"/>
      <c r="B11" s="233"/>
      <c r="C11" s="243" t="s">
        <v>144</v>
      </c>
      <c r="D11" s="244"/>
      <c r="E11" s="245"/>
      <c r="F11" s="246"/>
      <c r="G11" s="246"/>
      <c r="H11" s="283"/>
      <c r="I11" s="283"/>
      <c r="J11" s="283"/>
      <c r="K11" s="283"/>
      <c r="L11" s="283"/>
      <c r="M11" s="283"/>
      <c r="N11" s="283"/>
      <c r="O11" s="283"/>
      <c r="P11" s="283"/>
      <c r="Q11" s="283"/>
      <c r="R11" s="283"/>
      <c r="S11" s="283"/>
      <c r="T11" s="283"/>
      <c r="U11" s="283"/>
      <c r="V11" s="283"/>
      <c r="W11" s="283"/>
      <c r="X11" s="283"/>
      <c r="Y11" s="284"/>
      <c r="Z11" s="284"/>
      <c r="AA11" s="284"/>
      <c r="AB11" s="284"/>
      <c r="AC11" s="284"/>
      <c r="AD11" s="284"/>
      <c r="AE11" s="284"/>
      <c r="AF11" s="284"/>
      <c r="AG11" s="284" t="s">
        <v>1395</v>
      </c>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row>
    <row r="12" spans="1:60" ht="12.75" outlineLevel="1">
      <c r="A12" s="232"/>
      <c r="B12" s="233"/>
      <c r="C12" s="1457" t="s">
        <v>1396</v>
      </c>
      <c r="D12" s="1508"/>
      <c r="E12" s="1508"/>
      <c r="F12" s="1508"/>
      <c r="G12" s="1508"/>
      <c r="H12" s="283"/>
      <c r="I12" s="283"/>
      <c r="J12" s="283"/>
      <c r="K12" s="283"/>
      <c r="L12" s="283"/>
      <c r="M12" s="283"/>
      <c r="N12" s="283"/>
      <c r="O12" s="283"/>
      <c r="P12" s="283"/>
      <c r="Q12" s="283"/>
      <c r="R12" s="283"/>
      <c r="S12" s="283"/>
      <c r="T12" s="283"/>
      <c r="U12" s="283"/>
      <c r="V12" s="283"/>
      <c r="W12" s="283"/>
      <c r="X12" s="283"/>
      <c r="Y12" s="284"/>
      <c r="Z12" s="284"/>
      <c r="AA12" s="284"/>
      <c r="AB12" s="284"/>
      <c r="AC12" s="284"/>
      <c r="AD12" s="284"/>
      <c r="AE12" s="284"/>
      <c r="AF12" s="284"/>
      <c r="AG12" s="284" t="s">
        <v>1395</v>
      </c>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row>
    <row r="13" spans="1:60" ht="56.25" outlineLevel="1">
      <c r="A13" s="232"/>
      <c r="B13" s="233"/>
      <c r="C13" s="1457" t="s">
        <v>1397</v>
      </c>
      <c r="D13" s="1508"/>
      <c r="E13" s="1508"/>
      <c r="F13" s="1508"/>
      <c r="G13" s="1508"/>
      <c r="H13" s="283"/>
      <c r="I13" s="283"/>
      <c r="J13" s="283"/>
      <c r="K13" s="283"/>
      <c r="L13" s="283"/>
      <c r="M13" s="283"/>
      <c r="N13" s="283"/>
      <c r="O13" s="283"/>
      <c r="P13" s="283"/>
      <c r="Q13" s="283"/>
      <c r="R13" s="283"/>
      <c r="S13" s="283"/>
      <c r="T13" s="283"/>
      <c r="U13" s="283"/>
      <c r="V13" s="283"/>
      <c r="W13" s="283"/>
      <c r="X13" s="283"/>
      <c r="Y13" s="284"/>
      <c r="Z13" s="284"/>
      <c r="AA13" s="284"/>
      <c r="AB13" s="284"/>
      <c r="AC13" s="284"/>
      <c r="AD13" s="284"/>
      <c r="AE13" s="284"/>
      <c r="AF13" s="284"/>
      <c r="AG13" s="284" t="s">
        <v>1395</v>
      </c>
      <c r="AH13" s="284"/>
      <c r="AI13" s="284"/>
      <c r="AJ13" s="284"/>
      <c r="AK13" s="284"/>
      <c r="AL13" s="284"/>
      <c r="AM13" s="284"/>
      <c r="AN13" s="284"/>
      <c r="AO13" s="284"/>
      <c r="AP13" s="284"/>
      <c r="AQ13" s="284"/>
      <c r="AR13" s="284"/>
      <c r="AS13" s="284"/>
      <c r="AT13" s="284"/>
      <c r="AU13" s="284"/>
      <c r="AV13" s="284"/>
      <c r="AW13" s="284"/>
      <c r="AX13" s="284"/>
      <c r="AY13" s="284"/>
      <c r="AZ13" s="284"/>
      <c r="BA13" s="286" t="str">
        <f>C13</f>
        <v xml:space="preserve"> nosnost 100kg, 2/2st, jmenovitá dopravní rychlost 0,4m/s, zdvih cca 3,05m, vnitřní rozměry zděné šachty 920/580mm, vnitřní užitné rozměry kabiny 600/400/800mm, kabina celokovová, neprokládací, nerezevá, pohon elektrický, trakční, šachetní dveře posuvné svislé bariéry, bez požární odolnosti, dvoudílné, nerez-brus, nosná kostra a ostatní železné komponenty z ocelových profilů v pozinku, příkon motoru 0,5kW,  strojovna  v horní části šachty pod stropem</v>
      </c>
      <c r="BB13" s="284"/>
      <c r="BC13" s="284"/>
      <c r="BD13" s="284"/>
      <c r="BE13" s="284"/>
      <c r="BF13" s="284"/>
      <c r="BG13" s="284"/>
      <c r="BH13" s="284"/>
    </row>
    <row r="14" spans="1:60" ht="33.75" outlineLevel="1">
      <c r="A14" s="232"/>
      <c r="B14" s="233"/>
      <c r="C14" s="1457" t="s">
        <v>1398</v>
      </c>
      <c r="D14" s="1508"/>
      <c r="E14" s="1508"/>
      <c r="F14" s="1508"/>
      <c r="G14" s="1508"/>
      <c r="H14" s="283"/>
      <c r="I14" s="283"/>
      <c r="J14" s="283"/>
      <c r="K14" s="283"/>
      <c r="L14" s="283"/>
      <c r="M14" s="283"/>
      <c r="N14" s="283"/>
      <c r="O14" s="283"/>
      <c r="P14" s="283"/>
      <c r="Q14" s="283"/>
      <c r="R14" s="283"/>
      <c r="S14" s="283"/>
      <c r="T14" s="283"/>
      <c r="U14" s="283"/>
      <c r="V14" s="283"/>
      <c r="W14" s="283"/>
      <c r="X14" s="283"/>
      <c r="Y14" s="284"/>
      <c r="Z14" s="284"/>
      <c r="AA14" s="284"/>
      <c r="AB14" s="284"/>
      <c r="AC14" s="284"/>
      <c r="AD14" s="284"/>
      <c r="AE14" s="284"/>
      <c r="AF14" s="284"/>
      <c r="AG14" s="284" t="s">
        <v>1395</v>
      </c>
      <c r="AH14" s="284"/>
      <c r="AI14" s="284"/>
      <c r="AJ14" s="284"/>
      <c r="AK14" s="284"/>
      <c r="AL14" s="284"/>
      <c r="AM14" s="284"/>
      <c r="AN14" s="284"/>
      <c r="AO14" s="284"/>
      <c r="AP14" s="284"/>
      <c r="AQ14" s="284"/>
      <c r="AR14" s="284"/>
      <c r="AS14" s="284"/>
      <c r="AT14" s="284"/>
      <c r="AU14" s="284"/>
      <c r="AV14" s="284"/>
      <c r="AW14" s="284"/>
      <c r="AX14" s="284"/>
      <c r="AY14" s="284"/>
      <c r="AZ14" s="284"/>
      <c r="BA14" s="286" t="str">
        <f>C14</f>
        <v>Řešeno dodavatelskou dokumentací vč. veškerých stavebních úprav a revizních zkoušek(oprava ostění, výmalba celé dotčené místnosti i výtahové šachty, nový nerezový parapet ve výšce 700mm, přívod el. proudu k místu hl. vypínače, jištění)</v>
      </c>
      <c r="BB14" s="284"/>
      <c r="BC14" s="284"/>
      <c r="BD14" s="284"/>
      <c r="BE14" s="284"/>
      <c r="BF14" s="284"/>
      <c r="BG14" s="284"/>
      <c r="BH14" s="284"/>
    </row>
    <row r="15" spans="1:33" ht="12.75">
      <c r="A15" s="218" t="s">
        <v>1384</v>
      </c>
      <c r="B15" s="219" t="s">
        <v>932</v>
      </c>
      <c r="C15" s="220" t="s">
        <v>1399</v>
      </c>
      <c r="D15" s="221"/>
      <c r="E15" s="222"/>
      <c r="F15" s="223"/>
      <c r="G15" s="224">
        <f>SUMIF(AG16:AG18,"&lt;&gt;NOR",G16:G18)</f>
        <v>0</v>
      </c>
      <c r="H15" s="282"/>
      <c r="I15" s="282">
        <f>SUM(I16:I18)</f>
        <v>0</v>
      </c>
      <c r="J15" s="282"/>
      <c r="K15" s="282">
        <f>SUM(K16:K18)</f>
        <v>0</v>
      </c>
      <c r="L15" s="282"/>
      <c r="M15" s="282">
        <f>SUM(M16:M18)</f>
        <v>0</v>
      </c>
      <c r="N15" s="282"/>
      <c r="O15" s="282">
        <f>SUM(O16:O18)</f>
        <v>0</v>
      </c>
      <c r="P15" s="282"/>
      <c r="Q15" s="282">
        <f>SUM(Q16:Q18)</f>
        <v>2</v>
      </c>
      <c r="R15" s="282"/>
      <c r="S15" s="282"/>
      <c r="T15" s="282"/>
      <c r="U15" s="282"/>
      <c r="V15" s="282">
        <f>SUM(V16:V18)</f>
        <v>0</v>
      </c>
      <c r="W15" s="282"/>
      <c r="X15" s="282"/>
      <c r="AG15" s="259" t="s">
        <v>1387</v>
      </c>
    </row>
    <row r="16" spans="1:60" ht="22.5" outlineLevel="1">
      <c r="A16" s="225">
        <v>2</v>
      </c>
      <c r="B16" s="226" t="s">
        <v>1400</v>
      </c>
      <c r="C16" s="227" t="s">
        <v>1401</v>
      </c>
      <c r="D16" s="228" t="s">
        <v>1389</v>
      </c>
      <c r="E16" s="229">
        <v>4</v>
      </c>
      <c r="F16" s="147"/>
      <c r="G16" s="230">
        <f>ROUND(E16*F16,2)</f>
        <v>0</v>
      </c>
      <c r="H16" s="148"/>
      <c r="I16" s="283">
        <f>ROUND(E16*H16,2)</f>
        <v>0</v>
      </c>
      <c r="J16" s="148"/>
      <c r="K16" s="283">
        <f>ROUND(E16*J16,2)</f>
        <v>0</v>
      </c>
      <c r="L16" s="283">
        <v>21</v>
      </c>
      <c r="M16" s="283">
        <f>G16*(1+L16/100)</f>
        <v>0</v>
      </c>
      <c r="N16" s="283">
        <v>0</v>
      </c>
      <c r="O16" s="283">
        <f>ROUND(E16*N16,2)</f>
        <v>0</v>
      </c>
      <c r="P16" s="283">
        <v>0.5</v>
      </c>
      <c r="Q16" s="283">
        <f>ROUND(E16*P16,2)</f>
        <v>2</v>
      </c>
      <c r="R16" s="283"/>
      <c r="S16" s="283" t="s">
        <v>1390</v>
      </c>
      <c r="T16" s="283" t="s">
        <v>1391</v>
      </c>
      <c r="U16" s="283">
        <v>0</v>
      </c>
      <c r="V16" s="283">
        <f>ROUND(E16*U16,2)</f>
        <v>0</v>
      </c>
      <c r="W16" s="283"/>
      <c r="X16" s="283" t="s">
        <v>1392</v>
      </c>
      <c r="Y16" s="284"/>
      <c r="Z16" s="284"/>
      <c r="AA16" s="284"/>
      <c r="AB16" s="284"/>
      <c r="AC16" s="284"/>
      <c r="AD16" s="284"/>
      <c r="AE16" s="284"/>
      <c r="AF16" s="284"/>
      <c r="AG16" s="284" t="s">
        <v>1393</v>
      </c>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row>
    <row r="17" spans="1:60" ht="12.75" outlineLevel="1">
      <c r="A17" s="232"/>
      <c r="B17" s="233"/>
      <c r="C17" s="1454" t="s">
        <v>1402</v>
      </c>
      <c r="D17" s="1507"/>
      <c r="E17" s="1507"/>
      <c r="F17" s="1507"/>
      <c r="G17" s="1507"/>
      <c r="H17" s="283"/>
      <c r="I17" s="283"/>
      <c r="J17" s="283"/>
      <c r="K17" s="283"/>
      <c r="L17" s="283"/>
      <c r="M17" s="283"/>
      <c r="N17" s="283"/>
      <c r="O17" s="283"/>
      <c r="P17" s="283"/>
      <c r="Q17" s="283"/>
      <c r="R17" s="283"/>
      <c r="S17" s="283"/>
      <c r="T17" s="283"/>
      <c r="U17" s="283"/>
      <c r="V17" s="283"/>
      <c r="W17" s="283"/>
      <c r="X17" s="283"/>
      <c r="Y17" s="284"/>
      <c r="Z17" s="284"/>
      <c r="AA17" s="284"/>
      <c r="AB17" s="284"/>
      <c r="AC17" s="284"/>
      <c r="AD17" s="284"/>
      <c r="AE17" s="284"/>
      <c r="AF17" s="284"/>
      <c r="AG17" s="284" t="s">
        <v>1395</v>
      </c>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row>
    <row r="18" spans="1:60" ht="12.75" outlineLevel="1">
      <c r="A18" s="232"/>
      <c r="B18" s="233"/>
      <c r="C18" s="1457" t="s">
        <v>1403</v>
      </c>
      <c r="D18" s="1508"/>
      <c r="E18" s="1508"/>
      <c r="F18" s="1508"/>
      <c r="G18" s="1508"/>
      <c r="H18" s="283"/>
      <c r="I18" s="283"/>
      <c r="J18" s="283"/>
      <c r="K18" s="283"/>
      <c r="L18" s="283"/>
      <c r="M18" s="283"/>
      <c r="N18" s="283"/>
      <c r="O18" s="283"/>
      <c r="P18" s="283"/>
      <c r="Q18" s="283"/>
      <c r="R18" s="283"/>
      <c r="S18" s="283"/>
      <c r="T18" s="283"/>
      <c r="U18" s="283"/>
      <c r="V18" s="283"/>
      <c r="W18" s="283"/>
      <c r="X18" s="283"/>
      <c r="Y18" s="284"/>
      <c r="Z18" s="284"/>
      <c r="AA18" s="284"/>
      <c r="AB18" s="284"/>
      <c r="AC18" s="284"/>
      <c r="AD18" s="284"/>
      <c r="AE18" s="284"/>
      <c r="AF18" s="284"/>
      <c r="AG18" s="284" t="s">
        <v>1395</v>
      </c>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row>
    <row r="19" spans="1:33" ht="12.75">
      <c r="A19" s="213"/>
      <c r="B19" s="214"/>
      <c r="C19" s="252"/>
      <c r="D19" s="215"/>
      <c r="E19" s="213"/>
      <c r="F19" s="213"/>
      <c r="G19" s="213"/>
      <c r="H19" s="271"/>
      <c r="I19" s="271"/>
      <c r="J19" s="271"/>
      <c r="K19" s="271"/>
      <c r="L19" s="271"/>
      <c r="M19" s="271"/>
      <c r="N19" s="271"/>
      <c r="O19" s="271"/>
      <c r="P19" s="271"/>
      <c r="Q19" s="271"/>
      <c r="R19" s="271"/>
      <c r="S19" s="271"/>
      <c r="T19" s="271"/>
      <c r="U19" s="271"/>
      <c r="V19" s="271"/>
      <c r="W19" s="271"/>
      <c r="X19" s="271"/>
      <c r="AE19" s="259">
        <v>15</v>
      </c>
      <c r="AF19" s="259">
        <v>21</v>
      </c>
      <c r="AG19" s="259" t="s">
        <v>157</v>
      </c>
    </row>
    <row r="20" spans="1:33" ht="12.75">
      <c r="A20" s="253"/>
      <c r="B20" s="254" t="s">
        <v>47</v>
      </c>
      <c r="C20" s="255"/>
      <c r="D20" s="256"/>
      <c r="E20" s="257"/>
      <c r="F20" s="257"/>
      <c r="G20" s="258">
        <f>G8+G15</f>
        <v>0</v>
      </c>
      <c r="H20" s="271"/>
      <c r="I20" s="271"/>
      <c r="J20" s="271"/>
      <c r="K20" s="271"/>
      <c r="L20" s="271"/>
      <c r="M20" s="271"/>
      <c r="N20" s="271"/>
      <c r="O20" s="271"/>
      <c r="P20" s="271"/>
      <c r="Q20" s="271"/>
      <c r="R20" s="271"/>
      <c r="S20" s="271"/>
      <c r="T20" s="271"/>
      <c r="U20" s="271"/>
      <c r="V20" s="271"/>
      <c r="W20" s="271"/>
      <c r="X20" s="271"/>
      <c r="AE20" s="259">
        <f>SUMIF(L7:L18,AE19,G7:G18)</f>
        <v>0</v>
      </c>
      <c r="AF20" s="259">
        <f>SUMIF(L7:L18,AF19,G7:G18)</f>
        <v>0</v>
      </c>
      <c r="AG20" s="259" t="s">
        <v>1404</v>
      </c>
    </row>
    <row r="21" spans="1:24" ht="12.75">
      <c r="A21" s="271"/>
      <c r="B21" s="272"/>
      <c r="C21" s="287"/>
      <c r="D21" s="273"/>
      <c r="E21" s="271"/>
      <c r="F21" s="271"/>
      <c r="G21" s="271"/>
      <c r="H21" s="271"/>
      <c r="I21" s="271"/>
      <c r="J21" s="271"/>
      <c r="K21" s="271"/>
      <c r="L21" s="271"/>
      <c r="M21" s="271"/>
      <c r="N21" s="271"/>
      <c r="O21" s="271"/>
      <c r="P21" s="271"/>
      <c r="Q21" s="271"/>
      <c r="R21" s="271"/>
      <c r="S21" s="271"/>
      <c r="T21" s="271"/>
      <c r="U21" s="271"/>
      <c r="V21" s="271"/>
      <c r="W21" s="271"/>
      <c r="X21" s="271"/>
    </row>
    <row r="22" spans="1:24" ht="12.75">
      <c r="A22" s="271"/>
      <c r="B22" s="272"/>
      <c r="C22" s="287"/>
      <c r="D22" s="273"/>
      <c r="E22" s="271"/>
      <c r="F22" s="271"/>
      <c r="G22" s="271"/>
      <c r="H22" s="271"/>
      <c r="I22" s="271"/>
      <c r="J22" s="271"/>
      <c r="K22" s="271"/>
      <c r="L22" s="271"/>
      <c r="M22" s="271"/>
      <c r="N22" s="271"/>
      <c r="O22" s="271"/>
      <c r="P22" s="271"/>
      <c r="Q22" s="271"/>
      <c r="R22" s="271"/>
      <c r="S22" s="271"/>
      <c r="T22" s="271"/>
      <c r="U22" s="271"/>
      <c r="V22" s="271"/>
      <c r="W22" s="271"/>
      <c r="X22" s="271"/>
    </row>
    <row r="23" spans="1:24" ht="12.75">
      <c r="A23" s="1440" t="s">
        <v>1405</v>
      </c>
      <c r="B23" s="1440"/>
      <c r="C23" s="1441"/>
      <c r="D23" s="273"/>
      <c r="E23" s="271"/>
      <c r="F23" s="271"/>
      <c r="G23" s="271"/>
      <c r="H23" s="271"/>
      <c r="I23" s="271"/>
      <c r="J23" s="271"/>
      <c r="K23" s="271"/>
      <c r="L23" s="271"/>
      <c r="M23" s="271"/>
      <c r="N23" s="271"/>
      <c r="O23" s="271"/>
      <c r="P23" s="271"/>
      <c r="Q23" s="271"/>
      <c r="R23" s="271"/>
      <c r="S23" s="271"/>
      <c r="T23" s="271"/>
      <c r="U23" s="271"/>
      <c r="V23" s="271"/>
      <c r="W23" s="271"/>
      <c r="X23" s="271"/>
    </row>
    <row r="24" spans="1:33" ht="12.75">
      <c r="A24" s="1442"/>
      <c r="B24" s="1443"/>
      <c r="C24" s="1444"/>
      <c r="D24" s="1443"/>
      <c r="E24" s="1443"/>
      <c r="F24" s="1443"/>
      <c r="G24" s="1445"/>
      <c r="H24" s="271"/>
      <c r="I24" s="271"/>
      <c r="J24" s="271"/>
      <c r="K24" s="271"/>
      <c r="L24" s="271"/>
      <c r="M24" s="271"/>
      <c r="N24" s="271"/>
      <c r="O24" s="271"/>
      <c r="P24" s="271"/>
      <c r="Q24" s="271"/>
      <c r="R24" s="271"/>
      <c r="S24" s="271"/>
      <c r="T24" s="271"/>
      <c r="U24" s="271"/>
      <c r="V24" s="271"/>
      <c r="W24" s="271"/>
      <c r="X24" s="271"/>
      <c r="AG24" s="259" t="s">
        <v>1406</v>
      </c>
    </row>
    <row r="25" spans="1:24" ht="12.75">
      <c r="A25" s="1446"/>
      <c r="B25" s="1447"/>
      <c r="C25" s="1448"/>
      <c r="D25" s="1447"/>
      <c r="E25" s="1447"/>
      <c r="F25" s="1447"/>
      <c r="G25" s="1449"/>
      <c r="H25" s="271"/>
      <c r="I25" s="271"/>
      <c r="J25" s="271"/>
      <c r="K25" s="271"/>
      <c r="L25" s="271"/>
      <c r="M25" s="271"/>
      <c r="N25" s="271"/>
      <c r="O25" s="271"/>
      <c r="P25" s="271"/>
      <c r="Q25" s="271"/>
      <c r="R25" s="271"/>
      <c r="S25" s="271"/>
      <c r="T25" s="271"/>
      <c r="U25" s="271"/>
      <c r="V25" s="271"/>
      <c r="W25" s="271"/>
      <c r="X25" s="271"/>
    </row>
    <row r="26" spans="1:24" ht="12.75">
      <c r="A26" s="1446"/>
      <c r="B26" s="1447"/>
      <c r="C26" s="1448"/>
      <c r="D26" s="1447"/>
      <c r="E26" s="1447"/>
      <c r="F26" s="1447"/>
      <c r="G26" s="1449"/>
      <c r="H26" s="271"/>
      <c r="I26" s="271"/>
      <c r="J26" s="271"/>
      <c r="K26" s="271"/>
      <c r="L26" s="271"/>
      <c r="M26" s="271"/>
      <c r="N26" s="271"/>
      <c r="O26" s="271"/>
      <c r="P26" s="271"/>
      <c r="Q26" s="271"/>
      <c r="R26" s="271"/>
      <c r="S26" s="271"/>
      <c r="T26" s="271"/>
      <c r="U26" s="271"/>
      <c r="V26" s="271"/>
      <c r="W26" s="271"/>
      <c r="X26" s="271"/>
    </row>
    <row r="27" spans="1:24" ht="12.75">
      <c r="A27" s="1446"/>
      <c r="B27" s="1447"/>
      <c r="C27" s="1448"/>
      <c r="D27" s="1447"/>
      <c r="E27" s="1447"/>
      <c r="F27" s="1447"/>
      <c r="G27" s="1449"/>
      <c r="H27" s="271"/>
      <c r="I27" s="271"/>
      <c r="J27" s="271"/>
      <c r="K27" s="271"/>
      <c r="L27" s="271"/>
      <c r="M27" s="271"/>
      <c r="N27" s="271"/>
      <c r="O27" s="271"/>
      <c r="P27" s="271"/>
      <c r="Q27" s="271"/>
      <c r="R27" s="271"/>
      <c r="S27" s="271"/>
      <c r="T27" s="271"/>
      <c r="U27" s="271"/>
      <c r="V27" s="271"/>
      <c r="W27" s="271"/>
      <c r="X27" s="271"/>
    </row>
    <row r="28" spans="1:24" ht="12.75">
      <c r="A28" s="1450"/>
      <c r="B28" s="1451"/>
      <c r="C28" s="1452"/>
      <c r="D28" s="1451"/>
      <c r="E28" s="1451"/>
      <c r="F28" s="1451"/>
      <c r="G28" s="1453"/>
      <c r="H28" s="271"/>
      <c r="I28" s="271"/>
      <c r="J28" s="271"/>
      <c r="K28" s="271"/>
      <c r="L28" s="271"/>
      <c r="M28" s="271"/>
      <c r="N28" s="271"/>
      <c r="O28" s="271"/>
      <c r="P28" s="271"/>
      <c r="Q28" s="271"/>
      <c r="R28" s="271"/>
      <c r="S28" s="271"/>
      <c r="T28" s="271"/>
      <c r="U28" s="271"/>
      <c r="V28" s="271"/>
      <c r="W28" s="271"/>
      <c r="X28" s="271"/>
    </row>
    <row r="29" spans="1:24" ht="12.75">
      <c r="A29" s="271"/>
      <c r="B29" s="272"/>
      <c r="C29" s="287"/>
      <c r="D29" s="273"/>
      <c r="E29" s="271"/>
      <c r="F29" s="271"/>
      <c r="G29" s="271"/>
      <c r="H29" s="271"/>
      <c r="I29" s="271"/>
      <c r="J29" s="271"/>
      <c r="K29" s="271"/>
      <c r="L29" s="271"/>
      <c r="M29" s="271"/>
      <c r="N29" s="271"/>
      <c r="O29" s="271"/>
      <c r="P29" s="271"/>
      <c r="Q29" s="271"/>
      <c r="R29" s="271"/>
      <c r="S29" s="271"/>
      <c r="T29" s="271"/>
      <c r="U29" s="271"/>
      <c r="V29" s="271"/>
      <c r="W29" s="271"/>
      <c r="X29" s="271"/>
    </row>
    <row r="30" spans="3:33" ht="12.75">
      <c r="C30" s="289"/>
      <c r="D30" s="265"/>
      <c r="AG30" s="259" t="s">
        <v>1407</v>
      </c>
    </row>
    <row r="31" ht="12.75">
      <c r="D31" s="265"/>
    </row>
    <row r="32" ht="12.75">
      <c r="D32" s="265"/>
    </row>
    <row r="33" ht="12.75">
      <c r="D33" s="265"/>
    </row>
    <row r="34" ht="12.75">
      <c r="D34" s="265"/>
    </row>
    <row r="35" ht="12.75">
      <c r="D35" s="265"/>
    </row>
    <row r="36" ht="12.75">
      <c r="D36" s="265"/>
    </row>
    <row r="37" ht="12.75">
      <c r="D37" s="265"/>
    </row>
    <row r="38" ht="12.75">
      <c r="D38" s="265"/>
    </row>
    <row r="39" ht="12.75">
      <c r="D39" s="265"/>
    </row>
    <row r="40" ht="12.75">
      <c r="D40" s="265"/>
    </row>
    <row r="41" ht="12.75">
      <c r="D41" s="265"/>
    </row>
    <row r="42" ht="12.75">
      <c r="D42" s="265"/>
    </row>
    <row r="43" ht="12.75">
      <c r="D43" s="265"/>
    </row>
    <row r="44" ht="12.75">
      <c r="D44" s="265"/>
    </row>
    <row r="45" ht="12.75">
      <c r="D45" s="265"/>
    </row>
    <row r="46" ht="12.75">
      <c r="D46" s="265"/>
    </row>
    <row r="47" ht="12.75">
      <c r="D47" s="265"/>
    </row>
    <row r="48" ht="12.75">
      <c r="D48" s="265"/>
    </row>
    <row r="49" ht="12.75">
      <c r="D49" s="265"/>
    </row>
    <row r="50" ht="12.75">
      <c r="D50" s="265"/>
    </row>
    <row r="51" ht="12.75">
      <c r="D51" s="265"/>
    </row>
    <row r="52" ht="12.75">
      <c r="D52" s="265"/>
    </row>
    <row r="53" ht="12.75">
      <c r="D53" s="265"/>
    </row>
    <row r="54" ht="12.75">
      <c r="D54" s="265"/>
    </row>
    <row r="55" ht="12.75">
      <c r="D55" s="265"/>
    </row>
    <row r="56" ht="12.75">
      <c r="D56" s="265"/>
    </row>
    <row r="57" ht="12.75">
      <c r="D57" s="265"/>
    </row>
    <row r="58" ht="12.75">
      <c r="D58" s="265"/>
    </row>
    <row r="59" ht="12.75">
      <c r="D59" s="265"/>
    </row>
    <row r="60" ht="12.75">
      <c r="D60" s="265"/>
    </row>
    <row r="61" ht="12.75">
      <c r="D61" s="265"/>
    </row>
    <row r="62" ht="12.75">
      <c r="D62" s="265"/>
    </row>
    <row r="63" ht="12.75">
      <c r="D63" s="265"/>
    </row>
    <row r="64" ht="12.75">
      <c r="D64" s="265"/>
    </row>
    <row r="65" ht="12.75">
      <c r="D65" s="265"/>
    </row>
    <row r="66" ht="12.75">
      <c r="D66" s="265"/>
    </row>
    <row r="67" ht="12.75">
      <c r="D67" s="265"/>
    </row>
    <row r="68" ht="12.75">
      <c r="D68" s="265"/>
    </row>
    <row r="69" ht="12.75">
      <c r="D69" s="265"/>
    </row>
    <row r="70" ht="12.75">
      <c r="D70" s="265"/>
    </row>
    <row r="71" ht="12.75">
      <c r="D71" s="265"/>
    </row>
    <row r="72" ht="12.75">
      <c r="D72" s="265"/>
    </row>
    <row r="73" ht="12.75">
      <c r="D73" s="265"/>
    </row>
    <row r="74" ht="12.75">
      <c r="D74" s="265"/>
    </row>
    <row r="75" ht="12.75">
      <c r="D75" s="265"/>
    </row>
    <row r="76" ht="12.75">
      <c r="D76" s="265"/>
    </row>
    <row r="77" ht="12.75">
      <c r="D77" s="265"/>
    </row>
    <row r="78" ht="12.75">
      <c r="D78" s="265"/>
    </row>
    <row r="79" ht="12.75">
      <c r="D79" s="265"/>
    </row>
    <row r="80" ht="12.75">
      <c r="D80" s="265"/>
    </row>
    <row r="81" ht="12.75">
      <c r="D81" s="265"/>
    </row>
    <row r="82" ht="12.75">
      <c r="D82" s="265"/>
    </row>
    <row r="83" ht="12.75">
      <c r="D83" s="265"/>
    </row>
    <row r="84" ht="12.75">
      <c r="D84" s="265"/>
    </row>
    <row r="85" ht="12.75">
      <c r="D85" s="265"/>
    </row>
    <row r="86" ht="12.75">
      <c r="D86" s="265"/>
    </row>
    <row r="87" ht="12.75">
      <c r="D87" s="265"/>
    </row>
    <row r="88" ht="12.75">
      <c r="D88" s="265"/>
    </row>
    <row r="89" ht="12.75">
      <c r="D89" s="265"/>
    </row>
    <row r="90" ht="12.75">
      <c r="D90" s="265"/>
    </row>
    <row r="91" ht="12.75">
      <c r="D91" s="265"/>
    </row>
    <row r="92" ht="12.75">
      <c r="D92" s="265"/>
    </row>
    <row r="93" ht="12.75">
      <c r="D93" s="265"/>
    </row>
    <row r="94" ht="12.75">
      <c r="D94" s="265"/>
    </row>
    <row r="95" ht="12.75">
      <c r="D95" s="265"/>
    </row>
    <row r="96" ht="12.75">
      <c r="D96" s="265"/>
    </row>
    <row r="97" ht="12.75">
      <c r="D97" s="265"/>
    </row>
    <row r="98" ht="12.75">
      <c r="D98" s="265"/>
    </row>
    <row r="99" ht="12.75">
      <c r="D99" s="265"/>
    </row>
    <row r="100" ht="12.75">
      <c r="D100" s="265"/>
    </row>
    <row r="101" ht="12.75">
      <c r="D101" s="265"/>
    </row>
    <row r="102" ht="12.75">
      <c r="D102" s="265"/>
    </row>
    <row r="103" ht="12.75">
      <c r="D103" s="265"/>
    </row>
    <row r="104" ht="12.75">
      <c r="D104" s="265"/>
    </row>
    <row r="105" ht="12.75">
      <c r="D105" s="265"/>
    </row>
    <row r="106" ht="12.75">
      <c r="D106" s="265"/>
    </row>
    <row r="107" ht="12.75">
      <c r="D107" s="265"/>
    </row>
    <row r="108" ht="12.75">
      <c r="D108" s="265"/>
    </row>
    <row r="109" ht="12.75">
      <c r="D109" s="265"/>
    </row>
    <row r="110" ht="12.75">
      <c r="D110" s="265"/>
    </row>
    <row r="111" ht="12.75">
      <c r="D111" s="265"/>
    </row>
    <row r="112" ht="12.75">
      <c r="D112" s="265"/>
    </row>
    <row r="113" ht="12.75">
      <c r="D113" s="265"/>
    </row>
    <row r="114" ht="12.75">
      <c r="D114" s="265"/>
    </row>
    <row r="115" ht="12.75">
      <c r="D115" s="265"/>
    </row>
    <row r="116" ht="12.75">
      <c r="D116" s="265"/>
    </row>
    <row r="117" ht="12.75">
      <c r="D117" s="265"/>
    </row>
    <row r="118" ht="12.75">
      <c r="D118" s="265"/>
    </row>
    <row r="119" ht="12.75">
      <c r="D119" s="265"/>
    </row>
    <row r="120" ht="12.75">
      <c r="D120" s="265"/>
    </row>
    <row r="121" ht="12.75">
      <c r="D121" s="265"/>
    </row>
    <row r="122" ht="12.75">
      <c r="D122" s="265"/>
    </row>
    <row r="123" ht="12.75">
      <c r="D123" s="265"/>
    </row>
    <row r="124" ht="12.75">
      <c r="D124" s="265"/>
    </row>
    <row r="125" ht="12.75">
      <c r="D125" s="265"/>
    </row>
    <row r="126" ht="12.75">
      <c r="D126" s="265"/>
    </row>
    <row r="127" ht="12.75">
      <c r="D127" s="265"/>
    </row>
    <row r="128" ht="12.75">
      <c r="D128" s="265"/>
    </row>
    <row r="129" ht="12.75">
      <c r="D129" s="265"/>
    </row>
    <row r="130" ht="12.75">
      <c r="D130" s="265"/>
    </row>
    <row r="131" ht="12.75">
      <c r="D131" s="265"/>
    </row>
    <row r="132" ht="12.75">
      <c r="D132" s="265"/>
    </row>
    <row r="133" ht="12.75">
      <c r="D133" s="265"/>
    </row>
    <row r="134" ht="12.75">
      <c r="D134" s="265"/>
    </row>
    <row r="135" ht="12.75">
      <c r="D135" s="265"/>
    </row>
    <row r="136" ht="12.75">
      <c r="D136" s="265"/>
    </row>
    <row r="137" ht="12.75">
      <c r="D137" s="265"/>
    </row>
    <row r="138" ht="12.75">
      <c r="D138" s="265"/>
    </row>
    <row r="139" ht="12.75">
      <c r="D139" s="265"/>
    </row>
    <row r="140" ht="12.75">
      <c r="D140" s="265"/>
    </row>
    <row r="141" ht="12.75">
      <c r="D141" s="265"/>
    </row>
    <row r="142" ht="12.75">
      <c r="D142" s="265"/>
    </row>
    <row r="143" ht="12.75">
      <c r="D143" s="265"/>
    </row>
    <row r="144" ht="12.75">
      <c r="D144" s="265"/>
    </row>
    <row r="145" ht="12.75">
      <c r="D145" s="265"/>
    </row>
    <row r="146" ht="12.75">
      <c r="D146" s="265"/>
    </row>
    <row r="147" ht="12.75">
      <c r="D147" s="265"/>
    </row>
    <row r="148" ht="12.75">
      <c r="D148" s="265"/>
    </row>
    <row r="149" ht="12.75">
      <c r="D149" s="265"/>
    </row>
    <row r="150" ht="12.75">
      <c r="D150" s="265"/>
    </row>
    <row r="151" ht="12.75">
      <c r="D151" s="265"/>
    </row>
    <row r="152" ht="12.75">
      <c r="D152" s="265"/>
    </row>
    <row r="153" ht="12.75">
      <c r="D153" s="265"/>
    </row>
    <row r="154" ht="12.75">
      <c r="D154" s="265"/>
    </row>
    <row r="155" ht="12.75">
      <c r="D155" s="265"/>
    </row>
    <row r="156" ht="12.75">
      <c r="D156" s="265"/>
    </row>
    <row r="157" ht="12.75">
      <c r="D157" s="265"/>
    </row>
    <row r="158" ht="12.75">
      <c r="D158" s="265"/>
    </row>
    <row r="159" ht="12.75">
      <c r="D159" s="265"/>
    </row>
    <row r="160" ht="12.75">
      <c r="D160" s="265"/>
    </row>
    <row r="161" ht="12.75">
      <c r="D161" s="265"/>
    </row>
    <row r="162" ht="12.75">
      <c r="D162" s="265"/>
    </row>
    <row r="163" ht="12.75">
      <c r="D163" s="265"/>
    </row>
    <row r="164" ht="12.75">
      <c r="D164" s="265"/>
    </row>
    <row r="165" ht="12.75">
      <c r="D165" s="265"/>
    </row>
    <row r="166" ht="12.75">
      <c r="D166" s="265"/>
    </row>
    <row r="167" ht="12.75">
      <c r="D167" s="265"/>
    </row>
    <row r="168" ht="12.75">
      <c r="D168" s="265"/>
    </row>
    <row r="169" ht="12.75">
      <c r="D169" s="265"/>
    </row>
    <row r="170" ht="12.75">
      <c r="D170" s="265"/>
    </row>
    <row r="171" ht="12.75">
      <c r="D171" s="265"/>
    </row>
    <row r="172" ht="12.75">
      <c r="D172" s="265"/>
    </row>
    <row r="173" ht="12.75">
      <c r="D173" s="265"/>
    </row>
    <row r="174" ht="12.75">
      <c r="D174" s="265"/>
    </row>
    <row r="175" ht="12.75">
      <c r="D175" s="265"/>
    </row>
    <row r="176" ht="12.75">
      <c r="D176" s="265"/>
    </row>
    <row r="177" ht="12.75">
      <c r="D177" s="265"/>
    </row>
    <row r="178" ht="12.75">
      <c r="D178" s="265"/>
    </row>
    <row r="179" ht="12.75">
      <c r="D179" s="265"/>
    </row>
    <row r="180" ht="12.75">
      <c r="D180" s="265"/>
    </row>
    <row r="181" ht="12.75">
      <c r="D181" s="265"/>
    </row>
    <row r="182" ht="12.75">
      <c r="D182" s="265"/>
    </row>
    <row r="183" ht="12.75">
      <c r="D183" s="265"/>
    </row>
    <row r="184" ht="12.75">
      <c r="D184" s="265"/>
    </row>
    <row r="185" ht="12.75">
      <c r="D185" s="265"/>
    </row>
    <row r="186" ht="12.75">
      <c r="D186" s="265"/>
    </row>
    <row r="187" ht="12.75">
      <c r="D187" s="265"/>
    </row>
    <row r="188" ht="12.75">
      <c r="D188" s="265"/>
    </row>
    <row r="189" ht="12.75">
      <c r="D189" s="265"/>
    </row>
    <row r="190" ht="12.75">
      <c r="D190" s="265"/>
    </row>
    <row r="191" ht="12.75">
      <c r="D191" s="265"/>
    </row>
    <row r="192" ht="12.75">
      <c r="D192" s="265"/>
    </row>
    <row r="193" ht="12.75">
      <c r="D193" s="265"/>
    </row>
    <row r="194" ht="12.75">
      <c r="D194" s="265"/>
    </row>
    <row r="195" ht="12.75">
      <c r="D195" s="265"/>
    </row>
    <row r="196" ht="12.75">
      <c r="D196" s="265"/>
    </row>
    <row r="197" ht="12.75">
      <c r="D197" s="265"/>
    </row>
    <row r="198" ht="12.75">
      <c r="D198" s="265"/>
    </row>
    <row r="199" ht="12.75">
      <c r="D199" s="265"/>
    </row>
    <row r="200" ht="12.75">
      <c r="D200" s="265"/>
    </row>
    <row r="201" ht="12.75">
      <c r="D201" s="265"/>
    </row>
    <row r="202" ht="12.75">
      <c r="D202" s="265"/>
    </row>
    <row r="203" ht="12.75">
      <c r="D203" s="265"/>
    </row>
    <row r="204" ht="12.75">
      <c r="D204" s="265"/>
    </row>
    <row r="205" ht="12.75">
      <c r="D205" s="265"/>
    </row>
    <row r="206" ht="12.75">
      <c r="D206" s="265"/>
    </row>
    <row r="207" ht="12.75">
      <c r="D207" s="265"/>
    </row>
    <row r="208" ht="12.75">
      <c r="D208" s="265"/>
    </row>
    <row r="209" ht="12.75">
      <c r="D209" s="265"/>
    </row>
    <row r="210" ht="12.75">
      <c r="D210" s="265"/>
    </row>
    <row r="211" ht="12.75">
      <c r="D211" s="265"/>
    </row>
    <row r="212" ht="12.75">
      <c r="D212" s="265"/>
    </row>
    <row r="213" ht="12.75">
      <c r="D213" s="265"/>
    </row>
    <row r="214" ht="12.75">
      <c r="D214" s="265"/>
    </row>
    <row r="215" ht="12.75">
      <c r="D215" s="265"/>
    </row>
    <row r="216" ht="12.75">
      <c r="D216" s="265"/>
    </row>
    <row r="217" ht="12.75">
      <c r="D217" s="265"/>
    </row>
    <row r="218" ht="12.75">
      <c r="D218" s="265"/>
    </row>
    <row r="219" ht="12.75">
      <c r="D219" s="265"/>
    </row>
    <row r="220" ht="12.75">
      <c r="D220" s="265"/>
    </row>
    <row r="221" ht="12.75">
      <c r="D221" s="265"/>
    </row>
    <row r="222" ht="12.75">
      <c r="D222" s="265"/>
    </row>
    <row r="223" ht="12.75">
      <c r="D223" s="265"/>
    </row>
    <row r="224" ht="12.75">
      <c r="D224" s="265"/>
    </row>
    <row r="225" ht="12.75">
      <c r="D225" s="265"/>
    </row>
    <row r="226" ht="12.75">
      <c r="D226" s="265"/>
    </row>
    <row r="227" ht="12.75">
      <c r="D227" s="265"/>
    </row>
    <row r="228" ht="12.75">
      <c r="D228" s="265"/>
    </row>
    <row r="229" ht="12.75">
      <c r="D229" s="265"/>
    </row>
    <row r="230" ht="12.75">
      <c r="D230" s="265"/>
    </row>
    <row r="231" ht="12.75">
      <c r="D231" s="265"/>
    </row>
    <row r="232" ht="12.75">
      <c r="D232" s="265"/>
    </row>
    <row r="233" ht="12.75">
      <c r="D233" s="265"/>
    </row>
    <row r="234" ht="12.75">
      <c r="D234" s="265"/>
    </row>
    <row r="235" ht="12.75">
      <c r="D235" s="265"/>
    </row>
    <row r="236" ht="12.75">
      <c r="D236" s="265"/>
    </row>
    <row r="237" ht="12.75">
      <c r="D237" s="265"/>
    </row>
    <row r="238" ht="12.75">
      <c r="D238" s="265"/>
    </row>
    <row r="239" ht="12.75">
      <c r="D239" s="265"/>
    </row>
    <row r="240" ht="12.75">
      <c r="D240" s="265"/>
    </row>
    <row r="241" ht="12.75">
      <c r="D241" s="265"/>
    </row>
    <row r="242" ht="12.75">
      <c r="D242" s="265"/>
    </row>
    <row r="243" ht="12.75">
      <c r="D243" s="265"/>
    </row>
    <row r="244" ht="12.75">
      <c r="D244" s="265"/>
    </row>
    <row r="245" ht="12.75">
      <c r="D245" s="265"/>
    </row>
    <row r="246" ht="12.75">
      <c r="D246" s="265"/>
    </row>
    <row r="247" ht="12.75">
      <c r="D247" s="265"/>
    </row>
    <row r="248" ht="12.75">
      <c r="D248" s="265"/>
    </row>
    <row r="249" ht="12.75">
      <c r="D249" s="265"/>
    </row>
    <row r="250" ht="12.75">
      <c r="D250" s="265"/>
    </row>
    <row r="251" ht="12.75">
      <c r="D251" s="265"/>
    </row>
    <row r="252" ht="12.75">
      <c r="D252" s="265"/>
    </row>
    <row r="253" ht="12.75">
      <c r="D253" s="265"/>
    </row>
    <row r="254" ht="12.75">
      <c r="D254" s="265"/>
    </row>
    <row r="255" ht="12.75">
      <c r="D255" s="265"/>
    </row>
    <row r="256" ht="12.75">
      <c r="D256" s="265"/>
    </row>
    <row r="257" ht="12.75">
      <c r="D257" s="265"/>
    </row>
    <row r="258" ht="12.75">
      <c r="D258" s="265"/>
    </row>
    <row r="259" ht="12.75">
      <c r="D259" s="265"/>
    </row>
    <row r="260" ht="12.75">
      <c r="D260" s="265"/>
    </row>
    <row r="261" ht="12.75">
      <c r="D261" s="265"/>
    </row>
    <row r="262" ht="12.75">
      <c r="D262" s="265"/>
    </row>
    <row r="263" ht="12.75">
      <c r="D263" s="265"/>
    </row>
    <row r="264" ht="12.75">
      <c r="D264" s="265"/>
    </row>
    <row r="265" ht="12.75">
      <c r="D265" s="265"/>
    </row>
    <row r="266" ht="12.75">
      <c r="D266" s="265"/>
    </row>
    <row r="267" ht="12.75">
      <c r="D267" s="265"/>
    </row>
    <row r="268" ht="12.75">
      <c r="D268" s="265"/>
    </row>
    <row r="269" ht="12.75">
      <c r="D269" s="265"/>
    </row>
    <row r="270" ht="12.75">
      <c r="D270" s="265"/>
    </row>
    <row r="271" ht="12.75">
      <c r="D271" s="265"/>
    </row>
    <row r="272" ht="12.75">
      <c r="D272" s="265"/>
    </row>
    <row r="273" ht="12.75">
      <c r="D273" s="265"/>
    </row>
    <row r="274" ht="12.75">
      <c r="D274" s="265"/>
    </row>
    <row r="275" ht="12.75">
      <c r="D275" s="265"/>
    </row>
    <row r="276" ht="12.75">
      <c r="D276" s="265"/>
    </row>
    <row r="277" ht="12.75">
      <c r="D277" s="265"/>
    </row>
    <row r="278" ht="12.75">
      <c r="D278" s="265"/>
    </row>
    <row r="279" ht="12.75">
      <c r="D279" s="265"/>
    </row>
    <row r="280" ht="12.75">
      <c r="D280" s="265"/>
    </row>
    <row r="281" ht="12.75">
      <c r="D281" s="265"/>
    </row>
    <row r="282" ht="12.75">
      <c r="D282" s="265"/>
    </row>
    <row r="283" ht="12.75">
      <c r="D283" s="265"/>
    </row>
    <row r="284" ht="12.75">
      <c r="D284" s="265"/>
    </row>
    <row r="285" ht="12.75">
      <c r="D285" s="265"/>
    </row>
    <row r="286" ht="12.75">
      <c r="D286" s="265"/>
    </row>
    <row r="287" ht="12.75">
      <c r="D287" s="265"/>
    </row>
    <row r="288" ht="12.75">
      <c r="D288" s="265"/>
    </row>
    <row r="289" ht="12.75">
      <c r="D289" s="265"/>
    </row>
    <row r="290" ht="12.75">
      <c r="D290" s="265"/>
    </row>
    <row r="291" ht="12.75">
      <c r="D291" s="265"/>
    </row>
    <row r="292" ht="12.75">
      <c r="D292" s="265"/>
    </row>
    <row r="293" ht="12.75">
      <c r="D293" s="265"/>
    </row>
    <row r="294" ht="12.75">
      <c r="D294" s="265"/>
    </row>
    <row r="295" ht="12.75">
      <c r="D295" s="265"/>
    </row>
    <row r="296" ht="12.75">
      <c r="D296" s="265"/>
    </row>
    <row r="297" ht="12.75">
      <c r="D297" s="265"/>
    </row>
    <row r="298" ht="12.75">
      <c r="D298" s="265"/>
    </row>
    <row r="299" ht="12.75">
      <c r="D299" s="265"/>
    </row>
    <row r="300" ht="12.75">
      <c r="D300" s="265"/>
    </row>
    <row r="301" ht="12.75">
      <c r="D301" s="265"/>
    </row>
    <row r="302" ht="12.75">
      <c r="D302" s="265"/>
    </row>
    <row r="303" ht="12.75">
      <c r="D303" s="265"/>
    </row>
    <row r="304" ht="12.75">
      <c r="D304" s="265"/>
    </row>
    <row r="305" ht="12.75">
      <c r="D305" s="265"/>
    </row>
    <row r="306" ht="12.75">
      <c r="D306" s="265"/>
    </row>
    <row r="307" ht="12.75">
      <c r="D307" s="265"/>
    </row>
    <row r="308" ht="12.75">
      <c r="D308" s="265"/>
    </row>
    <row r="309" ht="12.75">
      <c r="D309" s="265"/>
    </row>
    <row r="310" ht="12.75">
      <c r="D310" s="265"/>
    </row>
    <row r="311" ht="12.75">
      <c r="D311" s="265"/>
    </row>
    <row r="312" ht="12.75">
      <c r="D312" s="265"/>
    </row>
    <row r="313" ht="12.75">
      <c r="D313" s="265"/>
    </row>
    <row r="314" ht="12.75">
      <c r="D314" s="265"/>
    </row>
    <row r="315" ht="12.75">
      <c r="D315" s="265"/>
    </row>
    <row r="316" ht="12.75">
      <c r="D316" s="265"/>
    </row>
    <row r="317" ht="12.75">
      <c r="D317" s="265"/>
    </row>
    <row r="318" ht="12.75">
      <c r="D318" s="265"/>
    </row>
    <row r="319" ht="12.75">
      <c r="D319" s="265"/>
    </row>
    <row r="320" ht="12.75">
      <c r="D320" s="265"/>
    </row>
    <row r="321" ht="12.75">
      <c r="D321" s="265"/>
    </row>
    <row r="322" ht="12.75">
      <c r="D322" s="265"/>
    </row>
    <row r="323" ht="12.75">
      <c r="D323" s="265"/>
    </row>
    <row r="324" ht="12.75">
      <c r="D324" s="265"/>
    </row>
    <row r="325" ht="12.75">
      <c r="D325" s="265"/>
    </row>
    <row r="326" ht="12.75">
      <c r="D326" s="265"/>
    </row>
    <row r="327" ht="12.75">
      <c r="D327" s="265"/>
    </row>
    <row r="328" ht="12.75">
      <c r="D328" s="265"/>
    </row>
    <row r="329" ht="12.75">
      <c r="D329" s="265"/>
    </row>
    <row r="330" ht="12.75">
      <c r="D330" s="265"/>
    </row>
    <row r="331" ht="12.75">
      <c r="D331" s="265"/>
    </row>
    <row r="332" ht="12.75">
      <c r="D332" s="265"/>
    </row>
    <row r="333" ht="12.75">
      <c r="D333" s="265"/>
    </row>
    <row r="334" ht="12.75">
      <c r="D334" s="265"/>
    </row>
    <row r="335" ht="12.75">
      <c r="D335" s="265"/>
    </row>
    <row r="336" ht="12.75">
      <c r="D336" s="265"/>
    </row>
    <row r="337" ht="12.75">
      <c r="D337" s="265"/>
    </row>
    <row r="338" ht="12.75">
      <c r="D338" s="265"/>
    </row>
    <row r="339" ht="12.75">
      <c r="D339" s="265"/>
    </row>
    <row r="340" ht="12.75">
      <c r="D340" s="265"/>
    </row>
    <row r="341" ht="12.75">
      <c r="D341" s="265"/>
    </row>
    <row r="342" ht="12.75">
      <c r="D342" s="265"/>
    </row>
    <row r="343" ht="12.75">
      <c r="D343" s="265"/>
    </row>
    <row r="344" ht="12.75">
      <c r="D344" s="265"/>
    </row>
    <row r="345" ht="12.75">
      <c r="D345" s="265"/>
    </row>
    <row r="346" ht="12.75">
      <c r="D346" s="265"/>
    </row>
    <row r="347" ht="12.75">
      <c r="D347" s="265"/>
    </row>
    <row r="348" ht="12.75">
      <c r="D348" s="265"/>
    </row>
    <row r="349" ht="12.75">
      <c r="D349" s="265"/>
    </row>
    <row r="350" ht="12.75">
      <c r="D350" s="265"/>
    </row>
    <row r="351" ht="12.75">
      <c r="D351" s="265"/>
    </row>
    <row r="352" ht="12.75">
      <c r="D352" s="265"/>
    </row>
    <row r="353" ht="12.75">
      <c r="D353" s="265"/>
    </row>
    <row r="354" ht="12.75">
      <c r="D354" s="265"/>
    </row>
    <row r="355" ht="12.75">
      <c r="D355" s="265"/>
    </row>
    <row r="356" ht="12.75">
      <c r="D356" s="265"/>
    </row>
    <row r="357" ht="12.75">
      <c r="D357" s="265"/>
    </row>
    <row r="358" ht="12.75">
      <c r="D358" s="265"/>
    </row>
    <row r="359" ht="12.75">
      <c r="D359" s="265"/>
    </row>
    <row r="360" ht="12.75">
      <c r="D360" s="265"/>
    </row>
    <row r="361" ht="12.75">
      <c r="D361" s="265"/>
    </row>
    <row r="362" ht="12.75">
      <c r="D362" s="265"/>
    </row>
    <row r="363" ht="12.75">
      <c r="D363" s="265"/>
    </row>
    <row r="364" ht="12.75">
      <c r="D364" s="265"/>
    </row>
    <row r="365" ht="12.75">
      <c r="D365" s="265"/>
    </row>
    <row r="366" ht="12.75">
      <c r="D366" s="265"/>
    </row>
    <row r="367" ht="12.75">
      <c r="D367" s="265"/>
    </row>
    <row r="368" ht="12.75">
      <c r="D368" s="265"/>
    </row>
    <row r="369" ht="12.75">
      <c r="D369" s="265"/>
    </row>
    <row r="370" ht="12.75">
      <c r="D370" s="265"/>
    </row>
    <row r="371" ht="12.75">
      <c r="D371" s="265"/>
    </row>
    <row r="372" ht="12.75">
      <c r="D372" s="265"/>
    </row>
    <row r="373" ht="12.75">
      <c r="D373" s="265"/>
    </row>
    <row r="374" ht="12.75">
      <c r="D374" s="265"/>
    </row>
    <row r="375" ht="12.75">
      <c r="D375" s="265"/>
    </row>
    <row r="376" ht="12.75">
      <c r="D376" s="265"/>
    </row>
    <row r="377" ht="12.75">
      <c r="D377" s="265"/>
    </row>
    <row r="378" ht="12.75">
      <c r="D378" s="265"/>
    </row>
    <row r="379" ht="12.75">
      <c r="D379" s="265"/>
    </row>
    <row r="380" ht="12.75">
      <c r="D380" s="265"/>
    </row>
    <row r="381" ht="12.75">
      <c r="D381" s="265"/>
    </row>
    <row r="382" ht="12.75">
      <c r="D382" s="265"/>
    </row>
    <row r="383" ht="12.75">
      <c r="D383" s="265"/>
    </row>
    <row r="384" ht="12.75">
      <c r="D384" s="265"/>
    </row>
    <row r="385" ht="12.75">
      <c r="D385" s="265"/>
    </row>
    <row r="386" ht="12.75">
      <c r="D386" s="265"/>
    </row>
    <row r="387" ht="12.75">
      <c r="D387" s="265"/>
    </row>
    <row r="388" ht="12.75">
      <c r="D388" s="265"/>
    </row>
    <row r="389" ht="12.75">
      <c r="D389" s="265"/>
    </row>
    <row r="390" ht="12.75">
      <c r="D390" s="265"/>
    </row>
    <row r="391" ht="12.75">
      <c r="D391" s="265"/>
    </row>
    <row r="392" ht="12.75">
      <c r="D392" s="265"/>
    </row>
    <row r="393" ht="12.75">
      <c r="D393" s="265"/>
    </row>
    <row r="394" ht="12.75">
      <c r="D394" s="265"/>
    </row>
    <row r="395" ht="12.75">
      <c r="D395" s="265"/>
    </row>
    <row r="396" ht="12.75">
      <c r="D396" s="265"/>
    </row>
    <row r="397" ht="12.75">
      <c r="D397" s="265"/>
    </row>
    <row r="398" ht="12.75">
      <c r="D398" s="265"/>
    </row>
    <row r="399" ht="12.75">
      <c r="D399" s="265"/>
    </row>
    <row r="400" ht="12.75">
      <c r="D400" s="265"/>
    </row>
    <row r="401" ht="12.75">
      <c r="D401" s="265"/>
    </row>
    <row r="402" ht="12.75">
      <c r="D402" s="265"/>
    </row>
    <row r="403" ht="12.75">
      <c r="D403" s="265"/>
    </row>
    <row r="404" ht="12.75">
      <c r="D404" s="265"/>
    </row>
    <row r="405" ht="12.75">
      <c r="D405" s="265"/>
    </row>
    <row r="406" ht="12.75">
      <c r="D406" s="265"/>
    </row>
    <row r="407" ht="12.75">
      <c r="D407" s="265"/>
    </row>
    <row r="408" ht="12.75">
      <c r="D408" s="265"/>
    </row>
    <row r="409" ht="12.75">
      <c r="D409" s="265"/>
    </row>
    <row r="410" ht="12.75">
      <c r="D410" s="265"/>
    </row>
    <row r="411" ht="12.75">
      <c r="D411" s="265"/>
    </row>
    <row r="412" ht="12.75">
      <c r="D412" s="265"/>
    </row>
    <row r="413" ht="12.75">
      <c r="D413" s="265"/>
    </row>
    <row r="414" ht="12.75">
      <c r="D414" s="265"/>
    </row>
    <row r="415" ht="12.75">
      <c r="D415" s="265"/>
    </row>
    <row r="416" ht="12.75">
      <c r="D416" s="265"/>
    </row>
    <row r="417" ht="12.75">
      <c r="D417" s="265"/>
    </row>
    <row r="418" ht="12.75">
      <c r="D418" s="265"/>
    </row>
    <row r="419" ht="12.75">
      <c r="D419" s="265"/>
    </row>
    <row r="420" ht="12.75">
      <c r="D420" s="265"/>
    </row>
    <row r="421" ht="12.75">
      <c r="D421" s="265"/>
    </row>
    <row r="422" ht="12.75">
      <c r="D422" s="265"/>
    </row>
    <row r="423" ht="12.75">
      <c r="D423" s="265"/>
    </row>
    <row r="424" ht="12.75">
      <c r="D424" s="265"/>
    </row>
    <row r="425" ht="12.75">
      <c r="D425" s="265"/>
    </row>
    <row r="426" ht="12.75">
      <c r="D426" s="265"/>
    </row>
    <row r="427" ht="12.75">
      <c r="D427" s="265"/>
    </row>
    <row r="428" ht="12.75">
      <c r="D428" s="265"/>
    </row>
    <row r="429" ht="12.75">
      <c r="D429" s="265"/>
    </row>
    <row r="430" ht="12.75">
      <c r="D430" s="265"/>
    </row>
    <row r="431" ht="12.75">
      <c r="D431" s="265"/>
    </row>
    <row r="432" ht="12.75">
      <c r="D432" s="265"/>
    </row>
    <row r="433" ht="12.75">
      <c r="D433" s="265"/>
    </row>
    <row r="434" ht="12.75">
      <c r="D434" s="265"/>
    </row>
    <row r="435" ht="12.75">
      <c r="D435" s="265"/>
    </row>
    <row r="436" ht="12.75">
      <c r="D436" s="265"/>
    </row>
    <row r="437" ht="12.75">
      <c r="D437" s="265"/>
    </row>
    <row r="438" ht="12.75">
      <c r="D438" s="265"/>
    </row>
    <row r="439" ht="12.75">
      <c r="D439" s="265"/>
    </row>
    <row r="440" ht="12.75">
      <c r="D440" s="265"/>
    </row>
    <row r="441" ht="12.75">
      <c r="D441" s="265"/>
    </row>
    <row r="442" ht="12.75">
      <c r="D442" s="265"/>
    </row>
    <row r="443" ht="12.75">
      <c r="D443" s="265"/>
    </row>
    <row r="444" ht="12.75">
      <c r="D444" s="265"/>
    </row>
    <row r="445" ht="12.75">
      <c r="D445" s="265"/>
    </row>
    <row r="446" ht="12.75">
      <c r="D446" s="265"/>
    </row>
    <row r="447" ht="12.75">
      <c r="D447" s="265"/>
    </row>
    <row r="448" ht="12.75">
      <c r="D448" s="265"/>
    </row>
    <row r="449" ht="12.75">
      <c r="D449" s="265"/>
    </row>
    <row r="450" ht="12.75">
      <c r="D450" s="265"/>
    </row>
    <row r="451" ht="12.75">
      <c r="D451" s="265"/>
    </row>
    <row r="452" ht="12.75">
      <c r="D452" s="265"/>
    </row>
    <row r="453" ht="12.75">
      <c r="D453" s="265"/>
    </row>
    <row r="454" ht="12.75">
      <c r="D454" s="265"/>
    </row>
    <row r="455" ht="12.75">
      <c r="D455" s="265"/>
    </row>
    <row r="456" ht="12.75">
      <c r="D456" s="265"/>
    </row>
    <row r="457" ht="12.75">
      <c r="D457" s="265"/>
    </row>
    <row r="458" ht="12.75">
      <c r="D458" s="265"/>
    </row>
    <row r="459" ht="12.75">
      <c r="D459" s="265"/>
    </row>
    <row r="460" ht="12.75">
      <c r="D460" s="265"/>
    </row>
    <row r="461" ht="12.75">
      <c r="D461" s="265"/>
    </row>
    <row r="462" ht="12.75">
      <c r="D462" s="265"/>
    </row>
    <row r="463" ht="12.75">
      <c r="D463" s="265"/>
    </row>
    <row r="464" ht="12.75">
      <c r="D464" s="265"/>
    </row>
    <row r="465" ht="12.75">
      <c r="D465" s="265"/>
    </row>
    <row r="466" ht="12.75">
      <c r="D466" s="265"/>
    </row>
    <row r="467" ht="12.75">
      <c r="D467" s="265"/>
    </row>
    <row r="468" ht="12.75">
      <c r="D468" s="265"/>
    </row>
    <row r="469" ht="12.75">
      <c r="D469" s="265"/>
    </row>
    <row r="470" ht="12.75">
      <c r="D470" s="265"/>
    </row>
    <row r="471" ht="12.75">
      <c r="D471" s="265"/>
    </row>
    <row r="472" ht="12.75">
      <c r="D472" s="265"/>
    </row>
    <row r="473" ht="12.75">
      <c r="D473" s="265"/>
    </row>
    <row r="474" ht="12.75">
      <c r="D474" s="265"/>
    </row>
    <row r="475" ht="12.75">
      <c r="D475" s="265"/>
    </row>
    <row r="476" ht="12.75">
      <c r="D476" s="265"/>
    </row>
    <row r="477" ht="12.75">
      <c r="D477" s="265"/>
    </row>
    <row r="478" ht="12.75">
      <c r="D478" s="265"/>
    </row>
    <row r="479" ht="12.75">
      <c r="D479" s="265"/>
    </row>
    <row r="480" ht="12.75">
      <c r="D480" s="265"/>
    </row>
    <row r="481" ht="12.75">
      <c r="D481" s="265"/>
    </row>
    <row r="482" ht="12.75">
      <c r="D482" s="265"/>
    </row>
    <row r="483" ht="12.75">
      <c r="D483" s="265"/>
    </row>
    <row r="484" ht="12.75">
      <c r="D484" s="265"/>
    </row>
    <row r="485" ht="12.75">
      <c r="D485" s="265"/>
    </row>
    <row r="486" ht="12.75">
      <c r="D486" s="265"/>
    </row>
    <row r="487" ht="12.75">
      <c r="D487" s="265"/>
    </row>
    <row r="488" ht="12.75">
      <c r="D488" s="265"/>
    </row>
    <row r="489" ht="12.75">
      <c r="D489" s="265"/>
    </row>
    <row r="490" ht="12.75">
      <c r="D490" s="265"/>
    </row>
    <row r="491" ht="12.75">
      <c r="D491" s="265"/>
    </row>
    <row r="492" ht="12.75">
      <c r="D492" s="265"/>
    </row>
    <row r="493" ht="12.75">
      <c r="D493" s="265"/>
    </row>
    <row r="494" ht="12.75">
      <c r="D494" s="265"/>
    </row>
    <row r="495" ht="12.75">
      <c r="D495" s="265"/>
    </row>
    <row r="496" ht="12.75">
      <c r="D496" s="265"/>
    </row>
    <row r="497" ht="12.75">
      <c r="D497" s="265"/>
    </row>
    <row r="498" ht="12.75">
      <c r="D498" s="265"/>
    </row>
    <row r="499" ht="12.75">
      <c r="D499" s="265"/>
    </row>
    <row r="500" ht="12.75">
      <c r="D500" s="265"/>
    </row>
    <row r="501" ht="12.75">
      <c r="D501" s="265"/>
    </row>
    <row r="502" ht="12.75">
      <c r="D502" s="265"/>
    </row>
    <row r="503" ht="12.75">
      <c r="D503" s="265"/>
    </row>
    <row r="504" ht="12.75">
      <c r="D504" s="265"/>
    </row>
    <row r="505" ht="12.75">
      <c r="D505" s="265"/>
    </row>
    <row r="506" ht="12.75">
      <c r="D506" s="265"/>
    </row>
    <row r="507" ht="12.75">
      <c r="D507" s="265"/>
    </row>
    <row r="508" ht="12.75">
      <c r="D508" s="265"/>
    </row>
    <row r="509" ht="12.75">
      <c r="D509" s="265"/>
    </row>
    <row r="510" ht="12.75">
      <c r="D510" s="265"/>
    </row>
    <row r="511" ht="12.75">
      <c r="D511" s="265"/>
    </row>
    <row r="512" ht="12.75">
      <c r="D512" s="265"/>
    </row>
    <row r="513" ht="12.75">
      <c r="D513" s="265"/>
    </row>
    <row r="514" ht="12.75">
      <c r="D514" s="265"/>
    </row>
    <row r="515" ht="12.75">
      <c r="D515" s="265"/>
    </row>
    <row r="516" ht="12.75">
      <c r="D516" s="265"/>
    </row>
    <row r="517" ht="12.75">
      <c r="D517" s="265"/>
    </row>
    <row r="518" ht="12.75">
      <c r="D518" s="265"/>
    </row>
    <row r="519" ht="12.75">
      <c r="D519" s="265"/>
    </row>
    <row r="520" ht="12.75">
      <c r="D520" s="265"/>
    </row>
    <row r="521" ht="12.75">
      <c r="D521" s="265"/>
    </row>
    <row r="522" ht="12.75">
      <c r="D522" s="265"/>
    </row>
    <row r="523" ht="12.75">
      <c r="D523" s="265"/>
    </row>
    <row r="524" ht="12.75">
      <c r="D524" s="265"/>
    </row>
    <row r="525" ht="12.75">
      <c r="D525" s="265"/>
    </row>
    <row r="526" ht="12.75">
      <c r="D526" s="265"/>
    </row>
    <row r="527" ht="12.75">
      <c r="D527" s="265"/>
    </row>
    <row r="528" ht="12.75">
      <c r="D528" s="265"/>
    </row>
    <row r="529" ht="12.75">
      <c r="D529" s="265"/>
    </row>
    <row r="530" ht="12.75">
      <c r="D530" s="265"/>
    </row>
    <row r="531" ht="12.75">
      <c r="D531" s="265"/>
    </row>
    <row r="532" ht="12.75">
      <c r="D532" s="265"/>
    </row>
    <row r="533" ht="12.75">
      <c r="D533" s="265"/>
    </row>
    <row r="534" ht="12.75">
      <c r="D534" s="265"/>
    </row>
    <row r="535" ht="12.75">
      <c r="D535" s="265"/>
    </row>
    <row r="536" ht="12.75">
      <c r="D536" s="265"/>
    </row>
    <row r="537" ht="12.75">
      <c r="D537" s="265"/>
    </row>
    <row r="538" ht="12.75">
      <c r="D538" s="265"/>
    </row>
    <row r="539" ht="12.75">
      <c r="D539" s="265"/>
    </row>
    <row r="540" ht="12.75">
      <c r="D540" s="265"/>
    </row>
    <row r="541" ht="12.75">
      <c r="D541" s="265"/>
    </row>
    <row r="542" ht="12.75">
      <c r="D542" s="265"/>
    </row>
    <row r="543" ht="12.75">
      <c r="D543" s="265"/>
    </row>
    <row r="544" ht="12.75">
      <c r="D544" s="265"/>
    </row>
    <row r="545" ht="12.75">
      <c r="D545" s="265"/>
    </row>
    <row r="546" ht="12.75">
      <c r="D546" s="265"/>
    </row>
    <row r="547" ht="12.75">
      <c r="D547" s="265"/>
    </row>
    <row r="548" ht="12.75">
      <c r="D548" s="265"/>
    </row>
    <row r="549" ht="12.75">
      <c r="D549" s="265"/>
    </row>
    <row r="550" ht="12.75">
      <c r="D550" s="265"/>
    </row>
    <row r="551" ht="12.75">
      <c r="D551" s="265"/>
    </row>
    <row r="552" ht="12.75">
      <c r="D552" s="265"/>
    </row>
    <row r="553" ht="12.75">
      <c r="D553" s="265"/>
    </row>
    <row r="554" ht="12.75">
      <c r="D554" s="265"/>
    </row>
    <row r="555" ht="12.75">
      <c r="D555" s="265"/>
    </row>
    <row r="556" ht="12.75">
      <c r="D556" s="265"/>
    </row>
    <row r="557" ht="12.75">
      <c r="D557" s="265"/>
    </row>
    <row r="558" ht="12.75">
      <c r="D558" s="265"/>
    </row>
    <row r="559" ht="12.75">
      <c r="D559" s="265"/>
    </row>
    <row r="560" ht="12.75">
      <c r="D560" s="265"/>
    </row>
    <row r="561" ht="12.75">
      <c r="D561" s="265"/>
    </row>
    <row r="562" ht="12.75">
      <c r="D562" s="265"/>
    </row>
    <row r="563" ht="12.75">
      <c r="D563" s="265"/>
    </row>
    <row r="564" ht="12.75">
      <c r="D564" s="265"/>
    </row>
    <row r="565" ht="12.75">
      <c r="D565" s="265"/>
    </row>
    <row r="566" ht="12.75">
      <c r="D566" s="265"/>
    </row>
    <row r="567" ht="12.75">
      <c r="D567" s="265"/>
    </row>
    <row r="568" ht="12.75">
      <c r="D568" s="265"/>
    </row>
    <row r="569" ht="12.75">
      <c r="D569" s="265"/>
    </row>
    <row r="570" ht="12.75">
      <c r="D570" s="265"/>
    </row>
    <row r="571" ht="12.75">
      <c r="D571" s="265"/>
    </row>
    <row r="572" ht="12.75">
      <c r="D572" s="265"/>
    </row>
    <row r="573" ht="12.75">
      <c r="D573" s="265"/>
    </row>
    <row r="574" ht="12.75">
      <c r="D574" s="265"/>
    </row>
    <row r="575" ht="12.75">
      <c r="D575" s="265"/>
    </row>
    <row r="576" ht="12.75">
      <c r="D576" s="265"/>
    </row>
    <row r="577" ht="12.75">
      <c r="D577" s="265"/>
    </row>
    <row r="578" ht="12.75">
      <c r="D578" s="265"/>
    </row>
    <row r="579" ht="12.75">
      <c r="D579" s="265"/>
    </row>
    <row r="580" ht="12.75">
      <c r="D580" s="265"/>
    </row>
    <row r="581" ht="12.75">
      <c r="D581" s="265"/>
    </row>
    <row r="582" ht="12.75">
      <c r="D582" s="265"/>
    </row>
    <row r="583" ht="12.75">
      <c r="D583" s="265"/>
    </row>
    <row r="584" ht="12.75">
      <c r="D584" s="265"/>
    </row>
    <row r="585" ht="12.75">
      <c r="D585" s="265"/>
    </row>
    <row r="586" ht="12.75">
      <c r="D586" s="265"/>
    </row>
    <row r="587" ht="12.75">
      <c r="D587" s="265"/>
    </row>
    <row r="588" ht="12.75">
      <c r="D588" s="265"/>
    </row>
    <row r="589" ht="12.75">
      <c r="D589" s="265"/>
    </row>
    <row r="590" ht="12.75">
      <c r="D590" s="265"/>
    </row>
    <row r="591" ht="12.75">
      <c r="D591" s="265"/>
    </row>
    <row r="592" ht="12.75">
      <c r="D592" s="265"/>
    </row>
    <row r="593" ht="12.75">
      <c r="D593" s="265"/>
    </row>
    <row r="594" ht="12.75">
      <c r="D594" s="265"/>
    </row>
    <row r="595" ht="12.75">
      <c r="D595" s="265"/>
    </row>
    <row r="596" ht="12.75">
      <c r="D596" s="265"/>
    </row>
    <row r="597" ht="12.75">
      <c r="D597" s="265"/>
    </row>
    <row r="598" ht="12.75">
      <c r="D598" s="265"/>
    </row>
    <row r="599" ht="12.75">
      <c r="D599" s="265"/>
    </row>
    <row r="600" ht="12.75">
      <c r="D600" s="265"/>
    </row>
    <row r="601" ht="12.75">
      <c r="D601" s="265"/>
    </row>
    <row r="602" ht="12.75">
      <c r="D602" s="265"/>
    </row>
    <row r="603" ht="12.75">
      <c r="D603" s="265"/>
    </row>
    <row r="604" ht="12.75">
      <c r="D604" s="265"/>
    </row>
    <row r="605" ht="12.75">
      <c r="D605" s="265"/>
    </row>
    <row r="606" ht="12.75">
      <c r="D606" s="265"/>
    </row>
    <row r="607" ht="12.75">
      <c r="D607" s="265"/>
    </row>
    <row r="608" ht="12.75">
      <c r="D608" s="265"/>
    </row>
    <row r="609" ht="12.75">
      <c r="D609" s="265"/>
    </row>
    <row r="610" ht="12.75">
      <c r="D610" s="265"/>
    </row>
    <row r="611" ht="12.75">
      <c r="D611" s="265"/>
    </row>
    <row r="612" ht="12.75">
      <c r="D612" s="265"/>
    </row>
    <row r="613" ht="12.75">
      <c r="D613" s="265"/>
    </row>
    <row r="614" ht="12.75">
      <c r="D614" s="265"/>
    </row>
    <row r="615" ht="12.75">
      <c r="D615" s="265"/>
    </row>
    <row r="616" ht="12.75">
      <c r="D616" s="265"/>
    </row>
    <row r="617" ht="12.75">
      <c r="D617" s="265"/>
    </row>
    <row r="618" ht="12.75">
      <c r="D618" s="265"/>
    </row>
    <row r="619" ht="12.75">
      <c r="D619" s="265"/>
    </row>
    <row r="620" ht="12.75">
      <c r="D620" s="265"/>
    </row>
    <row r="621" ht="12.75">
      <c r="D621" s="265"/>
    </row>
    <row r="622" ht="12.75">
      <c r="D622" s="265"/>
    </row>
    <row r="623" ht="12.75">
      <c r="D623" s="265"/>
    </row>
    <row r="624" ht="12.75">
      <c r="D624" s="265"/>
    </row>
    <row r="625" ht="12.75">
      <c r="D625" s="265"/>
    </row>
    <row r="626" ht="12.75">
      <c r="D626" s="265"/>
    </row>
    <row r="627" ht="12.75">
      <c r="D627" s="265"/>
    </row>
    <row r="628" ht="12.75">
      <c r="D628" s="265"/>
    </row>
    <row r="629" ht="12.75">
      <c r="D629" s="265"/>
    </row>
    <row r="630" ht="12.75">
      <c r="D630" s="265"/>
    </row>
    <row r="631" ht="12.75">
      <c r="D631" s="265"/>
    </row>
    <row r="632" ht="12.75">
      <c r="D632" s="265"/>
    </row>
    <row r="633" ht="12.75">
      <c r="D633" s="265"/>
    </row>
    <row r="634" ht="12.75">
      <c r="D634" s="265"/>
    </row>
    <row r="635" ht="12.75">
      <c r="D635" s="265"/>
    </row>
    <row r="636" ht="12.75">
      <c r="D636" s="265"/>
    </row>
    <row r="637" ht="12.75">
      <c r="D637" s="265"/>
    </row>
    <row r="638" ht="12.75">
      <c r="D638" s="265"/>
    </row>
    <row r="639" ht="12.75">
      <c r="D639" s="265"/>
    </row>
    <row r="640" ht="12.75">
      <c r="D640" s="265"/>
    </row>
    <row r="641" ht="12.75">
      <c r="D641" s="265"/>
    </row>
    <row r="642" ht="12.75">
      <c r="D642" s="265"/>
    </row>
    <row r="643" ht="12.75">
      <c r="D643" s="265"/>
    </row>
    <row r="644" ht="12.75">
      <c r="D644" s="265"/>
    </row>
    <row r="645" ht="12.75">
      <c r="D645" s="265"/>
    </row>
    <row r="646" ht="12.75">
      <c r="D646" s="265"/>
    </row>
    <row r="647" ht="12.75">
      <c r="D647" s="265"/>
    </row>
    <row r="648" ht="12.75">
      <c r="D648" s="265"/>
    </row>
    <row r="649" ht="12.75">
      <c r="D649" s="265"/>
    </row>
    <row r="650" ht="12.75">
      <c r="D650" s="265"/>
    </row>
    <row r="651" ht="12.75">
      <c r="D651" s="265"/>
    </row>
    <row r="652" ht="12.75">
      <c r="D652" s="265"/>
    </row>
    <row r="653" ht="12.75">
      <c r="D653" s="265"/>
    </row>
    <row r="654" ht="12.75">
      <c r="D654" s="265"/>
    </row>
    <row r="655" ht="12.75">
      <c r="D655" s="265"/>
    </row>
    <row r="656" ht="12.75">
      <c r="D656" s="265"/>
    </row>
    <row r="657" ht="12.75">
      <c r="D657" s="265"/>
    </row>
    <row r="658" ht="12.75">
      <c r="D658" s="265"/>
    </row>
    <row r="659" ht="12.75">
      <c r="D659" s="265"/>
    </row>
    <row r="660" ht="12.75">
      <c r="D660" s="265"/>
    </row>
    <row r="661" ht="12.75">
      <c r="D661" s="265"/>
    </row>
    <row r="662" ht="12.75">
      <c r="D662" s="265"/>
    </row>
    <row r="663" ht="12.75">
      <c r="D663" s="265"/>
    </row>
    <row r="664" ht="12.75">
      <c r="D664" s="265"/>
    </row>
    <row r="665" ht="12.75">
      <c r="D665" s="265"/>
    </row>
    <row r="666" ht="12.75">
      <c r="D666" s="265"/>
    </row>
    <row r="667" ht="12.75">
      <c r="D667" s="265"/>
    </row>
    <row r="668" ht="12.75">
      <c r="D668" s="265"/>
    </row>
    <row r="669" ht="12.75">
      <c r="D669" s="265"/>
    </row>
    <row r="670" ht="12.75">
      <c r="D670" s="265"/>
    </row>
    <row r="671" ht="12.75">
      <c r="D671" s="265"/>
    </row>
    <row r="672" ht="12.75">
      <c r="D672" s="265"/>
    </row>
    <row r="673" ht="12.75">
      <c r="D673" s="265"/>
    </row>
    <row r="674" ht="12.75">
      <c r="D674" s="265"/>
    </row>
    <row r="675" ht="12.75">
      <c r="D675" s="265"/>
    </row>
    <row r="676" ht="12.75">
      <c r="D676" s="265"/>
    </row>
    <row r="677" ht="12.75">
      <c r="D677" s="265"/>
    </row>
    <row r="678" ht="12.75">
      <c r="D678" s="265"/>
    </row>
    <row r="679" ht="12.75">
      <c r="D679" s="265"/>
    </row>
    <row r="680" ht="12.75">
      <c r="D680" s="265"/>
    </row>
    <row r="681" ht="12.75">
      <c r="D681" s="265"/>
    </row>
    <row r="682" ht="12.75">
      <c r="D682" s="265"/>
    </row>
    <row r="683" ht="12.75">
      <c r="D683" s="265"/>
    </row>
    <row r="684" ht="12.75">
      <c r="D684" s="265"/>
    </row>
    <row r="685" ht="12.75">
      <c r="D685" s="265"/>
    </row>
    <row r="686" ht="12.75">
      <c r="D686" s="265"/>
    </row>
    <row r="687" ht="12.75">
      <c r="D687" s="265"/>
    </row>
    <row r="688" ht="12.75">
      <c r="D688" s="265"/>
    </row>
    <row r="689" ht="12.75">
      <c r="D689" s="265"/>
    </row>
    <row r="690" ht="12.75">
      <c r="D690" s="265"/>
    </row>
    <row r="691" ht="12.75">
      <c r="D691" s="265"/>
    </row>
    <row r="692" ht="12.75">
      <c r="D692" s="265"/>
    </row>
    <row r="693" ht="12.75">
      <c r="D693" s="265"/>
    </row>
    <row r="694" ht="12.75">
      <c r="D694" s="265"/>
    </row>
    <row r="695" ht="12.75">
      <c r="D695" s="265"/>
    </row>
    <row r="696" ht="12.75">
      <c r="D696" s="265"/>
    </row>
    <row r="697" ht="12.75">
      <c r="D697" s="265"/>
    </row>
    <row r="698" ht="12.75">
      <c r="D698" s="265"/>
    </row>
    <row r="699" ht="12.75">
      <c r="D699" s="265"/>
    </row>
    <row r="700" ht="12.75">
      <c r="D700" s="265"/>
    </row>
    <row r="701" ht="12.75">
      <c r="D701" s="265"/>
    </row>
    <row r="702" ht="12.75">
      <c r="D702" s="265"/>
    </row>
    <row r="703" ht="12.75">
      <c r="D703" s="265"/>
    </row>
    <row r="704" ht="12.75">
      <c r="D704" s="265"/>
    </row>
    <row r="705" ht="12.75">
      <c r="D705" s="265"/>
    </row>
    <row r="706" ht="12.75">
      <c r="D706" s="265"/>
    </row>
    <row r="707" ht="12.75">
      <c r="D707" s="265"/>
    </row>
    <row r="708" ht="12.75">
      <c r="D708" s="265"/>
    </row>
    <row r="709" ht="12.75">
      <c r="D709" s="265"/>
    </row>
    <row r="710" ht="12.75">
      <c r="D710" s="265"/>
    </row>
    <row r="711" ht="12.75">
      <c r="D711" s="265"/>
    </row>
    <row r="712" ht="12.75">
      <c r="D712" s="265"/>
    </row>
    <row r="713" ht="12.75">
      <c r="D713" s="265"/>
    </row>
    <row r="714" ht="12.75">
      <c r="D714" s="265"/>
    </row>
    <row r="715" ht="12.75">
      <c r="D715" s="265"/>
    </row>
    <row r="716" ht="12.75">
      <c r="D716" s="265"/>
    </row>
    <row r="717" ht="12.75">
      <c r="D717" s="265"/>
    </row>
    <row r="718" ht="12.75">
      <c r="D718" s="265"/>
    </row>
    <row r="719" ht="12.75">
      <c r="D719" s="265"/>
    </row>
    <row r="720" ht="12.75">
      <c r="D720" s="265"/>
    </row>
    <row r="721" ht="12.75">
      <c r="D721" s="265"/>
    </row>
    <row r="722" ht="12.75">
      <c r="D722" s="265"/>
    </row>
    <row r="723" ht="12.75">
      <c r="D723" s="265"/>
    </row>
    <row r="724" ht="12.75">
      <c r="D724" s="265"/>
    </row>
    <row r="725" ht="12.75">
      <c r="D725" s="265"/>
    </row>
    <row r="726" ht="12.75">
      <c r="D726" s="265"/>
    </row>
    <row r="727" ht="12.75">
      <c r="D727" s="265"/>
    </row>
    <row r="728" ht="12.75">
      <c r="D728" s="265"/>
    </row>
    <row r="729" ht="12.75">
      <c r="D729" s="265"/>
    </row>
    <row r="730" ht="12.75">
      <c r="D730" s="265"/>
    </row>
    <row r="731" ht="12.75">
      <c r="D731" s="265"/>
    </row>
    <row r="732" ht="12.75">
      <c r="D732" s="265"/>
    </row>
    <row r="733" ht="12.75">
      <c r="D733" s="265"/>
    </row>
    <row r="734" ht="12.75">
      <c r="D734" s="265"/>
    </row>
    <row r="735" ht="12.75">
      <c r="D735" s="265"/>
    </row>
    <row r="736" ht="12.75">
      <c r="D736" s="265"/>
    </row>
    <row r="737" ht="12.75">
      <c r="D737" s="265"/>
    </row>
    <row r="738" ht="12.75">
      <c r="D738" s="265"/>
    </row>
    <row r="739" ht="12.75">
      <c r="D739" s="265"/>
    </row>
    <row r="740" ht="12.75">
      <c r="D740" s="265"/>
    </row>
    <row r="741" ht="12.75">
      <c r="D741" s="265"/>
    </row>
    <row r="742" ht="12.75">
      <c r="D742" s="265"/>
    </row>
    <row r="743" ht="12.75">
      <c r="D743" s="265"/>
    </row>
    <row r="744" ht="12.75">
      <c r="D744" s="265"/>
    </row>
    <row r="745" ht="12.75">
      <c r="D745" s="265"/>
    </row>
    <row r="746" ht="12.75">
      <c r="D746" s="265"/>
    </row>
    <row r="747" ht="12.75">
      <c r="D747" s="265"/>
    </row>
    <row r="748" ht="12.75">
      <c r="D748" s="265"/>
    </row>
    <row r="749" ht="12.75">
      <c r="D749" s="265"/>
    </row>
    <row r="750" ht="12.75">
      <c r="D750" s="265"/>
    </row>
    <row r="751" ht="12.75">
      <c r="D751" s="265"/>
    </row>
    <row r="752" ht="12.75">
      <c r="D752" s="265"/>
    </row>
    <row r="753" ht="12.75">
      <c r="D753" s="265"/>
    </row>
    <row r="754" ht="12.75">
      <c r="D754" s="265"/>
    </row>
    <row r="755" ht="12.75">
      <c r="D755" s="265"/>
    </row>
    <row r="756" ht="12.75">
      <c r="D756" s="265"/>
    </row>
    <row r="757" ht="12.75">
      <c r="D757" s="265"/>
    </row>
    <row r="758" ht="12.75">
      <c r="D758" s="265"/>
    </row>
    <row r="759" ht="12.75">
      <c r="D759" s="265"/>
    </row>
    <row r="760" ht="12.75">
      <c r="D760" s="265"/>
    </row>
    <row r="761" ht="12.75">
      <c r="D761" s="265"/>
    </row>
    <row r="762" ht="12.75">
      <c r="D762" s="265"/>
    </row>
    <row r="763" ht="12.75">
      <c r="D763" s="265"/>
    </row>
    <row r="764" ht="12.75">
      <c r="D764" s="265"/>
    </row>
    <row r="765" ht="12.75">
      <c r="D765" s="265"/>
    </row>
    <row r="766" ht="12.75">
      <c r="D766" s="265"/>
    </row>
    <row r="767" ht="12.75">
      <c r="D767" s="265"/>
    </row>
    <row r="768" ht="12.75">
      <c r="D768" s="265"/>
    </row>
    <row r="769" ht="12.75">
      <c r="D769" s="265"/>
    </row>
    <row r="770" ht="12.75">
      <c r="D770" s="265"/>
    </row>
    <row r="771" ht="12.75">
      <c r="D771" s="265"/>
    </row>
    <row r="772" ht="12.75">
      <c r="D772" s="265"/>
    </row>
    <row r="773" ht="12.75">
      <c r="D773" s="265"/>
    </row>
    <row r="774" ht="12.75">
      <c r="D774" s="265"/>
    </row>
    <row r="775" ht="12.75">
      <c r="D775" s="265"/>
    </row>
    <row r="776" ht="12.75">
      <c r="D776" s="265"/>
    </row>
    <row r="777" ht="12.75">
      <c r="D777" s="265"/>
    </row>
    <row r="778" ht="12.75">
      <c r="D778" s="265"/>
    </row>
    <row r="779" ht="12.75">
      <c r="D779" s="265"/>
    </row>
    <row r="780" ht="12.75">
      <c r="D780" s="265"/>
    </row>
    <row r="781" ht="12.75">
      <c r="D781" s="265"/>
    </row>
    <row r="782" ht="12.75">
      <c r="D782" s="265"/>
    </row>
    <row r="783" ht="12.75">
      <c r="D783" s="265"/>
    </row>
    <row r="784" ht="12.75">
      <c r="D784" s="265"/>
    </row>
    <row r="785" ht="12.75">
      <c r="D785" s="265"/>
    </row>
    <row r="786" ht="12.75">
      <c r="D786" s="265"/>
    </row>
    <row r="787" ht="12.75">
      <c r="D787" s="265"/>
    </row>
    <row r="788" ht="12.75">
      <c r="D788" s="265"/>
    </row>
    <row r="789" ht="12.75">
      <c r="D789" s="265"/>
    </row>
    <row r="790" ht="12.75">
      <c r="D790" s="265"/>
    </row>
    <row r="791" ht="12.75">
      <c r="D791" s="265"/>
    </row>
    <row r="792" ht="12.75">
      <c r="D792" s="265"/>
    </row>
    <row r="793" ht="12.75">
      <c r="D793" s="265"/>
    </row>
    <row r="794" ht="12.75">
      <c r="D794" s="265"/>
    </row>
    <row r="795" ht="12.75">
      <c r="D795" s="265"/>
    </row>
    <row r="796" ht="12.75">
      <c r="D796" s="265"/>
    </row>
    <row r="797" ht="12.75">
      <c r="D797" s="265"/>
    </row>
    <row r="798" ht="12.75">
      <c r="D798" s="265"/>
    </row>
    <row r="799" ht="12.75">
      <c r="D799" s="265"/>
    </row>
    <row r="800" ht="12.75">
      <c r="D800" s="265"/>
    </row>
    <row r="801" ht="12.75">
      <c r="D801" s="265"/>
    </row>
    <row r="802" ht="12.75">
      <c r="D802" s="265"/>
    </row>
    <row r="803" ht="12.75">
      <c r="D803" s="265"/>
    </row>
    <row r="804" ht="12.75">
      <c r="D804" s="265"/>
    </row>
    <row r="805" ht="12.75">
      <c r="D805" s="265"/>
    </row>
    <row r="806" ht="12.75">
      <c r="D806" s="265"/>
    </row>
    <row r="807" ht="12.75">
      <c r="D807" s="265"/>
    </row>
    <row r="808" ht="12.75">
      <c r="D808" s="265"/>
    </row>
    <row r="809" ht="12.75">
      <c r="D809" s="265"/>
    </row>
    <row r="810" ht="12.75">
      <c r="D810" s="265"/>
    </row>
    <row r="811" ht="12.75">
      <c r="D811" s="265"/>
    </row>
    <row r="812" ht="12.75">
      <c r="D812" s="265"/>
    </row>
    <row r="813" ht="12.75">
      <c r="D813" s="265"/>
    </row>
    <row r="814" ht="12.75">
      <c r="D814" s="265"/>
    </row>
    <row r="815" ht="12.75">
      <c r="D815" s="265"/>
    </row>
    <row r="816" ht="12.75">
      <c r="D816" s="265"/>
    </row>
    <row r="817" ht="12.75">
      <c r="D817" s="265"/>
    </row>
    <row r="818" ht="12.75">
      <c r="D818" s="265"/>
    </row>
    <row r="819" ht="12.75">
      <c r="D819" s="265"/>
    </row>
    <row r="820" ht="12.75">
      <c r="D820" s="265"/>
    </row>
    <row r="821" ht="12.75">
      <c r="D821" s="265"/>
    </row>
    <row r="822" ht="12.75">
      <c r="D822" s="265"/>
    </row>
    <row r="823" ht="12.75">
      <c r="D823" s="265"/>
    </row>
    <row r="824" ht="12.75">
      <c r="D824" s="265"/>
    </row>
    <row r="825" ht="12.75">
      <c r="D825" s="265"/>
    </row>
    <row r="826" ht="12.75">
      <c r="D826" s="265"/>
    </row>
    <row r="827" ht="12.75">
      <c r="D827" s="265"/>
    </row>
    <row r="828" ht="12.75">
      <c r="D828" s="265"/>
    </row>
    <row r="829" ht="12.75">
      <c r="D829" s="265"/>
    </row>
    <row r="830" ht="12.75">
      <c r="D830" s="265"/>
    </row>
    <row r="831" ht="12.75">
      <c r="D831" s="265"/>
    </row>
    <row r="832" ht="12.75">
      <c r="D832" s="265"/>
    </row>
    <row r="833" ht="12.75">
      <c r="D833" s="265"/>
    </row>
    <row r="834" ht="12.75">
      <c r="D834" s="265"/>
    </row>
    <row r="835" ht="12.75">
      <c r="D835" s="265"/>
    </row>
    <row r="836" ht="12.75">
      <c r="D836" s="265"/>
    </row>
    <row r="837" ht="12.75">
      <c r="D837" s="265"/>
    </row>
    <row r="838" ht="12.75">
      <c r="D838" s="265"/>
    </row>
    <row r="839" ht="12.75">
      <c r="D839" s="265"/>
    </row>
    <row r="840" ht="12.75">
      <c r="D840" s="265"/>
    </row>
    <row r="841" ht="12.75">
      <c r="D841" s="265"/>
    </row>
    <row r="842" ht="12.75">
      <c r="D842" s="265"/>
    </row>
    <row r="843" ht="12.75">
      <c r="D843" s="265"/>
    </row>
    <row r="844" ht="12.75">
      <c r="D844" s="265"/>
    </row>
    <row r="845" ht="12.75">
      <c r="D845" s="265"/>
    </row>
    <row r="846" ht="12.75">
      <c r="D846" s="265"/>
    </row>
    <row r="847" ht="12.75">
      <c r="D847" s="265"/>
    </row>
    <row r="848" ht="12.75">
      <c r="D848" s="265"/>
    </row>
    <row r="849" ht="12.75">
      <c r="D849" s="265"/>
    </row>
    <row r="850" ht="12.75">
      <c r="D850" s="265"/>
    </row>
    <row r="851" ht="12.75">
      <c r="D851" s="265"/>
    </row>
    <row r="852" ht="12.75">
      <c r="D852" s="265"/>
    </row>
    <row r="853" ht="12.75">
      <c r="D853" s="265"/>
    </row>
    <row r="854" ht="12.75">
      <c r="D854" s="265"/>
    </row>
    <row r="855" ht="12.75">
      <c r="D855" s="265"/>
    </row>
    <row r="856" ht="12.75">
      <c r="D856" s="265"/>
    </row>
    <row r="857" ht="12.75">
      <c r="D857" s="265"/>
    </row>
    <row r="858" ht="12.75">
      <c r="D858" s="265"/>
    </row>
    <row r="859" ht="12.75">
      <c r="D859" s="265"/>
    </row>
    <row r="860" ht="12.75">
      <c r="D860" s="265"/>
    </row>
    <row r="861" ht="12.75">
      <c r="D861" s="265"/>
    </row>
    <row r="862" ht="12.75">
      <c r="D862" s="265"/>
    </row>
    <row r="863" ht="12.75">
      <c r="D863" s="265"/>
    </row>
    <row r="864" ht="12.75">
      <c r="D864" s="265"/>
    </row>
    <row r="865" ht="12.75">
      <c r="D865" s="265"/>
    </row>
    <row r="866" ht="12.75">
      <c r="D866" s="265"/>
    </row>
    <row r="867" ht="12.75">
      <c r="D867" s="265"/>
    </row>
    <row r="868" ht="12.75">
      <c r="D868" s="265"/>
    </row>
    <row r="869" ht="12.75">
      <c r="D869" s="265"/>
    </row>
    <row r="870" ht="12.75">
      <c r="D870" s="265"/>
    </row>
    <row r="871" ht="12.75">
      <c r="D871" s="265"/>
    </row>
    <row r="872" ht="12.75">
      <c r="D872" s="265"/>
    </row>
    <row r="873" ht="12.75">
      <c r="D873" s="265"/>
    </row>
    <row r="874" ht="12.75">
      <c r="D874" s="265"/>
    </row>
    <row r="875" ht="12.75">
      <c r="D875" s="265"/>
    </row>
    <row r="876" ht="12.75">
      <c r="D876" s="265"/>
    </row>
    <row r="877" ht="12.75">
      <c r="D877" s="265"/>
    </row>
    <row r="878" ht="12.75">
      <c r="D878" s="265"/>
    </row>
    <row r="879" ht="12.75">
      <c r="D879" s="265"/>
    </row>
    <row r="880" ht="12.75">
      <c r="D880" s="265"/>
    </row>
    <row r="881" ht="12.75">
      <c r="D881" s="265"/>
    </row>
    <row r="882" ht="12.75">
      <c r="D882" s="265"/>
    </row>
    <row r="883" ht="12.75">
      <c r="D883" s="265"/>
    </row>
    <row r="884" ht="12.75">
      <c r="D884" s="265"/>
    </row>
    <row r="885" ht="12.75">
      <c r="D885" s="265"/>
    </row>
    <row r="886" ht="12.75">
      <c r="D886" s="265"/>
    </row>
    <row r="887" ht="12.75">
      <c r="D887" s="265"/>
    </row>
    <row r="888" ht="12.75">
      <c r="D888" s="265"/>
    </row>
    <row r="889" ht="12.75">
      <c r="D889" s="265"/>
    </row>
    <row r="890" ht="12.75">
      <c r="D890" s="265"/>
    </row>
    <row r="891" ht="12.75">
      <c r="D891" s="265"/>
    </row>
    <row r="892" ht="12.75">
      <c r="D892" s="265"/>
    </row>
    <row r="893" ht="12.75">
      <c r="D893" s="265"/>
    </row>
    <row r="894" ht="12.75">
      <c r="D894" s="265"/>
    </row>
    <row r="895" ht="12.75">
      <c r="D895" s="265"/>
    </row>
    <row r="896" ht="12.75">
      <c r="D896" s="265"/>
    </row>
    <row r="897" ht="12.75">
      <c r="D897" s="265"/>
    </row>
    <row r="898" ht="12.75">
      <c r="D898" s="265"/>
    </row>
    <row r="899" ht="12.75">
      <c r="D899" s="265"/>
    </row>
    <row r="900" ht="12.75">
      <c r="D900" s="265"/>
    </row>
    <row r="901" ht="12.75">
      <c r="D901" s="265"/>
    </row>
    <row r="902" ht="12.75">
      <c r="D902" s="265"/>
    </row>
    <row r="903" ht="12.75">
      <c r="D903" s="265"/>
    </row>
    <row r="904" ht="12.75">
      <c r="D904" s="265"/>
    </row>
    <row r="905" ht="12.75">
      <c r="D905" s="265"/>
    </row>
    <row r="906" ht="12.75">
      <c r="D906" s="265"/>
    </row>
    <row r="907" ht="12.75">
      <c r="D907" s="265"/>
    </row>
    <row r="908" ht="12.75">
      <c r="D908" s="265"/>
    </row>
    <row r="909" ht="12.75">
      <c r="D909" s="265"/>
    </row>
    <row r="910" ht="12.75">
      <c r="D910" s="265"/>
    </row>
    <row r="911" ht="12.75">
      <c r="D911" s="265"/>
    </row>
    <row r="912" ht="12.75">
      <c r="D912" s="265"/>
    </row>
    <row r="913" ht="12.75">
      <c r="D913" s="265"/>
    </row>
    <row r="914" ht="12.75">
      <c r="D914" s="265"/>
    </row>
    <row r="915" ht="12.75">
      <c r="D915" s="265"/>
    </row>
    <row r="916" ht="12.75">
      <c r="D916" s="265"/>
    </row>
    <row r="917" ht="12.75">
      <c r="D917" s="265"/>
    </row>
    <row r="918" ht="12.75">
      <c r="D918" s="265"/>
    </row>
    <row r="919" ht="12.75">
      <c r="D919" s="265"/>
    </row>
    <row r="920" ht="12.75">
      <c r="D920" s="265"/>
    </row>
    <row r="921" ht="12.75">
      <c r="D921" s="265"/>
    </row>
    <row r="922" ht="12.75">
      <c r="D922" s="265"/>
    </row>
    <row r="923" ht="12.75">
      <c r="D923" s="265"/>
    </row>
    <row r="924" ht="12.75">
      <c r="D924" s="265"/>
    </row>
    <row r="925" ht="12.75">
      <c r="D925" s="265"/>
    </row>
    <row r="926" ht="12.75">
      <c r="D926" s="265"/>
    </row>
    <row r="927" ht="12.75">
      <c r="D927" s="265"/>
    </row>
    <row r="928" ht="12.75">
      <c r="D928" s="265"/>
    </row>
    <row r="929" ht="12.75">
      <c r="D929" s="265"/>
    </row>
    <row r="930" ht="12.75">
      <c r="D930" s="265"/>
    </row>
    <row r="931" ht="12.75">
      <c r="D931" s="265"/>
    </row>
    <row r="932" ht="12.75">
      <c r="D932" s="265"/>
    </row>
    <row r="933" ht="12.75">
      <c r="D933" s="265"/>
    </row>
    <row r="934" ht="12.75">
      <c r="D934" s="265"/>
    </row>
    <row r="935" ht="12.75">
      <c r="D935" s="265"/>
    </row>
    <row r="936" ht="12.75">
      <c r="D936" s="265"/>
    </row>
    <row r="937" ht="12.75">
      <c r="D937" s="265"/>
    </row>
    <row r="938" ht="12.75">
      <c r="D938" s="265"/>
    </row>
    <row r="939" ht="12.75">
      <c r="D939" s="265"/>
    </row>
    <row r="940" ht="12.75">
      <c r="D940" s="265"/>
    </row>
    <row r="941" ht="12.75">
      <c r="D941" s="265"/>
    </row>
    <row r="942" ht="12.75">
      <c r="D942" s="265"/>
    </row>
    <row r="943" ht="12.75">
      <c r="D943" s="265"/>
    </row>
    <row r="944" ht="12.75">
      <c r="D944" s="265"/>
    </row>
    <row r="945" ht="12.75">
      <c r="D945" s="265"/>
    </row>
    <row r="946" ht="12.75">
      <c r="D946" s="265"/>
    </row>
    <row r="947" ht="12.75">
      <c r="D947" s="265"/>
    </row>
    <row r="948" ht="12.75">
      <c r="D948" s="265"/>
    </row>
    <row r="949" ht="12.75">
      <c r="D949" s="265"/>
    </row>
    <row r="950" ht="12.75">
      <c r="D950" s="265"/>
    </row>
    <row r="951" ht="12.75">
      <c r="D951" s="265"/>
    </row>
    <row r="952" ht="12.75">
      <c r="D952" s="265"/>
    </row>
    <row r="953" ht="12.75">
      <c r="D953" s="265"/>
    </row>
    <row r="954" ht="12.75">
      <c r="D954" s="265"/>
    </row>
    <row r="955" ht="12.75">
      <c r="D955" s="265"/>
    </row>
    <row r="956" ht="12.75">
      <c r="D956" s="265"/>
    </row>
    <row r="957" ht="12.75">
      <c r="D957" s="265"/>
    </row>
    <row r="958" ht="12.75">
      <c r="D958" s="265"/>
    </row>
    <row r="959" ht="12.75">
      <c r="D959" s="265"/>
    </row>
    <row r="960" ht="12.75">
      <c r="D960" s="265"/>
    </row>
    <row r="961" ht="12.75">
      <c r="D961" s="265"/>
    </row>
    <row r="962" ht="12.75">
      <c r="D962" s="265"/>
    </row>
    <row r="963" ht="12.75">
      <c r="D963" s="265"/>
    </row>
    <row r="964" ht="12.75">
      <c r="D964" s="265"/>
    </row>
    <row r="965" ht="12.75">
      <c r="D965" s="265"/>
    </row>
    <row r="966" ht="12.75">
      <c r="D966" s="265"/>
    </row>
    <row r="967" ht="12.75">
      <c r="D967" s="265"/>
    </row>
    <row r="968" ht="12.75">
      <c r="D968" s="265"/>
    </row>
    <row r="969" ht="12.75">
      <c r="D969" s="265"/>
    </row>
    <row r="970" ht="12.75">
      <c r="D970" s="265"/>
    </row>
    <row r="971" ht="12.75">
      <c r="D971" s="265"/>
    </row>
    <row r="972" ht="12.75">
      <c r="D972" s="265"/>
    </row>
    <row r="973" ht="12.75">
      <c r="D973" s="265"/>
    </row>
    <row r="974" ht="12.75">
      <c r="D974" s="265"/>
    </row>
    <row r="975" ht="12.75">
      <c r="D975" s="265"/>
    </row>
    <row r="976" ht="12.75">
      <c r="D976" s="265"/>
    </row>
    <row r="977" ht="12.75">
      <c r="D977" s="265"/>
    </row>
    <row r="978" ht="12.75">
      <c r="D978" s="265"/>
    </row>
    <row r="979" ht="12.75">
      <c r="D979" s="265"/>
    </row>
    <row r="980" ht="12.75">
      <c r="D980" s="265"/>
    </row>
    <row r="981" ht="12.75">
      <c r="D981" s="265"/>
    </row>
    <row r="982" ht="12.75">
      <c r="D982" s="265"/>
    </row>
    <row r="983" ht="12.75">
      <c r="D983" s="265"/>
    </row>
    <row r="984" ht="12.75">
      <c r="D984" s="265"/>
    </row>
    <row r="985" ht="12.75">
      <c r="D985" s="265"/>
    </row>
    <row r="986" ht="12.75">
      <c r="D986" s="265"/>
    </row>
    <row r="987" ht="12.75">
      <c r="D987" s="265"/>
    </row>
    <row r="988" ht="12.75">
      <c r="D988" s="265"/>
    </row>
    <row r="989" ht="12.75">
      <c r="D989" s="265"/>
    </row>
    <row r="990" ht="12.75">
      <c r="D990" s="265"/>
    </row>
    <row r="991" ht="12.75">
      <c r="D991" s="265"/>
    </row>
    <row r="992" ht="12.75">
      <c r="D992" s="265"/>
    </row>
    <row r="993" ht="12.75">
      <c r="D993" s="265"/>
    </row>
    <row r="994" ht="12.75">
      <c r="D994" s="265"/>
    </row>
    <row r="995" ht="12.75">
      <c r="D995" s="265"/>
    </row>
    <row r="996" ht="12.75">
      <c r="D996" s="265"/>
    </row>
    <row r="997" ht="12.75">
      <c r="D997" s="265"/>
    </row>
    <row r="998" ht="12.75">
      <c r="D998" s="265"/>
    </row>
    <row r="999" ht="12.75">
      <c r="D999" s="265"/>
    </row>
    <row r="1000" ht="12.75">
      <c r="D1000" s="265"/>
    </row>
    <row r="1001" ht="12.75">
      <c r="D1001" s="265"/>
    </row>
    <row r="1002" ht="12.75">
      <c r="D1002" s="265"/>
    </row>
    <row r="1003" ht="12.75">
      <c r="D1003" s="265"/>
    </row>
    <row r="1004" ht="12.75">
      <c r="D1004" s="265"/>
    </row>
    <row r="1005" ht="12.75">
      <c r="D1005" s="265"/>
    </row>
    <row r="1006" ht="12.75">
      <c r="D1006" s="265"/>
    </row>
    <row r="1007" ht="12.75">
      <c r="D1007" s="265"/>
    </row>
    <row r="1008" ht="12.75">
      <c r="D1008" s="265"/>
    </row>
    <row r="1009" ht="12.75">
      <c r="D1009" s="265"/>
    </row>
    <row r="1010" ht="12.75">
      <c r="D1010" s="265"/>
    </row>
    <row r="1011" ht="12.75">
      <c r="D1011" s="265"/>
    </row>
    <row r="1012" ht="12.75">
      <c r="D1012" s="265"/>
    </row>
    <row r="1013" ht="12.75">
      <c r="D1013" s="265"/>
    </row>
    <row r="1014" ht="12.75">
      <c r="D1014" s="265"/>
    </row>
    <row r="1015" ht="12.75">
      <c r="D1015" s="265"/>
    </row>
    <row r="1016" ht="12.75">
      <c r="D1016" s="265"/>
    </row>
    <row r="1017" ht="12.75">
      <c r="D1017" s="265"/>
    </row>
    <row r="1018" ht="12.75">
      <c r="D1018" s="265"/>
    </row>
    <row r="1019" ht="12.75">
      <c r="D1019" s="265"/>
    </row>
    <row r="1020" ht="12.75">
      <c r="D1020" s="265"/>
    </row>
    <row r="1021" ht="12.75">
      <c r="D1021" s="265"/>
    </row>
    <row r="1022" ht="12.75">
      <c r="D1022" s="265"/>
    </row>
    <row r="1023" ht="12.75">
      <c r="D1023" s="265"/>
    </row>
    <row r="1024" ht="12.75">
      <c r="D1024" s="265"/>
    </row>
    <row r="1025" ht="12.75">
      <c r="D1025" s="265"/>
    </row>
    <row r="1026" ht="12.75">
      <c r="D1026" s="265"/>
    </row>
    <row r="1027" ht="12.75">
      <c r="D1027" s="265"/>
    </row>
    <row r="1028" ht="12.75">
      <c r="D1028" s="265"/>
    </row>
    <row r="1029" ht="12.75">
      <c r="D1029" s="265"/>
    </row>
    <row r="1030" ht="12.75">
      <c r="D1030" s="265"/>
    </row>
    <row r="1031" ht="12.75">
      <c r="D1031" s="265"/>
    </row>
    <row r="1032" ht="12.75">
      <c r="D1032" s="265"/>
    </row>
    <row r="1033" ht="12.75">
      <c r="D1033" s="265"/>
    </row>
    <row r="1034" ht="12.75">
      <c r="D1034" s="265"/>
    </row>
    <row r="1035" ht="12.75">
      <c r="D1035" s="265"/>
    </row>
    <row r="1036" ht="12.75">
      <c r="D1036" s="265"/>
    </row>
    <row r="1037" ht="12.75">
      <c r="D1037" s="265"/>
    </row>
    <row r="1038" ht="12.75">
      <c r="D1038" s="265"/>
    </row>
    <row r="1039" ht="12.75">
      <c r="D1039" s="265"/>
    </row>
    <row r="1040" ht="12.75">
      <c r="D1040" s="265"/>
    </row>
    <row r="1041" ht="12.75">
      <c r="D1041" s="265"/>
    </row>
    <row r="1042" ht="12.75">
      <c r="D1042" s="265"/>
    </row>
    <row r="1043" ht="12.75">
      <c r="D1043" s="265"/>
    </row>
    <row r="1044" ht="12.75">
      <c r="D1044" s="265"/>
    </row>
    <row r="1045" ht="12.75">
      <c r="D1045" s="265"/>
    </row>
    <row r="1046" ht="12.75">
      <c r="D1046" s="265"/>
    </row>
    <row r="1047" ht="12.75">
      <c r="D1047" s="265"/>
    </row>
    <row r="1048" ht="12.75">
      <c r="D1048" s="265"/>
    </row>
    <row r="1049" ht="12.75">
      <c r="D1049" s="265"/>
    </row>
    <row r="1050" ht="12.75">
      <c r="D1050" s="265"/>
    </row>
    <row r="1051" ht="12.75">
      <c r="D1051" s="265"/>
    </row>
    <row r="1052" ht="12.75">
      <c r="D1052" s="265"/>
    </row>
    <row r="1053" ht="12.75">
      <c r="D1053" s="265"/>
    </row>
    <row r="1054" ht="12.75">
      <c r="D1054" s="265"/>
    </row>
    <row r="1055" ht="12.75">
      <c r="D1055" s="265"/>
    </row>
    <row r="1056" ht="12.75">
      <c r="D1056" s="265"/>
    </row>
    <row r="1057" ht="12.75">
      <c r="D1057" s="265"/>
    </row>
    <row r="1058" ht="12.75">
      <c r="D1058" s="265"/>
    </row>
    <row r="1059" ht="12.75">
      <c r="D1059" s="265"/>
    </row>
    <row r="1060" ht="12.75">
      <c r="D1060" s="265"/>
    </row>
    <row r="1061" ht="12.75">
      <c r="D1061" s="265"/>
    </row>
    <row r="1062" ht="12.75">
      <c r="D1062" s="265"/>
    </row>
    <row r="1063" ht="12.75">
      <c r="D1063" s="265"/>
    </row>
    <row r="1064" ht="12.75">
      <c r="D1064" s="265"/>
    </row>
    <row r="1065" ht="12.75">
      <c r="D1065" s="265"/>
    </row>
    <row r="1066" ht="12.75">
      <c r="D1066" s="265"/>
    </row>
    <row r="1067" ht="12.75">
      <c r="D1067" s="265"/>
    </row>
    <row r="1068" ht="12.75">
      <c r="D1068" s="265"/>
    </row>
    <row r="1069" ht="12.75">
      <c r="D1069" s="265"/>
    </row>
    <row r="1070" ht="12.75">
      <c r="D1070" s="265"/>
    </row>
    <row r="1071" ht="12.75">
      <c r="D1071" s="265"/>
    </row>
    <row r="1072" ht="12.75">
      <c r="D1072" s="265"/>
    </row>
    <row r="1073" ht="12.75">
      <c r="D1073" s="265"/>
    </row>
    <row r="1074" ht="12.75">
      <c r="D1074" s="265"/>
    </row>
    <row r="1075" ht="12.75">
      <c r="D1075" s="265"/>
    </row>
    <row r="1076" ht="12.75">
      <c r="D1076" s="265"/>
    </row>
    <row r="1077" ht="12.75">
      <c r="D1077" s="265"/>
    </row>
    <row r="1078" ht="12.75">
      <c r="D1078" s="265"/>
    </row>
    <row r="1079" ht="12.75">
      <c r="D1079" s="265"/>
    </row>
    <row r="1080" ht="12.75">
      <c r="D1080" s="265"/>
    </row>
    <row r="1081" ht="12.75">
      <c r="D1081" s="265"/>
    </row>
    <row r="1082" ht="12.75">
      <c r="D1082" s="265"/>
    </row>
    <row r="1083" ht="12.75">
      <c r="D1083" s="265"/>
    </row>
    <row r="1084" ht="12.75">
      <c r="D1084" s="265"/>
    </row>
    <row r="1085" ht="12.75">
      <c r="D1085" s="265"/>
    </row>
    <row r="1086" ht="12.75">
      <c r="D1086" s="265"/>
    </row>
    <row r="1087" ht="12.75">
      <c r="D1087" s="265"/>
    </row>
    <row r="1088" ht="12.75">
      <c r="D1088" s="265"/>
    </row>
    <row r="1089" ht="12.75">
      <c r="D1089" s="265"/>
    </row>
    <row r="1090" ht="12.75">
      <c r="D1090" s="265"/>
    </row>
    <row r="1091" ht="12.75">
      <c r="D1091" s="265"/>
    </row>
    <row r="1092" ht="12.75">
      <c r="D1092" s="265"/>
    </row>
    <row r="1093" ht="12.75">
      <c r="D1093" s="265"/>
    </row>
    <row r="1094" ht="12.75">
      <c r="D1094" s="265"/>
    </row>
    <row r="1095" ht="12.75">
      <c r="D1095" s="265"/>
    </row>
    <row r="1096" ht="12.75">
      <c r="D1096" s="265"/>
    </row>
    <row r="1097" ht="12.75">
      <c r="D1097" s="265"/>
    </row>
    <row r="1098" ht="12.75">
      <c r="D1098" s="265"/>
    </row>
    <row r="1099" ht="12.75">
      <c r="D1099" s="265"/>
    </row>
    <row r="1100" ht="12.75">
      <c r="D1100" s="265"/>
    </row>
    <row r="1101" ht="12.75">
      <c r="D1101" s="265"/>
    </row>
    <row r="1102" ht="12.75">
      <c r="D1102" s="265"/>
    </row>
    <row r="1103" ht="12.75">
      <c r="D1103" s="265"/>
    </row>
    <row r="1104" ht="12.75">
      <c r="D1104" s="265"/>
    </row>
    <row r="1105" ht="12.75">
      <c r="D1105" s="265"/>
    </row>
    <row r="1106" ht="12.75">
      <c r="D1106" s="265"/>
    </row>
    <row r="1107" ht="12.75">
      <c r="D1107" s="265"/>
    </row>
    <row r="1108" ht="12.75">
      <c r="D1108" s="265"/>
    </row>
    <row r="1109" ht="12.75">
      <c r="D1109" s="265"/>
    </row>
    <row r="1110" ht="12.75">
      <c r="D1110" s="265"/>
    </row>
    <row r="1111" ht="12.75">
      <c r="D1111" s="265"/>
    </row>
    <row r="1112" ht="12.75">
      <c r="D1112" s="265"/>
    </row>
    <row r="1113" ht="12.75">
      <c r="D1113" s="265"/>
    </row>
    <row r="1114" ht="12.75">
      <c r="D1114" s="265"/>
    </row>
    <row r="1115" ht="12.75">
      <c r="D1115" s="265"/>
    </row>
    <row r="1116" ht="12.75">
      <c r="D1116" s="265"/>
    </row>
    <row r="1117" ht="12.75">
      <c r="D1117" s="265"/>
    </row>
    <row r="1118" ht="12.75">
      <c r="D1118" s="265"/>
    </row>
    <row r="1119" ht="12.75">
      <c r="D1119" s="265"/>
    </row>
    <row r="1120" ht="12.75">
      <c r="D1120" s="265"/>
    </row>
    <row r="1121" ht="12.75">
      <c r="D1121" s="265"/>
    </row>
    <row r="1122" ht="12.75">
      <c r="D1122" s="265"/>
    </row>
    <row r="1123" ht="12.75">
      <c r="D1123" s="265"/>
    </row>
    <row r="1124" ht="12.75">
      <c r="D1124" s="265"/>
    </row>
    <row r="1125" ht="12.75">
      <c r="D1125" s="265"/>
    </row>
    <row r="1126" ht="12.75">
      <c r="D1126" s="265"/>
    </row>
    <row r="1127" ht="12.75">
      <c r="D1127" s="265"/>
    </row>
    <row r="1128" ht="12.75">
      <c r="D1128" s="265"/>
    </row>
    <row r="1129" ht="12.75">
      <c r="D1129" s="265"/>
    </row>
    <row r="1130" ht="12.75">
      <c r="D1130" s="265"/>
    </row>
    <row r="1131" ht="12.75">
      <c r="D1131" s="265"/>
    </row>
    <row r="1132" ht="12.75">
      <c r="D1132" s="265"/>
    </row>
    <row r="1133" ht="12.75">
      <c r="D1133" s="265"/>
    </row>
    <row r="1134" ht="12.75">
      <c r="D1134" s="265"/>
    </row>
    <row r="1135" ht="12.75">
      <c r="D1135" s="265"/>
    </row>
    <row r="1136" ht="12.75">
      <c r="D1136" s="265"/>
    </row>
    <row r="1137" ht="12.75">
      <c r="D1137" s="265"/>
    </row>
    <row r="1138" ht="12.75">
      <c r="D1138" s="265"/>
    </row>
    <row r="1139" ht="12.75">
      <c r="D1139" s="265"/>
    </row>
    <row r="1140" ht="12.75">
      <c r="D1140" s="265"/>
    </row>
    <row r="1141" ht="12.75">
      <c r="D1141" s="265"/>
    </row>
    <row r="1142" ht="12.75">
      <c r="D1142" s="265"/>
    </row>
    <row r="1143" ht="12.75">
      <c r="D1143" s="265"/>
    </row>
    <row r="1144" ht="12.75">
      <c r="D1144" s="265"/>
    </row>
    <row r="1145" ht="12.75">
      <c r="D1145" s="265"/>
    </row>
    <row r="1146" ht="12.75">
      <c r="D1146" s="265"/>
    </row>
    <row r="1147" ht="12.75">
      <c r="D1147" s="265"/>
    </row>
    <row r="1148" ht="12.75">
      <c r="D1148" s="265"/>
    </row>
    <row r="1149" ht="12.75">
      <c r="D1149" s="265"/>
    </row>
    <row r="1150" ht="12.75">
      <c r="D1150" s="265"/>
    </row>
    <row r="1151" ht="12.75">
      <c r="D1151" s="265"/>
    </row>
    <row r="1152" ht="12.75">
      <c r="D1152" s="265"/>
    </row>
    <row r="1153" ht="12.75">
      <c r="D1153" s="265"/>
    </row>
    <row r="1154" ht="12.75">
      <c r="D1154" s="265"/>
    </row>
    <row r="1155" ht="12.75">
      <c r="D1155" s="265"/>
    </row>
    <row r="1156" ht="12.75">
      <c r="D1156" s="265"/>
    </row>
    <row r="1157" ht="12.75">
      <c r="D1157" s="265"/>
    </row>
    <row r="1158" ht="12.75">
      <c r="D1158" s="265"/>
    </row>
    <row r="1159" ht="12.75">
      <c r="D1159" s="265"/>
    </row>
    <row r="1160" ht="12.75">
      <c r="D1160" s="265"/>
    </row>
    <row r="1161" ht="12.75">
      <c r="D1161" s="265"/>
    </row>
    <row r="1162" ht="12.75">
      <c r="D1162" s="265"/>
    </row>
    <row r="1163" ht="12.75">
      <c r="D1163" s="265"/>
    </row>
    <row r="1164" ht="12.75">
      <c r="D1164" s="265"/>
    </row>
    <row r="1165" ht="12.75">
      <c r="D1165" s="265"/>
    </row>
    <row r="1166" ht="12.75">
      <c r="D1166" s="265"/>
    </row>
    <row r="1167" ht="12.75">
      <c r="D1167" s="265"/>
    </row>
    <row r="1168" ht="12.75">
      <c r="D1168" s="265"/>
    </row>
    <row r="1169" ht="12.75">
      <c r="D1169" s="265"/>
    </row>
    <row r="1170" ht="12.75">
      <c r="D1170" s="265"/>
    </row>
    <row r="1171" ht="12.75">
      <c r="D1171" s="265"/>
    </row>
    <row r="1172" ht="12.75">
      <c r="D1172" s="265"/>
    </row>
    <row r="1173" ht="12.75">
      <c r="D1173" s="265"/>
    </row>
    <row r="1174" ht="12.75">
      <c r="D1174" s="265"/>
    </row>
    <row r="1175" ht="12.75">
      <c r="D1175" s="265"/>
    </row>
    <row r="1176" ht="12.75">
      <c r="D1176" s="265"/>
    </row>
    <row r="1177" ht="12.75">
      <c r="D1177" s="265"/>
    </row>
    <row r="1178" ht="12.75">
      <c r="D1178" s="265"/>
    </row>
    <row r="1179" ht="12.75">
      <c r="D1179" s="265"/>
    </row>
    <row r="1180" ht="12.75">
      <c r="D1180" s="265"/>
    </row>
    <row r="1181" ht="12.75">
      <c r="D1181" s="265"/>
    </row>
    <row r="1182" ht="12.75">
      <c r="D1182" s="265"/>
    </row>
    <row r="1183" ht="12.75">
      <c r="D1183" s="265"/>
    </row>
    <row r="1184" ht="12.75">
      <c r="D1184" s="265"/>
    </row>
    <row r="1185" ht="12.75">
      <c r="D1185" s="265"/>
    </row>
    <row r="1186" ht="12.75">
      <c r="D1186" s="265"/>
    </row>
    <row r="1187" ht="12.75">
      <c r="D1187" s="265"/>
    </row>
    <row r="1188" ht="12.75">
      <c r="D1188" s="265"/>
    </row>
    <row r="1189" ht="12.75">
      <c r="D1189" s="265"/>
    </row>
    <row r="1190" ht="12.75">
      <c r="D1190" s="265"/>
    </row>
    <row r="1191" ht="12.75">
      <c r="D1191" s="265"/>
    </row>
    <row r="1192" ht="12.75">
      <c r="D1192" s="265"/>
    </row>
    <row r="1193" ht="12.75">
      <c r="D1193" s="265"/>
    </row>
    <row r="1194" ht="12.75">
      <c r="D1194" s="265"/>
    </row>
    <row r="1195" ht="12.75">
      <c r="D1195" s="265"/>
    </row>
    <row r="1196" ht="12.75">
      <c r="D1196" s="265"/>
    </row>
    <row r="1197" ht="12.75">
      <c r="D1197" s="265"/>
    </row>
    <row r="1198" ht="12.75">
      <c r="D1198" s="265"/>
    </row>
    <row r="1199" ht="12.75">
      <c r="D1199" s="265"/>
    </row>
    <row r="1200" ht="12.75">
      <c r="D1200" s="265"/>
    </row>
    <row r="1201" ht="12.75">
      <c r="D1201" s="265"/>
    </row>
    <row r="1202" ht="12.75">
      <c r="D1202" s="265"/>
    </row>
    <row r="1203" ht="12.75">
      <c r="D1203" s="265"/>
    </row>
    <row r="1204" ht="12.75">
      <c r="D1204" s="265"/>
    </row>
    <row r="1205" ht="12.75">
      <c r="D1205" s="265"/>
    </row>
    <row r="1206" ht="12.75">
      <c r="D1206" s="265"/>
    </row>
    <row r="1207" ht="12.75">
      <c r="D1207" s="265"/>
    </row>
    <row r="1208" ht="12.75">
      <c r="D1208" s="265"/>
    </row>
    <row r="1209" ht="12.75">
      <c r="D1209" s="265"/>
    </row>
    <row r="1210" ht="12.75">
      <c r="D1210" s="265"/>
    </row>
    <row r="1211" ht="12.75">
      <c r="D1211" s="265"/>
    </row>
    <row r="1212" ht="12.75">
      <c r="D1212" s="265"/>
    </row>
    <row r="1213" ht="12.75">
      <c r="D1213" s="265"/>
    </row>
    <row r="1214" ht="12.75">
      <c r="D1214" s="265"/>
    </row>
    <row r="1215" ht="12.75">
      <c r="D1215" s="265"/>
    </row>
    <row r="1216" ht="12.75">
      <c r="D1216" s="265"/>
    </row>
    <row r="1217" ht="12.75">
      <c r="D1217" s="265"/>
    </row>
    <row r="1218" ht="12.75">
      <c r="D1218" s="265"/>
    </row>
    <row r="1219" ht="12.75">
      <c r="D1219" s="265"/>
    </row>
    <row r="1220" ht="12.75">
      <c r="D1220" s="265"/>
    </row>
    <row r="1221" ht="12.75">
      <c r="D1221" s="265"/>
    </row>
    <row r="1222" ht="12.75">
      <c r="D1222" s="265"/>
    </row>
    <row r="1223" ht="12.75">
      <c r="D1223" s="265"/>
    </row>
    <row r="1224" ht="12.75">
      <c r="D1224" s="265"/>
    </row>
    <row r="1225" ht="12.75">
      <c r="D1225" s="265"/>
    </row>
    <row r="1226" ht="12.75">
      <c r="D1226" s="265"/>
    </row>
    <row r="1227" ht="12.75">
      <c r="D1227" s="265"/>
    </row>
    <row r="1228" ht="12.75">
      <c r="D1228" s="265"/>
    </row>
    <row r="1229" ht="12.75">
      <c r="D1229" s="265"/>
    </row>
    <row r="1230" ht="12.75">
      <c r="D1230" s="265"/>
    </row>
    <row r="1231" ht="12.75">
      <c r="D1231" s="265"/>
    </row>
    <row r="1232" ht="12.75">
      <c r="D1232" s="265"/>
    </row>
    <row r="1233" ht="12.75">
      <c r="D1233" s="265"/>
    </row>
    <row r="1234" ht="12.75">
      <c r="D1234" s="265"/>
    </row>
    <row r="1235" ht="12.75">
      <c r="D1235" s="265"/>
    </row>
    <row r="1236" ht="12.75">
      <c r="D1236" s="265"/>
    </row>
    <row r="1237" ht="12.75">
      <c r="D1237" s="265"/>
    </row>
    <row r="1238" ht="12.75">
      <c r="D1238" s="265"/>
    </row>
    <row r="1239" ht="12.75">
      <c r="D1239" s="265"/>
    </row>
    <row r="1240" ht="12.75">
      <c r="D1240" s="265"/>
    </row>
    <row r="1241" ht="12.75">
      <c r="D1241" s="265"/>
    </row>
    <row r="1242" ht="12.75">
      <c r="D1242" s="265"/>
    </row>
    <row r="1243" ht="12.75">
      <c r="D1243" s="265"/>
    </row>
    <row r="1244" ht="12.75">
      <c r="D1244" s="265"/>
    </row>
    <row r="1245" ht="12.75">
      <c r="D1245" s="265"/>
    </row>
    <row r="1246" ht="12.75">
      <c r="D1246" s="265"/>
    </row>
    <row r="1247" ht="12.75">
      <c r="D1247" s="265"/>
    </row>
    <row r="1248" ht="12.75">
      <c r="D1248" s="265"/>
    </row>
    <row r="1249" ht="12.75">
      <c r="D1249" s="265"/>
    </row>
    <row r="1250" ht="12.75">
      <c r="D1250" s="265"/>
    </row>
    <row r="1251" ht="12.75">
      <c r="D1251" s="265"/>
    </row>
    <row r="1252" ht="12.75">
      <c r="D1252" s="265"/>
    </row>
    <row r="1253" ht="12.75">
      <c r="D1253" s="265"/>
    </row>
    <row r="1254" ht="12.75">
      <c r="D1254" s="265"/>
    </row>
    <row r="1255" ht="12.75">
      <c r="D1255" s="265"/>
    </row>
    <row r="1256" ht="12.75">
      <c r="D1256" s="265"/>
    </row>
    <row r="1257" ht="12.75">
      <c r="D1257" s="265"/>
    </row>
    <row r="1258" ht="12.75">
      <c r="D1258" s="265"/>
    </row>
    <row r="1259" ht="12.75">
      <c r="D1259" s="265"/>
    </row>
    <row r="1260" ht="12.75">
      <c r="D1260" s="265"/>
    </row>
    <row r="1261" ht="12.75">
      <c r="D1261" s="265"/>
    </row>
    <row r="1262" ht="12.75">
      <c r="D1262" s="265"/>
    </row>
    <row r="1263" ht="12.75">
      <c r="D1263" s="265"/>
    </row>
    <row r="1264" ht="12.75">
      <c r="D1264" s="265"/>
    </row>
    <row r="1265" ht="12.75">
      <c r="D1265" s="265"/>
    </row>
    <row r="1266" ht="12.75">
      <c r="D1266" s="265"/>
    </row>
    <row r="1267" ht="12.75">
      <c r="D1267" s="265"/>
    </row>
    <row r="1268" ht="12.75">
      <c r="D1268" s="265"/>
    </row>
    <row r="1269" ht="12.75">
      <c r="D1269" s="265"/>
    </row>
    <row r="1270" ht="12.75">
      <c r="D1270" s="265"/>
    </row>
    <row r="1271" ht="12.75">
      <c r="D1271" s="265"/>
    </row>
    <row r="1272" ht="12.75">
      <c r="D1272" s="265"/>
    </row>
    <row r="1273" ht="12.75">
      <c r="D1273" s="265"/>
    </row>
    <row r="1274" ht="12.75">
      <c r="D1274" s="265"/>
    </row>
    <row r="1275" ht="12.75">
      <c r="D1275" s="265"/>
    </row>
    <row r="1276" ht="12.75">
      <c r="D1276" s="265"/>
    </row>
    <row r="1277" ht="12.75">
      <c r="D1277" s="265"/>
    </row>
    <row r="1278" ht="12.75">
      <c r="D1278" s="265"/>
    </row>
    <row r="1279" ht="12.75">
      <c r="D1279" s="265"/>
    </row>
    <row r="1280" ht="12.75">
      <c r="D1280" s="265"/>
    </row>
    <row r="1281" ht="12.75">
      <c r="D1281" s="265"/>
    </row>
    <row r="1282" ht="12.75">
      <c r="D1282" s="265"/>
    </row>
    <row r="1283" ht="12.75">
      <c r="D1283" s="265"/>
    </row>
    <row r="1284" ht="12.75">
      <c r="D1284" s="265"/>
    </row>
    <row r="1285" ht="12.75">
      <c r="D1285" s="265"/>
    </row>
    <row r="1286" ht="12.75">
      <c r="D1286" s="265"/>
    </row>
    <row r="1287" ht="12.75">
      <c r="D1287" s="265"/>
    </row>
    <row r="1288" ht="12.75">
      <c r="D1288" s="265"/>
    </row>
    <row r="1289" ht="12.75">
      <c r="D1289" s="265"/>
    </row>
    <row r="1290" ht="12.75">
      <c r="D1290" s="265"/>
    </row>
    <row r="1291" ht="12.75">
      <c r="D1291" s="265"/>
    </row>
    <row r="1292" ht="12.75">
      <c r="D1292" s="265"/>
    </row>
    <row r="1293" ht="12.75">
      <c r="D1293" s="265"/>
    </row>
    <row r="1294" ht="12.75">
      <c r="D1294" s="265"/>
    </row>
    <row r="1295" ht="12.75">
      <c r="D1295" s="265"/>
    </row>
    <row r="1296" ht="12.75">
      <c r="D1296" s="265"/>
    </row>
    <row r="1297" ht="12.75">
      <c r="D1297" s="265"/>
    </row>
    <row r="1298" ht="12.75">
      <c r="D1298" s="265"/>
    </row>
    <row r="1299" ht="12.75">
      <c r="D1299" s="265"/>
    </row>
    <row r="1300" ht="12.75">
      <c r="D1300" s="265"/>
    </row>
    <row r="1301" ht="12.75">
      <c r="D1301" s="265"/>
    </row>
    <row r="1302" ht="12.75">
      <c r="D1302" s="265"/>
    </row>
    <row r="1303" ht="12.75">
      <c r="D1303" s="265"/>
    </row>
    <row r="1304" ht="12.75">
      <c r="D1304" s="265"/>
    </row>
    <row r="1305" ht="12.75">
      <c r="D1305" s="265"/>
    </row>
    <row r="1306" ht="12.75">
      <c r="D1306" s="265"/>
    </row>
    <row r="1307" ht="12.75">
      <c r="D1307" s="265"/>
    </row>
    <row r="1308" ht="12.75">
      <c r="D1308" s="265"/>
    </row>
    <row r="1309" ht="12.75">
      <c r="D1309" s="265"/>
    </row>
    <row r="1310" ht="12.75">
      <c r="D1310" s="265"/>
    </row>
    <row r="1311" ht="12.75">
      <c r="D1311" s="265"/>
    </row>
    <row r="1312" ht="12.75">
      <c r="D1312" s="265"/>
    </row>
    <row r="1313" ht="12.75">
      <c r="D1313" s="265"/>
    </row>
    <row r="1314" ht="12.75">
      <c r="D1314" s="265"/>
    </row>
    <row r="1315" ht="12.75">
      <c r="D1315" s="265"/>
    </row>
    <row r="1316" ht="12.75">
      <c r="D1316" s="265"/>
    </row>
    <row r="1317" ht="12.75">
      <c r="D1317" s="265"/>
    </row>
    <row r="1318" ht="12.75">
      <c r="D1318" s="265"/>
    </row>
    <row r="1319" ht="12.75">
      <c r="D1319" s="265"/>
    </row>
    <row r="1320" ht="12.75">
      <c r="D1320" s="265"/>
    </row>
    <row r="1321" ht="12.75">
      <c r="D1321" s="265"/>
    </row>
    <row r="1322" ht="12.75">
      <c r="D1322" s="265"/>
    </row>
    <row r="1323" ht="12.75">
      <c r="D1323" s="265"/>
    </row>
    <row r="1324" ht="12.75">
      <c r="D1324" s="265"/>
    </row>
    <row r="1325" ht="12.75">
      <c r="D1325" s="265"/>
    </row>
    <row r="1326" ht="12.75">
      <c r="D1326" s="265"/>
    </row>
    <row r="1327" ht="12.75">
      <c r="D1327" s="265"/>
    </row>
    <row r="1328" ht="12.75">
      <c r="D1328" s="265"/>
    </row>
    <row r="1329" ht="12.75">
      <c r="D1329" s="265"/>
    </row>
    <row r="1330" ht="12.75">
      <c r="D1330" s="265"/>
    </row>
    <row r="1331" ht="12.75">
      <c r="D1331" s="265"/>
    </row>
    <row r="1332" ht="12.75">
      <c r="D1332" s="265"/>
    </row>
    <row r="1333" ht="12.75">
      <c r="D1333" s="265"/>
    </row>
    <row r="1334" ht="12.75">
      <c r="D1334" s="265"/>
    </row>
    <row r="1335" ht="12.75">
      <c r="D1335" s="265"/>
    </row>
    <row r="1336" ht="12.75">
      <c r="D1336" s="265"/>
    </row>
    <row r="1337" ht="12.75">
      <c r="D1337" s="265"/>
    </row>
    <row r="1338" ht="12.75">
      <c r="D1338" s="265"/>
    </row>
    <row r="1339" ht="12.75">
      <c r="D1339" s="265"/>
    </row>
    <row r="1340" ht="12.75">
      <c r="D1340" s="265"/>
    </row>
    <row r="1341" ht="12.75">
      <c r="D1341" s="265"/>
    </row>
    <row r="1342" ht="12.75">
      <c r="D1342" s="265"/>
    </row>
    <row r="1343" ht="12.75">
      <c r="D1343" s="265"/>
    </row>
    <row r="1344" ht="12.75">
      <c r="D1344" s="265"/>
    </row>
    <row r="1345" ht="12.75">
      <c r="D1345" s="265"/>
    </row>
    <row r="1346" ht="12.75">
      <c r="D1346" s="265"/>
    </row>
    <row r="1347" ht="12.75">
      <c r="D1347" s="265"/>
    </row>
    <row r="1348" ht="12.75">
      <c r="D1348" s="265"/>
    </row>
    <row r="1349" ht="12.75">
      <c r="D1349" s="265"/>
    </row>
    <row r="1350" ht="12.75">
      <c r="D1350" s="265"/>
    </row>
    <row r="1351" ht="12.75">
      <c r="D1351" s="265"/>
    </row>
    <row r="1352" ht="12.75">
      <c r="D1352" s="265"/>
    </row>
    <row r="1353" ht="12.75">
      <c r="D1353" s="265"/>
    </row>
    <row r="1354" ht="12.75">
      <c r="D1354" s="265"/>
    </row>
    <row r="1355" ht="12.75">
      <c r="D1355" s="265"/>
    </row>
    <row r="1356" ht="12.75">
      <c r="D1356" s="265"/>
    </row>
    <row r="1357" ht="12.75">
      <c r="D1357" s="265"/>
    </row>
    <row r="1358" ht="12.75">
      <c r="D1358" s="265"/>
    </row>
    <row r="1359" ht="12.75">
      <c r="D1359" s="265"/>
    </row>
    <row r="1360" ht="12.75">
      <c r="D1360" s="265"/>
    </row>
    <row r="1361" ht="12.75">
      <c r="D1361" s="265"/>
    </row>
    <row r="1362" ht="12.75">
      <c r="D1362" s="265"/>
    </row>
    <row r="1363" ht="12.75">
      <c r="D1363" s="265"/>
    </row>
    <row r="1364" ht="12.75">
      <c r="D1364" s="265"/>
    </row>
    <row r="1365" ht="12.75">
      <c r="D1365" s="265"/>
    </row>
    <row r="1366" ht="12.75">
      <c r="D1366" s="265"/>
    </row>
    <row r="1367" ht="12.75">
      <c r="D1367" s="265"/>
    </row>
    <row r="1368" ht="12.75">
      <c r="D1368" s="265"/>
    </row>
    <row r="1369" ht="12.75">
      <c r="D1369" s="265"/>
    </row>
    <row r="1370" ht="12.75">
      <c r="D1370" s="265"/>
    </row>
    <row r="1371" ht="12.75">
      <c r="D1371" s="265"/>
    </row>
    <row r="1372" ht="12.75">
      <c r="D1372" s="265"/>
    </row>
    <row r="1373" ht="12.75">
      <c r="D1373" s="265"/>
    </row>
    <row r="1374" ht="12.75">
      <c r="D1374" s="265"/>
    </row>
    <row r="1375" ht="12.75">
      <c r="D1375" s="265"/>
    </row>
    <row r="1376" ht="12.75">
      <c r="D1376" s="265"/>
    </row>
    <row r="1377" ht="12.75">
      <c r="D1377" s="265"/>
    </row>
    <row r="1378" ht="12.75">
      <c r="D1378" s="265"/>
    </row>
    <row r="1379" ht="12.75">
      <c r="D1379" s="265"/>
    </row>
    <row r="1380" ht="12.75">
      <c r="D1380" s="265"/>
    </row>
    <row r="1381" ht="12.75">
      <c r="D1381" s="265"/>
    </row>
    <row r="1382" ht="12.75">
      <c r="D1382" s="265"/>
    </row>
    <row r="1383" ht="12.75">
      <c r="D1383" s="265"/>
    </row>
    <row r="1384" ht="12.75">
      <c r="D1384" s="265"/>
    </row>
    <row r="1385" ht="12.75">
      <c r="D1385" s="265"/>
    </row>
    <row r="1386" ht="12.75">
      <c r="D1386" s="265"/>
    </row>
    <row r="1387" ht="12.75">
      <c r="D1387" s="265"/>
    </row>
    <row r="1388" ht="12.75">
      <c r="D1388" s="265"/>
    </row>
    <row r="1389" ht="12.75">
      <c r="D1389" s="265"/>
    </row>
    <row r="1390" ht="12.75">
      <c r="D1390" s="265"/>
    </row>
    <row r="1391" ht="12.75">
      <c r="D1391" s="265"/>
    </row>
    <row r="1392" ht="12.75">
      <c r="D1392" s="265"/>
    </row>
    <row r="1393" ht="12.75">
      <c r="D1393" s="265"/>
    </row>
    <row r="1394" ht="12.75">
      <c r="D1394" s="265"/>
    </row>
    <row r="1395" ht="12.75">
      <c r="D1395" s="265"/>
    </row>
    <row r="1396" ht="12.75">
      <c r="D1396" s="265"/>
    </row>
    <row r="1397" ht="12.75">
      <c r="D1397" s="265"/>
    </row>
    <row r="1398" ht="12.75">
      <c r="D1398" s="265"/>
    </row>
    <row r="1399" ht="12.75">
      <c r="D1399" s="265"/>
    </row>
    <row r="1400" ht="12.75">
      <c r="D1400" s="265"/>
    </row>
    <row r="1401" ht="12.75">
      <c r="D1401" s="265"/>
    </row>
    <row r="1402" ht="12.75">
      <c r="D1402" s="265"/>
    </row>
    <row r="1403" ht="12.75">
      <c r="D1403" s="265"/>
    </row>
    <row r="1404" ht="12.75">
      <c r="D1404" s="265"/>
    </row>
    <row r="1405" ht="12.75">
      <c r="D1405" s="265"/>
    </row>
    <row r="1406" ht="12.75">
      <c r="D1406" s="265"/>
    </row>
    <row r="1407" ht="12.75">
      <c r="D1407" s="265"/>
    </row>
    <row r="1408" ht="12.75">
      <c r="D1408" s="265"/>
    </row>
    <row r="1409" ht="12.75">
      <c r="D1409" s="265"/>
    </row>
    <row r="1410" ht="12.75">
      <c r="D1410" s="265"/>
    </row>
    <row r="1411" ht="12.75">
      <c r="D1411" s="265"/>
    </row>
    <row r="1412" ht="12.75">
      <c r="D1412" s="265"/>
    </row>
    <row r="1413" ht="12.75">
      <c r="D1413" s="265"/>
    </row>
    <row r="1414" ht="12.75">
      <c r="D1414" s="265"/>
    </row>
    <row r="1415" ht="12.75">
      <c r="D1415" s="265"/>
    </row>
    <row r="1416" ht="12.75">
      <c r="D1416" s="265"/>
    </row>
    <row r="1417" ht="12.75">
      <c r="D1417" s="265"/>
    </row>
    <row r="1418" ht="12.75">
      <c r="D1418" s="265"/>
    </row>
    <row r="1419" ht="12.75">
      <c r="D1419" s="265"/>
    </row>
    <row r="1420" ht="12.75">
      <c r="D1420" s="265"/>
    </row>
    <row r="1421" ht="12.75">
      <c r="D1421" s="265"/>
    </row>
    <row r="1422" ht="12.75">
      <c r="D1422" s="265"/>
    </row>
    <row r="1423" ht="12.75">
      <c r="D1423" s="265"/>
    </row>
    <row r="1424" ht="12.75">
      <c r="D1424" s="265"/>
    </row>
    <row r="1425" ht="12.75">
      <c r="D1425" s="265"/>
    </row>
    <row r="1426" ht="12.75">
      <c r="D1426" s="265"/>
    </row>
    <row r="1427" ht="12.75">
      <c r="D1427" s="265"/>
    </row>
    <row r="1428" ht="12.75">
      <c r="D1428" s="265"/>
    </row>
    <row r="1429" ht="12.75">
      <c r="D1429" s="265"/>
    </row>
    <row r="1430" ht="12.75">
      <c r="D1430" s="265"/>
    </row>
    <row r="1431" ht="12.75">
      <c r="D1431" s="265"/>
    </row>
    <row r="1432" ht="12.75">
      <c r="D1432" s="265"/>
    </row>
    <row r="1433" ht="12.75">
      <c r="D1433" s="265"/>
    </row>
    <row r="1434" ht="12.75">
      <c r="D1434" s="265"/>
    </row>
    <row r="1435" ht="12.75">
      <c r="D1435" s="265"/>
    </row>
    <row r="1436" ht="12.75">
      <c r="D1436" s="265"/>
    </row>
    <row r="1437" ht="12.75">
      <c r="D1437" s="265"/>
    </row>
    <row r="1438" ht="12.75">
      <c r="D1438" s="265"/>
    </row>
    <row r="1439" ht="12.75">
      <c r="D1439" s="265"/>
    </row>
    <row r="1440" ht="12.75">
      <c r="D1440" s="265"/>
    </row>
    <row r="1441" ht="12.75">
      <c r="D1441" s="265"/>
    </row>
    <row r="1442" ht="12.75">
      <c r="D1442" s="265"/>
    </row>
    <row r="1443" ht="12.75">
      <c r="D1443" s="265"/>
    </row>
    <row r="1444" ht="12.75">
      <c r="D1444" s="265"/>
    </row>
    <row r="1445" ht="12.75">
      <c r="D1445" s="265"/>
    </row>
    <row r="1446" ht="12.75">
      <c r="D1446" s="265"/>
    </row>
    <row r="1447" ht="12.75">
      <c r="D1447" s="265"/>
    </row>
    <row r="1448" ht="12.75">
      <c r="D1448" s="265"/>
    </row>
    <row r="1449" ht="12.75">
      <c r="D1449" s="265"/>
    </row>
    <row r="1450" ht="12.75">
      <c r="D1450" s="265"/>
    </row>
    <row r="1451" ht="12.75">
      <c r="D1451" s="265"/>
    </row>
    <row r="1452" ht="12.75">
      <c r="D1452" s="265"/>
    </row>
    <row r="1453" ht="12.75">
      <c r="D1453" s="265"/>
    </row>
    <row r="1454" ht="12.75">
      <c r="D1454" s="265"/>
    </row>
    <row r="1455" ht="12.75">
      <c r="D1455" s="265"/>
    </row>
    <row r="1456" ht="12.75">
      <c r="D1456" s="265"/>
    </row>
    <row r="1457" ht="12.75">
      <c r="D1457" s="265"/>
    </row>
    <row r="1458" ht="12.75">
      <c r="D1458" s="265"/>
    </row>
    <row r="1459" ht="12.75">
      <c r="D1459" s="265"/>
    </row>
    <row r="1460" ht="12.75">
      <c r="D1460" s="265"/>
    </row>
    <row r="1461" ht="12.75">
      <c r="D1461" s="265"/>
    </row>
    <row r="1462" ht="12.75">
      <c r="D1462" s="265"/>
    </row>
    <row r="1463" ht="12.75">
      <c r="D1463" s="265"/>
    </row>
    <row r="1464" ht="12.75">
      <c r="D1464" s="265"/>
    </row>
    <row r="1465" ht="12.75">
      <c r="D1465" s="265"/>
    </row>
    <row r="1466" ht="12.75">
      <c r="D1466" s="265"/>
    </row>
    <row r="1467" ht="12.75">
      <c r="D1467" s="265"/>
    </row>
    <row r="1468" ht="12.75">
      <c r="D1468" s="265"/>
    </row>
    <row r="1469" ht="12.75">
      <c r="D1469" s="265"/>
    </row>
    <row r="1470" ht="12.75">
      <c r="D1470" s="265"/>
    </row>
    <row r="1471" ht="12.75">
      <c r="D1471" s="265"/>
    </row>
    <row r="1472" ht="12.75">
      <c r="D1472" s="265"/>
    </row>
    <row r="1473" ht="12.75">
      <c r="D1473" s="265"/>
    </row>
    <row r="1474" ht="12.75">
      <c r="D1474" s="265"/>
    </row>
    <row r="1475" ht="12.75">
      <c r="D1475" s="265"/>
    </row>
    <row r="1476" ht="12.75">
      <c r="D1476" s="265"/>
    </row>
    <row r="1477" ht="12.75">
      <c r="D1477" s="265"/>
    </row>
    <row r="1478" ht="12.75">
      <c r="D1478" s="265"/>
    </row>
    <row r="1479" ht="12.75">
      <c r="D1479" s="265"/>
    </row>
    <row r="1480" ht="12.75">
      <c r="D1480" s="265"/>
    </row>
    <row r="1481" ht="12.75">
      <c r="D1481" s="265"/>
    </row>
    <row r="1482" ht="12.75">
      <c r="D1482" s="265"/>
    </row>
    <row r="1483" ht="12.75">
      <c r="D1483" s="265"/>
    </row>
    <row r="1484" ht="12.75">
      <c r="D1484" s="265"/>
    </row>
    <row r="1485" ht="12.75">
      <c r="D1485" s="265"/>
    </row>
    <row r="1486" ht="12.75">
      <c r="D1486" s="265"/>
    </row>
    <row r="1487" ht="12.75">
      <c r="D1487" s="265"/>
    </row>
    <row r="1488" ht="12.75">
      <c r="D1488" s="265"/>
    </row>
    <row r="1489" ht="12.75">
      <c r="D1489" s="265"/>
    </row>
    <row r="1490" ht="12.75">
      <c r="D1490" s="265"/>
    </row>
    <row r="1491" ht="12.75">
      <c r="D1491" s="265"/>
    </row>
    <row r="1492" ht="12.75">
      <c r="D1492" s="265"/>
    </row>
    <row r="1493" ht="12.75">
      <c r="D1493" s="265"/>
    </row>
    <row r="1494" ht="12.75">
      <c r="D1494" s="265"/>
    </row>
    <row r="1495" ht="12.75">
      <c r="D1495" s="265"/>
    </row>
    <row r="1496" ht="12.75">
      <c r="D1496" s="265"/>
    </row>
    <row r="1497" ht="12.75">
      <c r="D1497" s="265"/>
    </row>
    <row r="1498" ht="12.75">
      <c r="D1498" s="265"/>
    </row>
    <row r="1499" ht="12.75">
      <c r="D1499" s="265"/>
    </row>
    <row r="1500" ht="12.75">
      <c r="D1500" s="265"/>
    </row>
    <row r="1501" ht="12.75">
      <c r="D1501" s="265"/>
    </row>
    <row r="1502" ht="12.75">
      <c r="D1502" s="265"/>
    </row>
    <row r="1503" ht="12.75">
      <c r="D1503" s="265"/>
    </row>
    <row r="1504" ht="12.75">
      <c r="D1504" s="265"/>
    </row>
    <row r="1505" ht="12.75">
      <c r="D1505" s="265"/>
    </row>
    <row r="1506" ht="12.75">
      <c r="D1506" s="265"/>
    </row>
    <row r="1507" ht="12.75">
      <c r="D1507" s="265"/>
    </row>
    <row r="1508" ht="12.75">
      <c r="D1508" s="265"/>
    </row>
    <row r="1509" ht="12.75">
      <c r="D1509" s="265"/>
    </row>
    <row r="1510" ht="12.75">
      <c r="D1510" s="265"/>
    </row>
    <row r="1511" ht="12.75">
      <c r="D1511" s="265"/>
    </row>
    <row r="1512" ht="12.75">
      <c r="D1512" s="265"/>
    </row>
    <row r="1513" ht="12.75">
      <c r="D1513" s="265"/>
    </row>
    <row r="1514" ht="12.75">
      <c r="D1514" s="265"/>
    </row>
    <row r="1515" ht="12.75">
      <c r="D1515" s="265"/>
    </row>
    <row r="1516" ht="12.75">
      <c r="D1516" s="265"/>
    </row>
    <row r="1517" ht="12.75">
      <c r="D1517" s="265"/>
    </row>
    <row r="1518" ht="12.75">
      <c r="D1518" s="265"/>
    </row>
    <row r="1519" ht="12.75">
      <c r="D1519" s="265"/>
    </row>
    <row r="1520" ht="12.75">
      <c r="D1520" s="265"/>
    </row>
    <row r="1521" ht="12.75">
      <c r="D1521" s="265"/>
    </row>
    <row r="1522" ht="12.75">
      <c r="D1522" s="265"/>
    </row>
    <row r="1523" ht="12.75">
      <c r="D1523" s="265"/>
    </row>
    <row r="1524" ht="12.75">
      <c r="D1524" s="265"/>
    </row>
    <row r="1525" ht="12.75">
      <c r="D1525" s="265"/>
    </row>
    <row r="1526" ht="12.75">
      <c r="D1526" s="265"/>
    </row>
    <row r="1527" ht="12.75">
      <c r="D1527" s="265"/>
    </row>
    <row r="1528" ht="12.75">
      <c r="D1528" s="265"/>
    </row>
    <row r="1529" ht="12.75">
      <c r="D1529" s="265"/>
    </row>
    <row r="1530" ht="12.75">
      <c r="D1530" s="265"/>
    </row>
    <row r="1531" ht="12.75">
      <c r="D1531" s="265"/>
    </row>
    <row r="1532" ht="12.75">
      <c r="D1532" s="265"/>
    </row>
    <row r="1533" ht="12.75">
      <c r="D1533" s="265"/>
    </row>
    <row r="1534" ht="12.75">
      <c r="D1534" s="265"/>
    </row>
    <row r="1535" ht="12.75">
      <c r="D1535" s="265"/>
    </row>
    <row r="1536" ht="12.75">
      <c r="D1536" s="265"/>
    </row>
    <row r="1537" ht="12.75">
      <c r="D1537" s="265"/>
    </row>
    <row r="1538" ht="12.75">
      <c r="D1538" s="265"/>
    </row>
    <row r="1539" ht="12.75">
      <c r="D1539" s="265"/>
    </row>
    <row r="1540" ht="12.75">
      <c r="D1540" s="265"/>
    </row>
    <row r="1541" ht="12.75">
      <c r="D1541" s="265"/>
    </row>
    <row r="1542" ht="12.75">
      <c r="D1542" s="265"/>
    </row>
    <row r="1543" ht="12.75">
      <c r="D1543" s="265"/>
    </row>
    <row r="1544" ht="12.75">
      <c r="D1544" s="265"/>
    </row>
    <row r="1545" ht="12.75">
      <c r="D1545" s="265"/>
    </row>
    <row r="1546" ht="12.75">
      <c r="D1546" s="265"/>
    </row>
    <row r="1547" ht="12.75">
      <c r="D1547" s="265"/>
    </row>
    <row r="1548" ht="12.75">
      <c r="D1548" s="265"/>
    </row>
    <row r="1549" ht="12.75">
      <c r="D1549" s="265"/>
    </row>
    <row r="1550" ht="12.75">
      <c r="D1550" s="265"/>
    </row>
    <row r="1551" ht="12.75">
      <c r="D1551" s="265"/>
    </row>
    <row r="1552" ht="12.75">
      <c r="D1552" s="265"/>
    </row>
    <row r="1553" ht="12.75">
      <c r="D1553" s="265"/>
    </row>
    <row r="1554" ht="12.75">
      <c r="D1554" s="265"/>
    </row>
    <row r="1555" ht="12.75">
      <c r="D1555" s="265"/>
    </row>
    <row r="1556" ht="12.75">
      <c r="D1556" s="265"/>
    </row>
    <row r="1557" ht="12.75">
      <c r="D1557" s="265"/>
    </row>
    <row r="1558" ht="12.75">
      <c r="D1558" s="265"/>
    </row>
    <row r="1559" ht="12.75">
      <c r="D1559" s="265"/>
    </row>
    <row r="1560" ht="12.75">
      <c r="D1560" s="265"/>
    </row>
    <row r="1561" ht="12.75">
      <c r="D1561" s="265"/>
    </row>
    <row r="1562" ht="12.75">
      <c r="D1562" s="265"/>
    </row>
    <row r="1563" ht="12.75">
      <c r="D1563" s="265"/>
    </row>
    <row r="1564" ht="12.75">
      <c r="D1564" s="265"/>
    </row>
    <row r="1565" ht="12.75">
      <c r="D1565" s="265"/>
    </row>
    <row r="1566" ht="12.75">
      <c r="D1566" s="265"/>
    </row>
    <row r="1567" ht="12.75">
      <c r="D1567" s="265"/>
    </row>
    <row r="1568" ht="12.75">
      <c r="D1568" s="265"/>
    </row>
    <row r="1569" ht="12.75">
      <c r="D1569" s="265"/>
    </row>
    <row r="1570" ht="12.75">
      <c r="D1570" s="265"/>
    </row>
    <row r="1571" ht="12.75">
      <c r="D1571" s="265"/>
    </row>
    <row r="1572" ht="12.75">
      <c r="D1572" s="265"/>
    </row>
    <row r="1573" ht="12.75">
      <c r="D1573" s="265"/>
    </row>
    <row r="1574" ht="12.75">
      <c r="D1574" s="265"/>
    </row>
    <row r="1575" ht="12.75">
      <c r="D1575" s="265"/>
    </row>
    <row r="1576" ht="12.75">
      <c r="D1576" s="265"/>
    </row>
    <row r="1577" ht="12.75">
      <c r="D1577" s="265"/>
    </row>
    <row r="1578" ht="12.75">
      <c r="D1578" s="265"/>
    </row>
    <row r="1579" ht="12.75">
      <c r="D1579" s="265"/>
    </row>
    <row r="1580" ht="12.75">
      <c r="D1580" s="265"/>
    </row>
    <row r="1581" ht="12.75">
      <c r="D1581" s="265"/>
    </row>
    <row r="1582" ht="12.75">
      <c r="D1582" s="265"/>
    </row>
    <row r="1583" ht="12.75">
      <c r="D1583" s="265"/>
    </row>
    <row r="1584" ht="12.75">
      <c r="D1584" s="265"/>
    </row>
    <row r="1585" ht="12.75">
      <c r="D1585" s="265"/>
    </row>
    <row r="1586" ht="12.75">
      <c r="D1586" s="265"/>
    </row>
    <row r="1587" ht="12.75">
      <c r="D1587" s="265"/>
    </row>
    <row r="1588" ht="12.75">
      <c r="D1588" s="265"/>
    </row>
    <row r="1589" ht="12.75">
      <c r="D1589" s="265"/>
    </row>
    <row r="1590" ht="12.75">
      <c r="D1590" s="265"/>
    </row>
    <row r="1591" ht="12.75">
      <c r="D1591" s="265"/>
    </row>
    <row r="1592" ht="12.75">
      <c r="D1592" s="265"/>
    </row>
    <row r="1593" ht="12.75">
      <c r="D1593" s="265"/>
    </row>
    <row r="1594" ht="12.75">
      <c r="D1594" s="265"/>
    </row>
    <row r="1595" ht="12.75">
      <c r="D1595" s="265"/>
    </row>
    <row r="1596" ht="12.75">
      <c r="D1596" s="265"/>
    </row>
    <row r="1597" ht="12.75">
      <c r="D1597" s="265"/>
    </row>
    <row r="1598" ht="12.75">
      <c r="D1598" s="265"/>
    </row>
    <row r="1599" ht="12.75">
      <c r="D1599" s="265"/>
    </row>
    <row r="1600" ht="12.75">
      <c r="D1600" s="265"/>
    </row>
    <row r="1601" ht="12.75">
      <c r="D1601" s="265"/>
    </row>
    <row r="1602" ht="12.75">
      <c r="D1602" s="265"/>
    </row>
    <row r="1603" ht="12.75">
      <c r="D1603" s="265"/>
    </row>
    <row r="1604" ht="12.75">
      <c r="D1604" s="265"/>
    </row>
    <row r="1605" ht="12.75">
      <c r="D1605" s="265"/>
    </row>
    <row r="1606" ht="12.75">
      <c r="D1606" s="265"/>
    </row>
    <row r="1607" ht="12.75">
      <c r="D1607" s="265"/>
    </row>
    <row r="1608" ht="12.75">
      <c r="D1608" s="265"/>
    </row>
    <row r="1609" ht="12.75">
      <c r="D1609" s="265"/>
    </row>
    <row r="1610" ht="12.75">
      <c r="D1610" s="265"/>
    </row>
    <row r="1611" ht="12.75">
      <c r="D1611" s="265"/>
    </row>
    <row r="1612" ht="12.75">
      <c r="D1612" s="265"/>
    </row>
    <row r="1613" ht="12.75">
      <c r="D1613" s="265"/>
    </row>
    <row r="1614" ht="12.75">
      <c r="D1614" s="265"/>
    </row>
    <row r="1615" ht="12.75">
      <c r="D1615" s="265"/>
    </row>
    <row r="1616" ht="12.75">
      <c r="D1616" s="265"/>
    </row>
    <row r="1617" ht="12.75">
      <c r="D1617" s="265"/>
    </row>
    <row r="1618" ht="12.75">
      <c r="D1618" s="265"/>
    </row>
    <row r="1619" ht="12.75">
      <c r="D1619" s="265"/>
    </row>
    <row r="1620" ht="12.75">
      <c r="D1620" s="265"/>
    </row>
    <row r="1621" ht="12.75">
      <c r="D1621" s="265"/>
    </row>
    <row r="1622" ht="12.75">
      <c r="D1622" s="265"/>
    </row>
    <row r="1623" ht="12.75">
      <c r="D1623" s="265"/>
    </row>
    <row r="1624" ht="12.75">
      <c r="D1624" s="265"/>
    </row>
    <row r="1625" ht="12.75">
      <c r="D1625" s="265"/>
    </row>
    <row r="1626" ht="12.75">
      <c r="D1626" s="265"/>
    </row>
    <row r="1627" ht="12.75">
      <c r="D1627" s="265"/>
    </row>
    <row r="1628" ht="12.75">
      <c r="D1628" s="265"/>
    </row>
    <row r="1629" ht="12.75">
      <c r="D1629" s="265"/>
    </row>
    <row r="1630" ht="12.75">
      <c r="D1630" s="265"/>
    </row>
    <row r="1631" ht="12.75">
      <c r="D1631" s="265"/>
    </row>
    <row r="1632" ht="12.75">
      <c r="D1632" s="265"/>
    </row>
    <row r="1633" ht="12.75">
      <c r="D1633" s="265"/>
    </row>
    <row r="1634" ht="12.75">
      <c r="D1634" s="265"/>
    </row>
    <row r="1635" ht="12.75">
      <c r="D1635" s="265"/>
    </row>
    <row r="1636" ht="12.75">
      <c r="D1636" s="265"/>
    </row>
    <row r="1637" ht="12.75">
      <c r="D1637" s="265"/>
    </row>
    <row r="1638" ht="12.75">
      <c r="D1638" s="265"/>
    </row>
    <row r="1639" ht="12.75">
      <c r="D1639" s="265"/>
    </row>
    <row r="1640" ht="12.75">
      <c r="D1640" s="265"/>
    </row>
    <row r="1641" ht="12.75">
      <c r="D1641" s="265"/>
    </row>
    <row r="1642" ht="12.75">
      <c r="D1642" s="265"/>
    </row>
    <row r="1643" ht="12.75">
      <c r="D1643" s="265"/>
    </row>
    <row r="1644" ht="12.75">
      <c r="D1644" s="265"/>
    </row>
    <row r="1645" ht="12.75">
      <c r="D1645" s="265"/>
    </row>
    <row r="1646" ht="12.75">
      <c r="D1646" s="265"/>
    </row>
    <row r="1647" ht="12.75">
      <c r="D1647" s="265"/>
    </row>
    <row r="1648" ht="12.75">
      <c r="D1648" s="265"/>
    </row>
    <row r="1649" ht="12.75">
      <c r="D1649" s="265"/>
    </row>
    <row r="1650" ht="12.75">
      <c r="D1650" s="265"/>
    </row>
    <row r="1651" ht="12.75">
      <c r="D1651" s="265"/>
    </row>
    <row r="1652" ht="12.75">
      <c r="D1652" s="265"/>
    </row>
    <row r="1653" ht="12.75">
      <c r="D1653" s="265"/>
    </row>
    <row r="1654" ht="12.75">
      <c r="D1654" s="265"/>
    </row>
    <row r="1655" ht="12.75">
      <c r="D1655" s="265"/>
    </row>
    <row r="1656" ht="12.75">
      <c r="D1656" s="265"/>
    </row>
    <row r="1657" ht="12.75">
      <c r="D1657" s="265"/>
    </row>
    <row r="1658" ht="12.75">
      <c r="D1658" s="265"/>
    </row>
    <row r="1659" ht="12.75">
      <c r="D1659" s="265"/>
    </row>
    <row r="1660" ht="12.75">
      <c r="D1660" s="265"/>
    </row>
    <row r="1661" ht="12.75">
      <c r="D1661" s="265"/>
    </row>
    <row r="1662" ht="12.75">
      <c r="D1662" s="265"/>
    </row>
    <row r="1663" ht="12.75">
      <c r="D1663" s="265"/>
    </row>
    <row r="1664" ht="12.75">
      <c r="D1664" s="265"/>
    </row>
    <row r="1665" ht="12.75">
      <c r="D1665" s="265"/>
    </row>
    <row r="1666" ht="12.75">
      <c r="D1666" s="265"/>
    </row>
    <row r="1667" ht="12.75">
      <c r="D1667" s="265"/>
    </row>
    <row r="1668" ht="12.75">
      <c r="D1668" s="265"/>
    </row>
    <row r="1669" ht="12.75">
      <c r="D1669" s="265"/>
    </row>
    <row r="1670" ht="12.75">
      <c r="D1670" s="265"/>
    </row>
    <row r="1671" ht="12.75">
      <c r="D1671" s="265"/>
    </row>
    <row r="1672" ht="12.75">
      <c r="D1672" s="265"/>
    </row>
    <row r="1673" ht="12.75">
      <c r="D1673" s="265"/>
    </row>
    <row r="1674" ht="12.75">
      <c r="D1674" s="265"/>
    </row>
    <row r="1675" ht="12.75">
      <c r="D1675" s="265"/>
    </row>
    <row r="1676" ht="12.75">
      <c r="D1676" s="265"/>
    </row>
    <row r="1677" ht="12.75">
      <c r="D1677" s="265"/>
    </row>
    <row r="1678" ht="12.75">
      <c r="D1678" s="265"/>
    </row>
    <row r="1679" ht="12.75">
      <c r="D1679" s="265"/>
    </row>
    <row r="1680" ht="12.75">
      <c r="D1680" s="265"/>
    </row>
    <row r="1681" ht="12.75">
      <c r="D1681" s="265"/>
    </row>
    <row r="1682" ht="12.75">
      <c r="D1682" s="265"/>
    </row>
    <row r="1683" ht="12.75">
      <c r="D1683" s="265"/>
    </row>
    <row r="1684" ht="12.75">
      <c r="D1684" s="265"/>
    </row>
    <row r="1685" ht="12.75">
      <c r="D1685" s="265"/>
    </row>
    <row r="1686" ht="12.75">
      <c r="D1686" s="265"/>
    </row>
    <row r="1687" ht="12.75">
      <c r="D1687" s="265"/>
    </row>
    <row r="1688" ht="12.75">
      <c r="D1688" s="265"/>
    </row>
    <row r="1689" ht="12.75">
      <c r="D1689" s="265"/>
    </row>
    <row r="1690" ht="12.75">
      <c r="D1690" s="265"/>
    </row>
    <row r="1691" ht="12.75">
      <c r="D1691" s="265"/>
    </row>
    <row r="1692" ht="12.75">
      <c r="D1692" s="265"/>
    </row>
    <row r="1693" ht="12.75">
      <c r="D1693" s="265"/>
    </row>
    <row r="1694" ht="12.75">
      <c r="D1694" s="265"/>
    </row>
    <row r="1695" ht="12.75">
      <c r="D1695" s="265"/>
    </row>
    <row r="1696" ht="12.75">
      <c r="D1696" s="265"/>
    </row>
    <row r="1697" ht="12.75">
      <c r="D1697" s="265"/>
    </row>
    <row r="1698" ht="12.75">
      <c r="D1698" s="265"/>
    </row>
    <row r="1699" ht="12.75">
      <c r="D1699" s="265"/>
    </row>
    <row r="1700" ht="12.75">
      <c r="D1700" s="265"/>
    </row>
    <row r="1701" ht="12.75">
      <c r="D1701" s="265"/>
    </row>
    <row r="1702" ht="12.75">
      <c r="D1702" s="265"/>
    </row>
    <row r="1703" ht="12.75">
      <c r="D1703" s="265"/>
    </row>
    <row r="1704" ht="12.75">
      <c r="D1704" s="265"/>
    </row>
    <row r="1705" ht="12.75">
      <c r="D1705" s="265"/>
    </row>
    <row r="1706" ht="12.75">
      <c r="D1706" s="265"/>
    </row>
    <row r="1707" ht="12.75">
      <c r="D1707" s="265"/>
    </row>
    <row r="1708" ht="12.75">
      <c r="D1708" s="265"/>
    </row>
    <row r="1709" ht="12.75">
      <c r="D1709" s="265"/>
    </row>
    <row r="1710" ht="12.75">
      <c r="D1710" s="265"/>
    </row>
    <row r="1711" ht="12.75">
      <c r="D1711" s="265"/>
    </row>
    <row r="1712" ht="12.75">
      <c r="D1712" s="265"/>
    </row>
    <row r="1713" ht="12.75">
      <c r="D1713" s="265"/>
    </row>
    <row r="1714" ht="12.75">
      <c r="D1714" s="265"/>
    </row>
    <row r="1715" ht="12.75">
      <c r="D1715" s="265"/>
    </row>
    <row r="1716" ht="12.75">
      <c r="D1716" s="265"/>
    </row>
    <row r="1717" ht="12.75">
      <c r="D1717" s="265"/>
    </row>
    <row r="1718" ht="12.75">
      <c r="D1718" s="265"/>
    </row>
    <row r="1719" ht="12.75">
      <c r="D1719" s="265"/>
    </row>
    <row r="1720" ht="12.75">
      <c r="D1720" s="265"/>
    </row>
    <row r="1721" ht="12.75">
      <c r="D1721" s="265"/>
    </row>
    <row r="1722" ht="12.75">
      <c r="D1722" s="265"/>
    </row>
    <row r="1723" ht="12.75">
      <c r="D1723" s="265"/>
    </row>
    <row r="1724" ht="12.75">
      <c r="D1724" s="265"/>
    </row>
    <row r="1725" ht="12.75">
      <c r="D1725" s="265"/>
    </row>
    <row r="1726" ht="12.75">
      <c r="D1726" s="265"/>
    </row>
    <row r="1727" ht="12.75">
      <c r="D1727" s="265"/>
    </row>
    <row r="1728" ht="12.75">
      <c r="D1728" s="265"/>
    </row>
    <row r="1729" ht="12.75">
      <c r="D1729" s="265"/>
    </row>
    <row r="1730" ht="12.75">
      <c r="D1730" s="265"/>
    </row>
    <row r="1731" ht="12.75">
      <c r="D1731" s="265"/>
    </row>
    <row r="1732" ht="12.75">
      <c r="D1732" s="265"/>
    </row>
    <row r="1733" ht="12.75">
      <c r="D1733" s="265"/>
    </row>
    <row r="1734" ht="12.75">
      <c r="D1734" s="265"/>
    </row>
    <row r="1735" ht="12.75">
      <c r="D1735" s="265"/>
    </row>
    <row r="1736" ht="12.75">
      <c r="D1736" s="265"/>
    </row>
    <row r="1737" ht="12.75">
      <c r="D1737" s="265"/>
    </row>
    <row r="1738" ht="12.75">
      <c r="D1738" s="265"/>
    </row>
    <row r="1739" ht="12.75">
      <c r="D1739" s="265"/>
    </row>
    <row r="1740" ht="12.75">
      <c r="D1740" s="265"/>
    </row>
    <row r="1741" ht="12.75">
      <c r="D1741" s="265"/>
    </row>
    <row r="1742" ht="12.75">
      <c r="D1742" s="265"/>
    </row>
    <row r="1743" ht="12.75">
      <c r="D1743" s="265"/>
    </row>
    <row r="1744" ht="12.75">
      <c r="D1744" s="265"/>
    </row>
    <row r="1745" ht="12.75">
      <c r="D1745" s="265"/>
    </row>
    <row r="1746" ht="12.75">
      <c r="D1746" s="265"/>
    </row>
    <row r="1747" ht="12.75">
      <c r="D1747" s="265"/>
    </row>
    <row r="1748" ht="12.75">
      <c r="D1748" s="265"/>
    </row>
    <row r="1749" ht="12.75">
      <c r="D1749" s="265"/>
    </row>
    <row r="1750" ht="12.75">
      <c r="D1750" s="265"/>
    </row>
    <row r="1751" ht="12.75">
      <c r="D1751" s="265"/>
    </row>
    <row r="1752" ht="12.75">
      <c r="D1752" s="265"/>
    </row>
    <row r="1753" ht="12.75">
      <c r="D1753" s="265"/>
    </row>
    <row r="1754" ht="12.75">
      <c r="D1754" s="265"/>
    </row>
    <row r="1755" ht="12.75">
      <c r="D1755" s="265"/>
    </row>
    <row r="1756" ht="12.75">
      <c r="D1756" s="265"/>
    </row>
    <row r="1757" ht="12.75">
      <c r="D1757" s="265"/>
    </row>
    <row r="1758" ht="12.75">
      <c r="D1758" s="265"/>
    </row>
    <row r="1759" ht="12.75">
      <c r="D1759" s="265"/>
    </row>
    <row r="1760" ht="12.75">
      <c r="D1760" s="265"/>
    </row>
    <row r="1761" ht="12.75">
      <c r="D1761" s="265"/>
    </row>
    <row r="1762" ht="12.75">
      <c r="D1762" s="265"/>
    </row>
    <row r="1763" ht="12.75">
      <c r="D1763" s="265"/>
    </row>
    <row r="1764" ht="12.75">
      <c r="D1764" s="265"/>
    </row>
    <row r="1765" ht="12.75">
      <c r="D1765" s="265"/>
    </row>
    <row r="1766" ht="12.75">
      <c r="D1766" s="265"/>
    </row>
    <row r="1767" ht="12.75">
      <c r="D1767" s="265"/>
    </row>
    <row r="1768" ht="12.75">
      <c r="D1768" s="265"/>
    </row>
    <row r="1769" ht="12.75">
      <c r="D1769" s="265"/>
    </row>
    <row r="1770" ht="12.75">
      <c r="D1770" s="265"/>
    </row>
    <row r="1771" ht="12.75">
      <c r="D1771" s="265"/>
    </row>
    <row r="1772" ht="12.75">
      <c r="D1772" s="265"/>
    </row>
    <row r="1773" ht="12.75">
      <c r="D1773" s="265"/>
    </row>
    <row r="1774" ht="12.75">
      <c r="D1774" s="265"/>
    </row>
    <row r="1775" ht="12.75">
      <c r="D1775" s="265"/>
    </row>
    <row r="1776" ht="12.75">
      <c r="D1776" s="265"/>
    </row>
    <row r="1777" ht="12.75">
      <c r="D1777" s="265"/>
    </row>
    <row r="1778" ht="12.75">
      <c r="D1778" s="265"/>
    </row>
    <row r="1779" ht="12.75">
      <c r="D1779" s="265"/>
    </row>
    <row r="1780" ht="12.75">
      <c r="D1780" s="265"/>
    </row>
    <row r="1781" ht="12.75">
      <c r="D1781" s="265"/>
    </row>
    <row r="1782" ht="12.75">
      <c r="D1782" s="265"/>
    </row>
    <row r="1783" ht="12.75">
      <c r="D1783" s="265"/>
    </row>
    <row r="1784" ht="12.75">
      <c r="D1784" s="265"/>
    </row>
    <row r="1785" ht="12.75">
      <c r="D1785" s="265"/>
    </row>
    <row r="1786" ht="12.75">
      <c r="D1786" s="265"/>
    </row>
    <row r="1787" ht="12.75">
      <c r="D1787" s="265"/>
    </row>
    <row r="1788" ht="12.75">
      <c r="D1788" s="265"/>
    </row>
    <row r="1789" ht="12.75">
      <c r="D1789" s="265"/>
    </row>
    <row r="1790" ht="12.75">
      <c r="D1790" s="265"/>
    </row>
    <row r="1791" ht="12.75">
      <c r="D1791" s="265"/>
    </row>
    <row r="1792" ht="12.75">
      <c r="D1792" s="265"/>
    </row>
    <row r="1793" ht="12.75">
      <c r="D1793" s="265"/>
    </row>
    <row r="1794" ht="12.75">
      <c r="D1794" s="265"/>
    </row>
    <row r="1795" ht="12.75">
      <c r="D1795" s="265"/>
    </row>
    <row r="1796" ht="12.75">
      <c r="D1796" s="265"/>
    </row>
    <row r="1797" ht="12.75">
      <c r="D1797" s="265"/>
    </row>
    <row r="1798" ht="12.75">
      <c r="D1798" s="265"/>
    </row>
    <row r="1799" ht="12.75">
      <c r="D1799" s="265"/>
    </row>
    <row r="1800" ht="12.75">
      <c r="D1800" s="265"/>
    </row>
    <row r="1801" ht="12.75">
      <c r="D1801" s="265"/>
    </row>
    <row r="1802" ht="12.75">
      <c r="D1802" s="265"/>
    </row>
    <row r="1803" ht="12.75">
      <c r="D1803" s="265"/>
    </row>
    <row r="1804" ht="12.75">
      <c r="D1804" s="265"/>
    </row>
    <row r="1805" ht="12.75">
      <c r="D1805" s="265"/>
    </row>
    <row r="1806" ht="12.75">
      <c r="D1806" s="265"/>
    </row>
    <row r="1807" ht="12.75">
      <c r="D1807" s="265"/>
    </row>
    <row r="1808" ht="12.75">
      <c r="D1808" s="265"/>
    </row>
    <row r="1809" ht="12.75">
      <c r="D1809" s="265"/>
    </row>
    <row r="1810" ht="12.75">
      <c r="D1810" s="265"/>
    </row>
    <row r="1811" ht="12.75">
      <c r="D1811" s="265"/>
    </row>
    <row r="1812" ht="12.75">
      <c r="D1812" s="265"/>
    </row>
    <row r="1813" ht="12.75">
      <c r="D1813" s="265"/>
    </row>
    <row r="1814" ht="12.75">
      <c r="D1814" s="265"/>
    </row>
    <row r="1815" ht="12.75">
      <c r="D1815" s="265"/>
    </row>
    <row r="1816" ht="12.75">
      <c r="D1816" s="265"/>
    </row>
    <row r="1817" ht="12.75">
      <c r="D1817" s="265"/>
    </row>
    <row r="1818" ht="12.75">
      <c r="D1818" s="265"/>
    </row>
    <row r="1819" ht="12.75">
      <c r="D1819" s="265"/>
    </row>
    <row r="1820" ht="12.75">
      <c r="D1820" s="265"/>
    </row>
    <row r="1821" ht="12.75">
      <c r="D1821" s="265"/>
    </row>
    <row r="1822" ht="12.75">
      <c r="D1822" s="265"/>
    </row>
    <row r="1823" ht="12.75">
      <c r="D1823" s="265"/>
    </row>
    <row r="1824" ht="12.75">
      <c r="D1824" s="265"/>
    </row>
    <row r="1825" ht="12.75">
      <c r="D1825" s="265"/>
    </row>
    <row r="1826" ht="12.75">
      <c r="D1826" s="265"/>
    </row>
    <row r="1827" ht="12.75">
      <c r="D1827" s="265"/>
    </row>
    <row r="1828" ht="12.75">
      <c r="D1828" s="265"/>
    </row>
    <row r="1829" ht="12.75">
      <c r="D1829" s="265"/>
    </row>
    <row r="1830" ht="12.75">
      <c r="D1830" s="265"/>
    </row>
    <row r="1831" ht="12.75">
      <c r="D1831" s="265"/>
    </row>
    <row r="1832" ht="12.75">
      <c r="D1832" s="265"/>
    </row>
    <row r="1833" ht="12.75">
      <c r="D1833" s="265"/>
    </row>
    <row r="1834" ht="12.75">
      <c r="D1834" s="265"/>
    </row>
    <row r="1835" ht="12.75">
      <c r="D1835" s="265"/>
    </row>
    <row r="1836" ht="12.75">
      <c r="D1836" s="265"/>
    </row>
    <row r="1837" ht="12.75">
      <c r="D1837" s="265"/>
    </row>
    <row r="1838" ht="12.75">
      <c r="D1838" s="265"/>
    </row>
    <row r="1839" ht="12.75">
      <c r="D1839" s="265"/>
    </row>
    <row r="1840" ht="12.75">
      <c r="D1840" s="265"/>
    </row>
    <row r="1841" ht="12.75">
      <c r="D1841" s="265"/>
    </row>
    <row r="1842" ht="12.75">
      <c r="D1842" s="265"/>
    </row>
    <row r="1843" ht="12.75">
      <c r="D1843" s="265"/>
    </row>
    <row r="1844" ht="12.75">
      <c r="D1844" s="265"/>
    </row>
    <row r="1845" ht="12.75">
      <c r="D1845" s="265"/>
    </row>
    <row r="1846" ht="12.75">
      <c r="D1846" s="265"/>
    </row>
    <row r="1847" ht="12.75">
      <c r="D1847" s="265"/>
    </row>
    <row r="1848" ht="12.75">
      <c r="D1848" s="265"/>
    </row>
    <row r="1849" ht="12.75">
      <c r="D1849" s="265"/>
    </row>
    <row r="1850" ht="12.75">
      <c r="D1850" s="265"/>
    </row>
    <row r="1851" ht="12.75">
      <c r="D1851" s="265"/>
    </row>
    <row r="1852" ht="12.75">
      <c r="D1852" s="265"/>
    </row>
    <row r="1853" ht="12.75">
      <c r="D1853" s="265"/>
    </row>
    <row r="1854" ht="12.75">
      <c r="D1854" s="265"/>
    </row>
    <row r="1855" ht="12.75">
      <c r="D1855" s="265"/>
    </row>
    <row r="1856" ht="12.75">
      <c r="D1856" s="265"/>
    </row>
    <row r="1857" ht="12.75">
      <c r="D1857" s="265"/>
    </row>
    <row r="1858" ht="12.75">
      <c r="D1858" s="265"/>
    </row>
    <row r="1859" ht="12.75">
      <c r="D1859" s="265"/>
    </row>
    <row r="1860" ht="12.75">
      <c r="D1860" s="265"/>
    </row>
    <row r="1861" ht="12.75">
      <c r="D1861" s="265"/>
    </row>
    <row r="1862" ht="12.75">
      <c r="D1862" s="265"/>
    </row>
    <row r="1863" ht="12.75">
      <c r="D1863" s="265"/>
    </row>
    <row r="1864" ht="12.75">
      <c r="D1864" s="265"/>
    </row>
    <row r="1865" ht="12.75">
      <c r="D1865" s="265"/>
    </row>
    <row r="1866" ht="12.75">
      <c r="D1866" s="265"/>
    </row>
    <row r="1867" ht="12.75">
      <c r="D1867" s="265"/>
    </row>
    <row r="1868" ht="12.75">
      <c r="D1868" s="265"/>
    </row>
    <row r="1869" ht="12.75">
      <c r="D1869" s="265"/>
    </row>
    <row r="1870" ht="12.75">
      <c r="D1870" s="265"/>
    </row>
    <row r="1871" ht="12.75">
      <c r="D1871" s="265"/>
    </row>
    <row r="1872" ht="12.75">
      <c r="D1872" s="265"/>
    </row>
    <row r="1873" ht="12.75">
      <c r="D1873" s="265"/>
    </row>
    <row r="1874" ht="12.75">
      <c r="D1874" s="265"/>
    </row>
    <row r="1875" ht="12.75">
      <c r="D1875" s="265"/>
    </row>
    <row r="1876" ht="12.75">
      <c r="D1876" s="265"/>
    </row>
    <row r="1877" ht="12.75">
      <c r="D1877" s="265"/>
    </row>
    <row r="1878" ht="12.75">
      <c r="D1878" s="265"/>
    </row>
    <row r="1879" ht="12.75">
      <c r="D1879" s="265"/>
    </row>
    <row r="1880" ht="12.75">
      <c r="D1880" s="265"/>
    </row>
    <row r="1881" ht="12.75">
      <c r="D1881" s="265"/>
    </row>
    <row r="1882" ht="12.75">
      <c r="D1882" s="265"/>
    </row>
    <row r="1883" ht="12.75">
      <c r="D1883" s="265"/>
    </row>
    <row r="1884" ht="12.75">
      <c r="D1884" s="265"/>
    </row>
    <row r="1885" ht="12.75">
      <c r="D1885" s="265"/>
    </row>
    <row r="1886" ht="12.75">
      <c r="D1886" s="265"/>
    </row>
    <row r="1887" ht="12.75">
      <c r="D1887" s="265"/>
    </row>
    <row r="1888" ht="12.75">
      <c r="D1888" s="265"/>
    </row>
    <row r="1889" ht="12.75">
      <c r="D1889" s="265"/>
    </row>
    <row r="1890" ht="12.75">
      <c r="D1890" s="265"/>
    </row>
    <row r="1891" ht="12.75">
      <c r="D1891" s="265"/>
    </row>
    <row r="1892" ht="12.75">
      <c r="D1892" s="265"/>
    </row>
    <row r="1893" ht="12.75">
      <c r="D1893" s="265"/>
    </row>
    <row r="1894" ht="12.75">
      <c r="D1894" s="265"/>
    </row>
    <row r="1895" ht="12.75">
      <c r="D1895" s="265"/>
    </row>
    <row r="1896" ht="12.75">
      <c r="D1896" s="265"/>
    </row>
    <row r="1897" ht="12.75">
      <c r="D1897" s="265"/>
    </row>
    <row r="1898" ht="12.75">
      <c r="D1898" s="265"/>
    </row>
    <row r="1899" ht="12.75">
      <c r="D1899" s="265"/>
    </row>
    <row r="1900" ht="12.75">
      <c r="D1900" s="265"/>
    </row>
    <row r="1901" ht="12.75">
      <c r="D1901" s="265"/>
    </row>
    <row r="1902" ht="12.75">
      <c r="D1902" s="265"/>
    </row>
    <row r="1903" ht="12.75">
      <c r="D1903" s="265"/>
    </row>
    <row r="1904" ht="12.75">
      <c r="D1904" s="265"/>
    </row>
    <row r="1905" ht="12.75">
      <c r="D1905" s="265"/>
    </row>
    <row r="1906" ht="12.75">
      <c r="D1906" s="265"/>
    </row>
    <row r="1907" ht="12.75">
      <c r="D1907" s="265"/>
    </row>
    <row r="1908" ht="12.75">
      <c r="D1908" s="265"/>
    </row>
    <row r="1909" ht="12.75">
      <c r="D1909" s="265"/>
    </row>
    <row r="1910" ht="12.75">
      <c r="D1910" s="265"/>
    </row>
    <row r="1911" ht="12.75">
      <c r="D1911" s="265"/>
    </row>
    <row r="1912" ht="12.75">
      <c r="D1912" s="265"/>
    </row>
    <row r="1913" ht="12.75">
      <c r="D1913" s="265"/>
    </row>
    <row r="1914" ht="12.75">
      <c r="D1914" s="265"/>
    </row>
    <row r="1915" ht="12.75">
      <c r="D1915" s="265"/>
    </row>
    <row r="1916" ht="12.75">
      <c r="D1916" s="265"/>
    </row>
    <row r="1917" ht="12.75">
      <c r="D1917" s="265"/>
    </row>
    <row r="1918" ht="12.75">
      <c r="D1918" s="265"/>
    </row>
    <row r="1919" ht="12.75">
      <c r="D1919" s="265"/>
    </row>
    <row r="1920" ht="12.75">
      <c r="D1920" s="265"/>
    </row>
    <row r="1921" ht="12.75">
      <c r="D1921" s="265"/>
    </row>
    <row r="1922" ht="12.75">
      <c r="D1922" s="265"/>
    </row>
    <row r="1923" ht="12.75">
      <c r="D1923" s="265"/>
    </row>
    <row r="1924" ht="12.75">
      <c r="D1924" s="265"/>
    </row>
    <row r="1925" ht="12.75">
      <c r="D1925" s="265"/>
    </row>
    <row r="1926" ht="12.75">
      <c r="D1926" s="265"/>
    </row>
    <row r="1927" ht="12.75">
      <c r="D1927" s="265"/>
    </row>
    <row r="1928" ht="12.75">
      <c r="D1928" s="265"/>
    </row>
    <row r="1929" ht="12.75">
      <c r="D1929" s="265"/>
    </row>
    <row r="1930" ht="12.75">
      <c r="D1930" s="265"/>
    </row>
    <row r="1931" ht="12.75">
      <c r="D1931" s="265"/>
    </row>
    <row r="1932" ht="12.75">
      <c r="D1932" s="265"/>
    </row>
    <row r="1933" ht="12.75">
      <c r="D1933" s="265"/>
    </row>
    <row r="1934" ht="12.75">
      <c r="D1934" s="265"/>
    </row>
    <row r="1935" ht="12.75">
      <c r="D1935" s="265"/>
    </row>
    <row r="1936" ht="12.75">
      <c r="D1936" s="265"/>
    </row>
    <row r="1937" ht="12.75">
      <c r="D1937" s="265"/>
    </row>
    <row r="1938" ht="12.75">
      <c r="D1938" s="265"/>
    </row>
    <row r="1939" ht="12.75">
      <c r="D1939" s="265"/>
    </row>
    <row r="1940" ht="12.75">
      <c r="D1940" s="265"/>
    </row>
    <row r="1941" ht="12.75">
      <c r="D1941" s="265"/>
    </row>
    <row r="1942" ht="12.75">
      <c r="D1942" s="265"/>
    </row>
    <row r="1943" ht="12.75">
      <c r="D1943" s="265"/>
    </row>
    <row r="1944" ht="12.75">
      <c r="D1944" s="265"/>
    </row>
    <row r="1945" ht="12.75">
      <c r="D1945" s="265"/>
    </row>
    <row r="1946" ht="12.75">
      <c r="D1946" s="265"/>
    </row>
    <row r="1947" ht="12.75">
      <c r="D1947" s="265"/>
    </row>
    <row r="1948" ht="12.75">
      <c r="D1948" s="265"/>
    </row>
    <row r="1949" ht="12.75">
      <c r="D1949" s="265"/>
    </row>
    <row r="1950" ht="12.75">
      <c r="D1950" s="265"/>
    </row>
    <row r="1951" ht="12.75">
      <c r="D1951" s="265"/>
    </row>
    <row r="1952" ht="12.75">
      <c r="D1952" s="265"/>
    </row>
    <row r="1953" ht="12.75">
      <c r="D1953" s="265"/>
    </row>
    <row r="1954" ht="12.75">
      <c r="D1954" s="265"/>
    </row>
    <row r="1955" ht="12.75">
      <c r="D1955" s="265"/>
    </row>
    <row r="1956" ht="12.75">
      <c r="D1956" s="265"/>
    </row>
    <row r="1957" ht="12.75">
      <c r="D1957" s="265"/>
    </row>
    <row r="1958" ht="12.75">
      <c r="D1958" s="265"/>
    </row>
    <row r="1959" ht="12.75">
      <c r="D1959" s="265"/>
    </row>
    <row r="1960" ht="12.75">
      <c r="D1960" s="265"/>
    </row>
    <row r="1961" ht="12.75">
      <c r="D1961" s="265"/>
    </row>
    <row r="1962" ht="12.75">
      <c r="D1962" s="265"/>
    </row>
    <row r="1963" ht="12.75">
      <c r="D1963" s="265"/>
    </row>
    <row r="1964" ht="12.75">
      <c r="D1964" s="265"/>
    </row>
    <row r="1965" ht="12.75">
      <c r="D1965" s="265"/>
    </row>
    <row r="1966" ht="12.75">
      <c r="D1966" s="265"/>
    </row>
    <row r="1967" ht="12.75">
      <c r="D1967" s="265"/>
    </row>
    <row r="1968" ht="12.75">
      <c r="D1968" s="265"/>
    </row>
    <row r="1969" ht="12.75">
      <c r="D1969" s="265"/>
    </row>
    <row r="1970" ht="12.75">
      <c r="D1970" s="265"/>
    </row>
    <row r="1971" ht="12.75">
      <c r="D1971" s="265"/>
    </row>
    <row r="1972" ht="12.75">
      <c r="D1972" s="265"/>
    </row>
    <row r="1973" ht="12.75">
      <c r="D1973" s="265"/>
    </row>
    <row r="1974" ht="12.75">
      <c r="D1974" s="265"/>
    </row>
    <row r="1975" ht="12.75">
      <c r="D1975" s="265"/>
    </row>
    <row r="1976" ht="12.75">
      <c r="D1976" s="265"/>
    </row>
    <row r="1977" ht="12.75">
      <c r="D1977" s="265"/>
    </row>
    <row r="1978" ht="12.75">
      <c r="D1978" s="265"/>
    </row>
    <row r="1979" ht="12.75">
      <c r="D1979" s="265"/>
    </row>
    <row r="1980" ht="12.75">
      <c r="D1980" s="265"/>
    </row>
    <row r="1981" ht="12.75">
      <c r="D1981" s="265"/>
    </row>
    <row r="1982" ht="12.75">
      <c r="D1982" s="265"/>
    </row>
    <row r="1983" ht="12.75">
      <c r="D1983" s="265"/>
    </row>
    <row r="1984" ht="12.75">
      <c r="D1984" s="265"/>
    </row>
    <row r="1985" ht="12.75">
      <c r="D1985" s="265"/>
    </row>
    <row r="1986" ht="12.75">
      <c r="D1986" s="265"/>
    </row>
    <row r="1987" ht="12.75">
      <c r="D1987" s="265"/>
    </row>
    <row r="1988" ht="12.75">
      <c r="D1988" s="265"/>
    </row>
    <row r="1989" ht="12.75">
      <c r="D1989" s="265"/>
    </row>
    <row r="1990" ht="12.75">
      <c r="D1990" s="265"/>
    </row>
    <row r="1991" ht="12.75">
      <c r="D1991" s="265"/>
    </row>
    <row r="1992" ht="12.75">
      <c r="D1992" s="265"/>
    </row>
    <row r="1993" ht="12.75">
      <c r="D1993" s="265"/>
    </row>
    <row r="1994" ht="12.75">
      <c r="D1994" s="265"/>
    </row>
    <row r="1995" ht="12.75">
      <c r="D1995" s="265"/>
    </row>
    <row r="1996" ht="12.75">
      <c r="D1996" s="265"/>
    </row>
    <row r="1997" ht="12.75">
      <c r="D1997" s="265"/>
    </row>
    <row r="1998" ht="12.75">
      <c r="D1998" s="265"/>
    </row>
    <row r="1999" ht="12.75">
      <c r="D1999" s="265"/>
    </row>
    <row r="2000" ht="12.75">
      <c r="D2000" s="265"/>
    </row>
    <row r="2001" ht="12.75">
      <c r="D2001" s="265"/>
    </row>
    <row r="2002" ht="12.75">
      <c r="D2002" s="265"/>
    </row>
    <row r="2003" ht="12.75">
      <c r="D2003" s="265"/>
    </row>
    <row r="2004" ht="12.75">
      <c r="D2004" s="265"/>
    </row>
    <row r="2005" ht="12.75">
      <c r="D2005" s="265"/>
    </row>
    <row r="2006" ht="12.75">
      <c r="D2006" s="265"/>
    </row>
    <row r="2007" ht="12.75">
      <c r="D2007" s="265"/>
    </row>
    <row r="2008" ht="12.75">
      <c r="D2008" s="265"/>
    </row>
    <row r="2009" ht="12.75">
      <c r="D2009" s="265"/>
    </row>
    <row r="2010" ht="12.75">
      <c r="D2010" s="265"/>
    </row>
    <row r="2011" ht="12.75">
      <c r="D2011" s="265"/>
    </row>
    <row r="2012" ht="12.75">
      <c r="D2012" s="265"/>
    </row>
    <row r="2013" ht="12.75">
      <c r="D2013" s="265"/>
    </row>
    <row r="2014" ht="12.75">
      <c r="D2014" s="265"/>
    </row>
    <row r="2015" ht="12.75">
      <c r="D2015" s="265"/>
    </row>
    <row r="2016" ht="12.75">
      <c r="D2016" s="265"/>
    </row>
    <row r="2017" ht="12.75">
      <c r="D2017" s="265"/>
    </row>
    <row r="2018" ht="12.75">
      <c r="D2018" s="265"/>
    </row>
    <row r="2019" ht="12.75">
      <c r="D2019" s="265"/>
    </row>
    <row r="2020" ht="12.75">
      <c r="D2020" s="265"/>
    </row>
    <row r="2021" ht="12.75">
      <c r="D2021" s="265"/>
    </row>
    <row r="2022" ht="12.75">
      <c r="D2022" s="265"/>
    </row>
    <row r="2023" ht="12.75">
      <c r="D2023" s="265"/>
    </row>
    <row r="2024" ht="12.75">
      <c r="D2024" s="265"/>
    </row>
    <row r="2025" ht="12.75">
      <c r="D2025" s="265"/>
    </row>
    <row r="2026" ht="12.75">
      <c r="D2026" s="265"/>
    </row>
    <row r="2027" ht="12.75">
      <c r="D2027" s="265"/>
    </row>
    <row r="2028" ht="12.75">
      <c r="D2028" s="265"/>
    </row>
    <row r="2029" ht="12.75">
      <c r="D2029" s="265"/>
    </row>
    <row r="2030" ht="12.75">
      <c r="D2030" s="265"/>
    </row>
    <row r="2031" ht="12.75">
      <c r="D2031" s="265"/>
    </row>
    <row r="2032" ht="12.75">
      <c r="D2032" s="265"/>
    </row>
    <row r="2033" ht="12.75">
      <c r="D2033" s="265"/>
    </row>
    <row r="2034" ht="12.75">
      <c r="D2034" s="265"/>
    </row>
    <row r="2035" ht="12.75">
      <c r="D2035" s="265"/>
    </row>
    <row r="2036" ht="12.75">
      <c r="D2036" s="265"/>
    </row>
    <row r="2037" ht="12.75">
      <c r="D2037" s="265"/>
    </row>
    <row r="2038" ht="12.75">
      <c r="D2038" s="265"/>
    </row>
    <row r="2039" ht="12.75">
      <c r="D2039" s="265"/>
    </row>
    <row r="2040" ht="12.75">
      <c r="D2040" s="265"/>
    </row>
    <row r="2041" ht="12.75">
      <c r="D2041" s="265"/>
    </row>
    <row r="2042" ht="12.75">
      <c r="D2042" s="265"/>
    </row>
    <row r="2043" ht="12.75">
      <c r="D2043" s="265"/>
    </row>
    <row r="2044" ht="12.75">
      <c r="D2044" s="265"/>
    </row>
    <row r="2045" ht="12.75">
      <c r="D2045" s="265"/>
    </row>
    <row r="2046" ht="12.75">
      <c r="D2046" s="265"/>
    </row>
    <row r="2047" ht="12.75">
      <c r="D2047" s="265"/>
    </row>
    <row r="2048" ht="12.75">
      <c r="D2048" s="265"/>
    </row>
    <row r="2049" ht="12.75">
      <c r="D2049" s="265"/>
    </row>
    <row r="2050" ht="12.75">
      <c r="D2050" s="265"/>
    </row>
    <row r="2051" ht="12.75">
      <c r="D2051" s="265"/>
    </row>
    <row r="2052" ht="12.75">
      <c r="D2052" s="265"/>
    </row>
    <row r="2053" ht="12.75">
      <c r="D2053" s="265"/>
    </row>
    <row r="2054" ht="12.75">
      <c r="D2054" s="265"/>
    </row>
    <row r="2055" ht="12.75">
      <c r="D2055" s="265"/>
    </row>
    <row r="2056" ht="12.75">
      <c r="D2056" s="265"/>
    </row>
    <row r="2057" ht="12.75">
      <c r="D2057" s="265"/>
    </row>
    <row r="2058" ht="12.75">
      <c r="D2058" s="265"/>
    </row>
    <row r="2059" ht="12.75">
      <c r="D2059" s="265"/>
    </row>
    <row r="2060" ht="12.75">
      <c r="D2060" s="265"/>
    </row>
    <row r="2061" ht="12.75">
      <c r="D2061" s="265"/>
    </row>
    <row r="2062" ht="12.75">
      <c r="D2062" s="265"/>
    </row>
    <row r="2063" ht="12.75">
      <c r="D2063" s="265"/>
    </row>
    <row r="2064" ht="12.75">
      <c r="D2064" s="265"/>
    </row>
    <row r="2065" ht="12.75">
      <c r="D2065" s="265"/>
    </row>
    <row r="2066" ht="12.75">
      <c r="D2066" s="265"/>
    </row>
    <row r="2067" ht="12.75">
      <c r="D2067" s="265"/>
    </row>
    <row r="2068" ht="12.75">
      <c r="D2068" s="265"/>
    </row>
    <row r="2069" ht="12.75">
      <c r="D2069" s="265"/>
    </row>
    <row r="2070" ht="12.75">
      <c r="D2070" s="265"/>
    </row>
    <row r="2071" ht="12.75">
      <c r="D2071" s="265"/>
    </row>
    <row r="2072" ht="12.75">
      <c r="D2072" s="265"/>
    </row>
    <row r="2073" ht="12.75">
      <c r="D2073" s="265"/>
    </row>
    <row r="2074" ht="12.75">
      <c r="D2074" s="265"/>
    </row>
    <row r="2075" ht="12.75">
      <c r="D2075" s="265"/>
    </row>
    <row r="2076" ht="12.75">
      <c r="D2076" s="265"/>
    </row>
    <row r="2077" ht="12.75">
      <c r="D2077" s="265"/>
    </row>
    <row r="2078" ht="12.75">
      <c r="D2078" s="265"/>
    </row>
    <row r="2079" ht="12.75">
      <c r="D2079" s="265"/>
    </row>
    <row r="2080" ht="12.75">
      <c r="D2080" s="265"/>
    </row>
    <row r="2081" ht="12.75">
      <c r="D2081" s="265"/>
    </row>
    <row r="2082" ht="12.75">
      <c r="D2082" s="265"/>
    </row>
    <row r="2083" ht="12.75">
      <c r="D2083" s="265"/>
    </row>
    <row r="2084" ht="12.75">
      <c r="D2084" s="265"/>
    </row>
    <row r="2085" ht="12.75">
      <c r="D2085" s="265"/>
    </row>
    <row r="2086" ht="12.75">
      <c r="D2086" s="265"/>
    </row>
    <row r="2087" ht="12.75">
      <c r="D2087" s="265"/>
    </row>
    <row r="2088" ht="12.75">
      <c r="D2088" s="265"/>
    </row>
    <row r="2089" ht="12.75">
      <c r="D2089" s="265"/>
    </row>
    <row r="2090" ht="12.75">
      <c r="D2090" s="265"/>
    </row>
    <row r="2091" ht="12.75">
      <c r="D2091" s="265"/>
    </row>
    <row r="2092" ht="12.75">
      <c r="D2092" s="265"/>
    </row>
    <row r="2093" ht="12.75">
      <c r="D2093" s="265"/>
    </row>
    <row r="2094" ht="12.75">
      <c r="D2094" s="265"/>
    </row>
    <row r="2095" ht="12.75">
      <c r="D2095" s="265"/>
    </row>
    <row r="2096" ht="12.75">
      <c r="D2096" s="265"/>
    </row>
    <row r="2097" ht="12.75">
      <c r="D2097" s="265"/>
    </row>
    <row r="2098" ht="12.75">
      <c r="D2098" s="265"/>
    </row>
    <row r="2099" ht="12.75">
      <c r="D2099" s="265"/>
    </row>
    <row r="2100" ht="12.75">
      <c r="D2100" s="265"/>
    </row>
    <row r="2101" ht="12.75">
      <c r="D2101" s="265"/>
    </row>
    <row r="2102" ht="12.75">
      <c r="D2102" s="265"/>
    </row>
    <row r="2103" ht="12.75">
      <c r="D2103" s="265"/>
    </row>
    <row r="2104" ht="12.75">
      <c r="D2104" s="265"/>
    </row>
    <row r="2105" ht="12.75">
      <c r="D2105" s="265"/>
    </row>
    <row r="2106" ht="12.75">
      <c r="D2106" s="265"/>
    </row>
    <row r="2107" ht="12.75">
      <c r="D2107" s="265"/>
    </row>
    <row r="2108" ht="12.75">
      <c r="D2108" s="265"/>
    </row>
    <row r="2109" ht="12.75">
      <c r="D2109" s="265"/>
    </row>
    <row r="2110" ht="12.75">
      <c r="D2110" s="265"/>
    </row>
    <row r="2111" ht="12.75">
      <c r="D2111" s="265"/>
    </row>
    <row r="2112" ht="12.75">
      <c r="D2112" s="265"/>
    </row>
    <row r="2113" ht="12.75">
      <c r="D2113" s="265"/>
    </row>
    <row r="2114" ht="12.75">
      <c r="D2114" s="265"/>
    </row>
    <row r="2115" ht="12.75">
      <c r="D2115" s="265"/>
    </row>
    <row r="2116" ht="12.75">
      <c r="D2116" s="265"/>
    </row>
    <row r="2117" ht="12.75">
      <c r="D2117" s="265"/>
    </row>
    <row r="2118" ht="12.75">
      <c r="D2118" s="265"/>
    </row>
    <row r="2119" ht="12.75">
      <c r="D2119" s="265"/>
    </row>
    <row r="2120" ht="12.75">
      <c r="D2120" s="265"/>
    </row>
    <row r="2121" ht="12.75">
      <c r="D2121" s="265"/>
    </row>
    <row r="2122" ht="12.75">
      <c r="D2122" s="265"/>
    </row>
    <row r="2123" ht="12.75">
      <c r="D2123" s="265"/>
    </row>
    <row r="2124" ht="12.75">
      <c r="D2124" s="265"/>
    </row>
    <row r="2125" ht="12.75">
      <c r="D2125" s="265"/>
    </row>
    <row r="2126" ht="12.75">
      <c r="D2126" s="265"/>
    </row>
    <row r="2127" ht="12.75">
      <c r="D2127" s="265"/>
    </row>
    <row r="2128" ht="12.75">
      <c r="D2128" s="265"/>
    </row>
    <row r="2129" ht="12.75">
      <c r="D2129" s="265"/>
    </row>
    <row r="2130" ht="12.75">
      <c r="D2130" s="265"/>
    </row>
    <row r="2131" ht="12.75">
      <c r="D2131" s="265"/>
    </row>
    <row r="2132" ht="12.75">
      <c r="D2132" s="265"/>
    </row>
    <row r="2133" ht="12.75">
      <c r="D2133" s="265"/>
    </row>
    <row r="2134" ht="12.75">
      <c r="D2134" s="265"/>
    </row>
    <row r="2135" ht="12.75">
      <c r="D2135" s="265"/>
    </row>
    <row r="2136" ht="12.75">
      <c r="D2136" s="265"/>
    </row>
    <row r="2137" ht="12.75">
      <c r="D2137" s="265"/>
    </row>
    <row r="2138" ht="12.75">
      <c r="D2138" s="265"/>
    </row>
    <row r="2139" ht="12.75">
      <c r="D2139" s="265"/>
    </row>
    <row r="2140" ht="12.75">
      <c r="D2140" s="265"/>
    </row>
    <row r="2141" ht="12.75">
      <c r="D2141" s="265"/>
    </row>
    <row r="2142" ht="12.75">
      <c r="D2142" s="265"/>
    </row>
    <row r="2143" ht="12.75">
      <c r="D2143" s="265"/>
    </row>
    <row r="2144" ht="12.75">
      <c r="D2144" s="265"/>
    </row>
    <row r="2145" ht="12.75">
      <c r="D2145" s="265"/>
    </row>
    <row r="2146" ht="12.75">
      <c r="D2146" s="265"/>
    </row>
    <row r="2147" ht="12.75">
      <c r="D2147" s="265"/>
    </row>
    <row r="2148" ht="12.75">
      <c r="D2148" s="265"/>
    </row>
    <row r="2149" ht="12.75">
      <c r="D2149" s="265"/>
    </row>
    <row r="2150" ht="12.75">
      <c r="D2150" s="265"/>
    </row>
    <row r="2151" ht="12.75">
      <c r="D2151" s="265"/>
    </row>
    <row r="2152" ht="12.75">
      <c r="D2152" s="265"/>
    </row>
    <row r="2153" ht="12.75">
      <c r="D2153" s="265"/>
    </row>
    <row r="2154" ht="12.75">
      <c r="D2154" s="265"/>
    </row>
    <row r="2155" ht="12.75">
      <c r="D2155" s="265"/>
    </row>
    <row r="2156" ht="12.75">
      <c r="D2156" s="265"/>
    </row>
    <row r="2157" ht="12.75">
      <c r="D2157" s="265"/>
    </row>
    <row r="2158" ht="12.75">
      <c r="D2158" s="265"/>
    </row>
    <row r="2159" ht="12.75">
      <c r="D2159" s="265"/>
    </row>
    <row r="2160" ht="12.75">
      <c r="D2160" s="265"/>
    </row>
    <row r="2161" ht="12.75">
      <c r="D2161" s="265"/>
    </row>
    <row r="2162" ht="12.75">
      <c r="D2162" s="265"/>
    </row>
    <row r="2163" ht="12.75">
      <c r="D2163" s="265"/>
    </row>
    <row r="2164" ht="12.75">
      <c r="D2164" s="265"/>
    </row>
    <row r="2165" ht="12.75">
      <c r="D2165" s="265"/>
    </row>
    <row r="2166" ht="12.75">
      <c r="D2166" s="265"/>
    </row>
    <row r="2167" ht="12.75">
      <c r="D2167" s="265"/>
    </row>
    <row r="2168" ht="12.75">
      <c r="D2168" s="265"/>
    </row>
    <row r="2169" ht="12.75">
      <c r="D2169" s="265"/>
    </row>
    <row r="2170" ht="12.75">
      <c r="D2170" s="265"/>
    </row>
    <row r="2171" ht="12.75">
      <c r="D2171" s="265"/>
    </row>
    <row r="2172" ht="12.75">
      <c r="D2172" s="265"/>
    </row>
    <row r="2173" ht="12.75">
      <c r="D2173" s="265"/>
    </row>
    <row r="2174" ht="12.75">
      <c r="D2174" s="265"/>
    </row>
    <row r="2175" ht="12.75">
      <c r="D2175" s="265"/>
    </row>
    <row r="2176" ht="12.75">
      <c r="D2176" s="265"/>
    </row>
    <row r="2177" ht="12.75">
      <c r="D2177" s="265"/>
    </row>
    <row r="2178" ht="12.75">
      <c r="D2178" s="265"/>
    </row>
    <row r="2179" ht="12.75">
      <c r="D2179" s="265"/>
    </row>
    <row r="2180" ht="12.75">
      <c r="D2180" s="265"/>
    </row>
    <row r="2181" ht="12.75">
      <c r="D2181" s="265"/>
    </row>
    <row r="2182" ht="12.75">
      <c r="D2182" s="265"/>
    </row>
    <row r="2183" ht="12.75">
      <c r="D2183" s="265"/>
    </row>
    <row r="2184" ht="12.75">
      <c r="D2184" s="265"/>
    </row>
    <row r="2185" ht="12.75">
      <c r="D2185" s="265"/>
    </row>
    <row r="2186" ht="12.75">
      <c r="D2186" s="265"/>
    </row>
    <row r="2187" ht="12.75">
      <c r="D2187" s="265"/>
    </row>
    <row r="2188" ht="12.75">
      <c r="D2188" s="265"/>
    </row>
    <row r="2189" ht="12.75">
      <c r="D2189" s="265"/>
    </row>
    <row r="2190" ht="12.75">
      <c r="D2190" s="265"/>
    </row>
    <row r="2191" ht="12.75">
      <c r="D2191" s="265"/>
    </row>
    <row r="2192" ht="12.75">
      <c r="D2192" s="265"/>
    </row>
    <row r="2193" ht="12.75">
      <c r="D2193" s="265"/>
    </row>
    <row r="2194" ht="12.75">
      <c r="D2194" s="265"/>
    </row>
    <row r="2195" ht="12.75">
      <c r="D2195" s="265"/>
    </row>
    <row r="2196" ht="12.75">
      <c r="D2196" s="265"/>
    </row>
    <row r="2197" ht="12.75">
      <c r="D2197" s="265"/>
    </row>
    <row r="2198" ht="12.75">
      <c r="D2198" s="265"/>
    </row>
    <row r="2199" ht="12.75">
      <c r="D2199" s="265"/>
    </row>
    <row r="2200" ht="12.75">
      <c r="D2200" s="265"/>
    </row>
    <row r="2201" ht="12.75">
      <c r="D2201" s="265"/>
    </row>
    <row r="2202" ht="12.75">
      <c r="D2202" s="265"/>
    </row>
    <row r="2203" ht="12.75">
      <c r="D2203" s="265"/>
    </row>
    <row r="2204" ht="12.75">
      <c r="D2204" s="265"/>
    </row>
    <row r="2205" ht="12.75">
      <c r="D2205" s="265"/>
    </row>
    <row r="2206" ht="12.75">
      <c r="D2206" s="265"/>
    </row>
    <row r="2207" ht="12.75">
      <c r="D2207" s="265"/>
    </row>
    <row r="2208" ht="12.75">
      <c r="D2208" s="265"/>
    </row>
    <row r="2209" ht="12.75">
      <c r="D2209" s="265"/>
    </row>
    <row r="2210" ht="12.75">
      <c r="D2210" s="265"/>
    </row>
    <row r="2211" ht="12.75">
      <c r="D2211" s="265"/>
    </row>
    <row r="2212" ht="12.75">
      <c r="D2212" s="265"/>
    </row>
    <row r="2213" ht="12.75">
      <c r="D2213" s="265"/>
    </row>
    <row r="2214" ht="12.75">
      <c r="D2214" s="265"/>
    </row>
    <row r="2215" ht="12.75">
      <c r="D2215" s="265"/>
    </row>
    <row r="2216" ht="12.75">
      <c r="D2216" s="265"/>
    </row>
    <row r="2217" ht="12.75">
      <c r="D2217" s="265"/>
    </row>
    <row r="2218" ht="12.75">
      <c r="D2218" s="265"/>
    </row>
    <row r="2219" ht="12.75">
      <c r="D2219" s="265"/>
    </row>
    <row r="2220" ht="12.75">
      <c r="D2220" s="265"/>
    </row>
    <row r="2221" ht="12.75">
      <c r="D2221" s="265"/>
    </row>
    <row r="2222" ht="12.75">
      <c r="D2222" s="265"/>
    </row>
    <row r="2223" ht="12.75">
      <c r="D2223" s="265"/>
    </row>
    <row r="2224" ht="12.75">
      <c r="D2224" s="265"/>
    </row>
    <row r="2225" ht="12.75">
      <c r="D2225" s="265"/>
    </row>
    <row r="2226" ht="12.75">
      <c r="D2226" s="265"/>
    </row>
    <row r="2227" ht="12.75">
      <c r="D2227" s="265"/>
    </row>
    <row r="2228" ht="12.75">
      <c r="D2228" s="265"/>
    </row>
    <row r="2229" ht="12.75">
      <c r="D2229" s="265"/>
    </row>
    <row r="2230" ht="12.75">
      <c r="D2230" s="265"/>
    </row>
    <row r="2231" ht="12.75">
      <c r="D2231" s="265"/>
    </row>
    <row r="2232" ht="12.75">
      <c r="D2232" s="265"/>
    </row>
    <row r="2233" ht="12.75">
      <c r="D2233" s="265"/>
    </row>
    <row r="2234" ht="12.75">
      <c r="D2234" s="265"/>
    </row>
    <row r="2235" ht="12.75">
      <c r="D2235" s="265"/>
    </row>
    <row r="2236" ht="12.75">
      <c r="D2236" s="265"/>
    </row>
    <row r="2237" ht="12.75">
      <c r="D2237" s="265"/>
    </row>
    <row r="2238" ht="12.75">
      <c r="D2238" s="265"/>
    </row>
    <row r="2239" ht="12.75">
      <c r="D2239" s="265"/>
    </row>
    <row r="2240" ht="12.75">
      <c r="D2240" s="265"/>
    </row>
    <row r="2241" ht="12.75">
      <c r="D2241" s="265"/>
    </row>
    <row r="2242" ht="12.75">
      <c r="D2242" s="265"/>
    </row>
    <row r="2243" ht="12.75">
      <c r="D2243" s="265"/>
    </row>
    <row r="2244" ht="12.75">
      <c r="D2244" s="265"/>
    </row>
    <row r="2245" ht="12.75">
      <c r="D2245" s="265"/>
    </row>
    <row r="2246" ht="12.75">
      <c r="D2246" s="265"/>
    </row>
    <row r="2247" ht="12.75">
      <c r="D2247" s="265"/>
    </row>
    <row r="2248" ht="12.75">
      <c r="D2248" s="265"/>
    </row>
    <row r="2249" ht="12.75">
      <c r="D2249" s="265"/>
    </row>
    <row r="2250" ht="12.75">
      <c r="D2250" s="265"/>
    </row>
    <row r="2251" ht="12.75">
      <c r="D2251" s="265"/>
    </row>
    <row r="2252" ht="12.75">
      <c r="D2252" s="265"/>
    </row>
    <row r="2253" ht="12.75">
      <c r="D2253" s="265"/>
    </row>
    <row r="2254" ht="12.75">
      <c r="D2254" s="265"/>
    </row>
    <row r="2255" ht="12.75">
      <c r="D2255" s="265"/>
    </row>
    <row r="2256" ht="12.75">
      <c r="D2256" s="265"/>
    </row>
    <row r="2257" ht="12.75">
      <c r="D2257" s="265"/>
    </row>
    <row r="2258" ht="12.75">
      <c r="D2258" s="265"/>
    </row>
    <row r="2259" ht="12.75">
      <c r="D2259" s="265"/>
    </row>
    <row r="2260" ht="12.75">
      <c r="D2260" s="265"/>
    </row>
    <row r="2261" ht="12.75">
      <c r="D2261" s="265"/>
    </row>
    <row r="2262" ht="12.75">
      <c r="D2262" s="265"/>
    </row>
    <row r="2263" ht="12.75">
      <c r="D2263" s="265"/>
    </row>
    <row r="2264" ht="12.75">
      <c r="D2264" s="265"/>
    </row>
    <row r="2265" ht="12.75">
      <c r="D2265" s="265"/>
    </row>
    <row r="2266" ht="12.75">
      <c r="D2266" s="265"/>
    </row>
    <row r="2267" ht="12.75">
      <c r="D2267" s="265"/>
    </row>
    <row r="2268" ht="12.75">
      <c r="D2268" s="265"/>
    </row>
    <row r="2269" ht="12.75">
      <c r="D2269" s="265"/>
    </row>
    <row r="2270" ht="12.75">
      <c r="D2270" s="265"/>
    </row>
    <row r="2271" ht="12.75">
      <c r="D2271" s="265"/>
    </row>
    <row r="2272" ht="12.75">
      <c r="D2272" s="265"/>
    </row>
    <row r="2273" ht="12.75">
      <c r="D2273" s="265"/>
    </row>
    <row r="2274" ht="12.75">
      <c r="D2274" s="265"/>
    </row>
    <row r="2275" ht="12.75">
      <c r="D2275" s="265"/>
    </row>
    <row r="2276" ht="12.75">
      <c r="D2276" s="265"/>
    </row>
    <row r="2277" ht="12.75">
      <c r="D2277" s="265"/>
    </row>
    <row r="2278" ht="12.75">
      <c r="D2278" s="265"/>
    </row>
    <row r="2279" ht="12.75">
      <c r="D2279" s="265"/>
    </row>
    <row r="2280" ht="12.75">
      <c r="D2280" s="265"/>
    </row>
    <row r="2281" ht="12.75">
      <c r="D2281" s="265"/>
    </row>
    <row r="2282" ht="12.75">
      <c r="D2282" s="265"/>
    </row>
    <row r="2283" ht="12.75">
      <c r="D2283" s="265"/>
    </row>
    <row r="2284" ht="12.75">
      <c r="D2284" s="265"/>
    </row>
    <row r="2285" ht="12.75">
      <c r="D2285" s="265"/>
    </row>
    <row r="2286" ht="12.75">
      <c r="D2286" s="265"/>
    </row>
    <row r="2287" ht="12.75">
      <c r="D2287" s="265"/>
    </row>
    <row r="2288" ht="12.75">
      <c r="D2288" s="265"/>
    </row>
    <row r="2289" ht="12.75">
      <c r="D2289" s="265"/>
    </row>
    <row r="2290" ht="12.75">
      <c r="D2290" s="265"/>
    </row>
    <row r="2291" ht="12.75">
      <c r="D2291" s="265"/>
    </row>
    <row r="2292" ht="12.75">
      <c r="D2292" s="265"/>
    </row>
    <row r="2293" ht="12.75">
      <c r="D2293" s="265"/>
    </row>
    <row r="2294" ht="12.75">
      <c r="D2294" s="265"/>
    </row>
    <row r="2295" ht="12.75">
      <c r="D2295" s="265"/>
    </row>
    <row r="2296" ht="12.75">
      <c r="D2296" s="265"/>
    </row>
    <row r="2297" ht="12.75">
      <c r="D2297" s="265"/>
    </row>
    <row r="2298" ht="12.75">
      <c r="D2298" s="265"/>
    </row>
    <row r="2299" ht="12.75">
      <c r="D2299" s="265"/>
    </row>
    <row r="2300" ht="12.75">
      <c r="D2300" s="265"/>
    </row>
    <row r="2301" ht="12.75">
      <c r="D2301" s="265"/>
    </row>
    <row r="2302" ht="12.75">
      <c r="D2302" s="265"/>
    </row>
    <row r="2303" ht="12.75">
      <c r="D2303" s="265"/>
    </row>
    <row r="2304" ht="12.75">
      <c r="D2304" s="265"/>
    </row>
    <row r="2305" ht="12.75">
      <c r="D2305" s="265"/>
    </row>
    <row r="2306" ht="12.75">
      <c r="D2306" s="265"/>
    </row>
    <row r="2307" ht="12.75">
      <c r="D2307" s="265"/>
    </row>
    <row r="2308" ht="12.75">
      <c r="D2308" s="265"/>
    </row>
    <row r="2309" ht="12.75">
      <c r="D2309" s="265"/>
    </row>
    <row r="2310" ht="12.75">
      <c r="D2310" s="265"/>
    </row>
    <row r="2311" ht="12.75">
      <c r="D2311" s="265"/>
    </row>
    <row r="2312" ht="12.75">
      <c r="D2312" s="265"/>
    </row>
    <row r="2313" ht="12.75">
      <c r="D2313" s="265"/>
    </row>
    <row r="2314" ht="12.75">
      <c r="D2314" s="265"/>
    </row>
    <row r="2315" ht="12.75">
      <c r="D2315" s="265"/>
    </row>
    <row r="2316" ht="12.75">
      <c r="D2316" s="265"/>
    </row>
    <row r="2317" ht="12.75">
      <c r="D2317" s="265"/>
    </row>
    <row r="2318" ht="12.75">
      <c r="D2318" s="265"/>
    </row>
    <row r="2319" ht="12.75">
      <c r="D2319" s="265"/>
    </row>
    <row r="2320" ht="12.75">
      <c r="D2320" s="265"/>
    </row>
    <row r="2321" ht="12.75">
      <c r="D2321" s="265"/>
    </row>
    <row r="2322" ht="12.75">
      <c r="D2322" s="265"/>
    </row>
    <row r="2323" ht="12.75">
      <c r="D2323" s="265"/>
    </row>
    <row r="2324" ht="12.75">
      <c r="D2324" s="265"/>
    </row>
    <row r="2325" ht="12.75">
      <c r="D2325" s="265"/>
    </row>
    <row r="2326" ht="12.75">
      <c r="D2326" s="265"/>
    </row>
    <row r="2327" ht="12.75">
      <c r="D2327" s="265"/>
    </row>
    <row r="2328" ht="12.75">
      <c r="D2328" s="265"/>
    </row>
    <row r="2329" ht="12.75">
      <c r="D2329" s="265"/>
    </row>
    <row r="2330" ht="12.75">
      <c r="D2330" s="265"/>
    </row>
    <row r="2331" ht="12.75">
      <c r="D2331" s="265"/>
    </row>
    <row r="2332" ht="12.75">
      <c r="D2332" s="265"/>
    </row>
    <row r="2333" ht="12.75">
      <c r="D2333" s="265"/>
    </row>
    <row r="2334" ht="12.75">
      <c r="D2334" s="265"/>
    </row>
    <row r="2335" ht="12.75">
      <c r="D2335" s="265"/>
    </row>
    <row r="2336" ht="12.75">
      <c r="D2336" s="265"/>
    </row>
    <row r="2337" ht="12.75">
      <c r="D2337" s="265"/>
    </row>
    <row r="2338" ht="12.75">
      <c r="D2338" s="265"/>
    </row>
    <row r="2339" ht="12.75">
      <c r="D2339" s="265"/>
    </row>
    <row r="2340" ht="12.75">
      <c r="D2340" s="265"/>
    </row>
    <row r="2341" ht="12.75">
      <c r="D2341" s="265"/>
    </row>
    <row r="2342" ht="12.75">
      <c r="D2342" s="265"/>
    </row>
    <row r="2343" ht="12.75">
      <c r="D2343" s="265"/>
    </row>
    <row r="2344" ht="12.75">
      <c r="D2344" s="265"/>
    </row>
    <row r="2345" ht="12.75">
      <c r="D2345" s="265"/>
    </row>
    <row r="2346" ht="12.75">
      <c r="D2346" s="265"/>
    </row>
    <row r="2347" ht="12.75">
      <c r="D2347" s="265"/>
    </row>
    <row r="2348" ht="12.75">
      <c r="D2348" s="265"/>
    </row>
    <row r="2349" ht="12.75">
      <c r="D2349" s="265"/>
    </row>
    <row r="2350" ht="12.75">
      <c r="D2350" s="265"/>
    </row>
    <row r="2351" ht="12.75">
      <c r="D2351" s="265"/>
    </row>
    <row r="2352" ht="12.75">
      <c r="D2352" s="265"/>
    </row>
    <row r="2353" ht="12.75">
      <c r="D2353" s="265"/>
    </row>
    <row r="2354" ht="12.75">
      <c r="D2354" s="265"/>
    </row>
    <row r="2355" ht="12.75">
      <c r="D2355" s="265"/>
    </row>
    <row r="2356" ht="12.75">
      <c r="D2356" s="265"/>
    </row>
    <row r="2357" ht="12.75">
      <c r="D2357" s="265"/>
    </row>
    <row r="2358" ht="12.75">
      <c r="D2358" s="265"/>
    </row>
    <row r="2359" ht="12.75">
      <c r="D2359" s="265"/>
    </row>
    <row r="2360" ht="12.75">
      <c r="D2360" s="265"/>
    </row>
    <row r="2361" ht="12.75">
      <c r="D2361" s="265"/>
    </row>
    <row r="2362" ht="12.75">
      <c r="D2362" s="265"/>
    </row>
    <row r="2363" ht="12.75">
      <c r="D2363" s="265"/>
    </row>
    <row r="2364" ht="12.75">
      <c r="D2364" s="265"/>
    </row>
    <row r="2365" ht="12.75">
      <c r="D2365" s="265"/>
    </row>
    <row r="2366" ht="12.75">
      <c r="D2366" s="265"/>
    </row>
    <row r="2367" ht="12.75">
      <c r="D2367" s="265"/>
    </row>
    <row r="2368" ht="12.75">
      <c r="D2368" s="265"/>
    </row>
    <row r="2369" ht="12.75">
      <c r="D2369" s="265"/>
    </row>
    <row r="2370" ht="12.75">
      <c r="D2370" s="265"/>
    </row>
    <row r="2371" ht="12.75">
      <c r="D2371" s="265"/>
    </row>
    <row r="2372" ht="12.75">
      <c r="D2372" s="265"/>
    </row>
    <row r="2373" ht="12.75">
      <c r="D2373" s="265"/>
    </row>
    <row r="2374" ht="12.75">
      <c r="D2374" s="265"/>
    </row>
    <row r="2375" ht="12.75">
      <c r="D2375" s="265"/>
    </row>
    <row r="2376" ht="12.75">
      <c r="D2376" s="265"/>
    </row>
    <row r="2377" ht="12.75">
      <c r="D2377" s="265"/>
    </row>
    <row r="2378" ht="12.75">
      <c r="D2378" s="265"/>
    </row>
    <row r="2379" ht="12.75">
      <c r="D2379" s="265"/>
    </row>
    <row r="2380" ht="12.75">
      <c r="D2380" s="265"/>
    </row>
    <row r="2381" ht="12.75">
      <c r="D2381" s="265"/>
    </row>
    <row r="2382" ht="12.75">
      <c r="D2382" s="265"/>
    </row>
    <row r="2383" ht="12.75">
      <c r="D2383" s="265"/>
    </row>
    <row r="2384" ht="12.75">
      <c r="D2384" s="265"/>
    </row>
    <row r="2385" ht="12.75">
      <c r="D2385" s="265"/>
    </row>
    <row r="2386" ht="12.75">
      <c r="D2386" s="265"/>
    </row>
    <row r="2387" ht="12.75">
      <c r="D2387" s="265"/>
    </row>
    <row r="2388" ht="12.75">
      <c r="D2388" s="265"/>
    </row>
    <row r="2389" ht="12.75">
      <c r="D2389" s="265"/>
    </row>
    <row r="2390" ht="12.75">
      <c r="D2390" s="265"/>
    </row>
    <row r="2391" ht="12.75">
      <c r="D2391" s="265"/>
    </row>
    <row r="2392" ht="12.75">
      <c r="D2392" s="265"/>
    </row>
    <row r="2393" ht="12.75">
      <c r="D2393" s="265"/>
    </row>
    <row r="2394" ht="12.75">
      <c r="D2394" s="265"/>
    </row>
    <row r="2395" ht="12.75">
      <c r="D2395" s="265"/>
    </row>
    <row r="2396" ht="12.75">
      <c r="D2396" s="265"/>
    </row>
    <row r="2397" ht="12.75">
      <c r="D2397" s="265"/>
    </row>
    <row r="2398" ht="12.75">
      <c r="D2398" s="265"/>
    </row>
    <row r="2399" ht="12.75">
      <c r="D2399" s="265"/>
    </row>
    <row r="2400" ht="12.75">
      <c r="D2400" s="265"/>
    </row>
    <row r="2401" ht="12.75">
      <c r="D2401" s="265"/>
    </row>
    <row r="2402" ht="12.75">
      <c r="D2402" s="265"/>
    </row>
    <row r="2403" ht="12.75">
      <c r="D2403" s="265"/>
    </row>
    <row r="2404" ht="12.75">
      <c r="D2404" s="265"/>
    </row>
    <row r="2405" ht="12.75">
      <c r="D2405" s="265"/>
    </row>
    <row r="2406" ht="12.75">
      <c r="D2406" s="265"/>
    </row>
    <row r="2407" ht="12.75">
      <c r="D2407" s="265"/>
    </row>
    <row r="2408" ht="12.75">
      <c r="D2408" s="265"/>
    </row>
    <row r="2409" ht="12.75">
      <c r="D2409" s="265"/>
    </row>
    <row r="2410" ht="12.75">
      <c r="D2410" s="265"/>
    </row>
    <row r="2411" ht="12.75">
      <c r="D2411" s="265"/>
    </row>
    <row r="2412" ht="12.75">
      <c r="D2412" s="265"/>
    </row>
    <row r="2413" ht="12.75">
      <c r="D2413" s="265"/>
    </row>
    <row r="2414" ht="12.75">
      <c r="D2414" s="265"/>
    </row>
    <row r="2415" ht="12.75">
      <c r="D2415" s="265"/>
    </row>
    <row r="2416" ht="12.75">
      <c r="D2416" s="265"/>
    </row>
    <row r="2417" ht="12.75">
      <c r="D2417" s="265"/>
    </row>
    <row r="2418" ht="12.75">
      <c r="D2418" s="265"/>
    </row>
    <row r="2419" ht="12.75">
      <c r="D2419" s="265"/>
    </row>
    <row r="2420" ht="12.75">
      <c r="D2420" s="265"/>
    </row>
    <row r="2421" ht="12.75">
      <c r="D2421" s="265"/>
    </row>
    <row r="2422" ht="12.75">
      <c r="D2422" s="265"/>
    </row>
    <row r="2423" ht="12.75">
      <c r="D2423" s="265"/>
    </row>
    <row r="2424" ht="12.75">
      <c r="D2424" s="265"/>
    </row>
    <row r="2425" ht="12.75">
      <c r="D2425" s="265"/>
    </row>
    <row r="2426" ht="12.75">
      <c r="D2426" s="265"/>
    </row>
    <row r="2427" ht="12.75">
      <c r="D2427" s="265"/>
    </row>
    <row r="2428" ht="12.75">
      <c r="D2428" s="265"/>
    </row>
    <row r="2429" ht="12.75">
      <c r="D2429" s="265"/>
    </row>
    <row r="2430" ht="12.75">
      <c r="D2430" s="265"/>
    </row>
    <row r="2431" ht="12.75">
      <c r="D2431" s="265"/>
    </row>
    <row r="2432" ht="12.75">
      <c r="D2432" s="265"/>
    </row>
    <row r="2433" ht="12.75">
      <c r="D2433" s="265"/>
    </row>
    <row r="2434" ht="12.75">
      <c r="D2434" s="265"/>
    </row>
    <row r="2435" ht="12.75">
      <c r="D2435" s="265"/>
    </row>
    <row r="2436" ht="12.75">
      <c r="D2436" s="265"/>
    </row>
    <row r="2437" ht="12.75">
      <c r="D2437" s="265"/>
    </row>
    <row r="2438" ht="12.75">
      <c r="D2438" s="265"/>
    </row>
    <row r="2439" ht="12.75">
      <c r="D2439" s="265"/>
    </row>
    <row r="2440" ht="12.75">
      <c r="D2440" s="265"/>
    </row>
    <row r="2441" ht="12.75">
      <c r="D2441" s="265"/>
    </row>
    <row r="2442" ht="12.75">
      <c r="D2442" s="265"/>
    </row>
    <row r="2443" ht="12.75">
      <c r="D2443" s="265"/>
    </row>
    <row r="2444" ht="12.75">
      <c r="D2444" s="265"/>
    </row>
    <row r="2445" ht="12.75">
      <c r="D2445" s="265"/>
    </row>
    <row r="2446" ht="12.75">
      <c r="D2446" s="265"/>
    </row>
    <row r="2447" ht="12.75">
      <c r="D2447" s="265"/>
    </row>
    <row r="2448" ht="12.75">
      <c r="D2448" s="265"/>
    </row>
    <row r="2449" ht="12.75">
      <c r="D2449" s="265"/>
    </row>
    <row r="2450" ht="12.75">
      <c r="D2450" s="265"/>
    </row>
    <row r="2451" ht="12.75">
      <c r="D2451" s="265"/>
    </row>
    <row r="2452" ht="12.75">
      <c r="D2452" s="265"/>
    </row>
    <row r="2453" ht="12.75">
      <c r="D2453" s="265"/>
    </row>
    <row r="2454" ht="12.75">
      <c r="D2454" s="265"/>
    </row>
    <row r="2455" ht="12.75">
      <c r="D2455" s="265"/>
    </row>
    <row r="2456" ht="12.75">
      <c r="D2456" s="265"/>
    </row>
    <row r="2457" ht="12.75">
      <c r="D2457" s="265"/>
    </row>
    <row r="2458" ht="12.75">
      <c r="D2458" s="265"/>
    </row>
    <row r="2459" ht="12.75">
      <c r="D2459" s="265"/>
    </row>
    <row r="2460" ht="12.75">
      <c r="D2460" s="265"/>
    </row>
    <row r="2461" ht="12.75">
      <c r="D2461" s="265"/>
    </row>
    <row r="2462" ht="12.75">
      <c r="D2462" s="265"/>
    </row>
    <row r="2463" ht="12.75">
      <c r="D2463" s="265"/>
    </row>
    <row r="2464" ht="12.75">
      <c r="D2464" s="265"/>
    </row>
    <row r="2465" ht="12.75">
      <c r="D2465" s="265"/>
    </row>
    <row r="2466" ht="12.75">
      <c r="D2466" s="265"/>
    </row>
    <row r="2467" ht="12.75">
      <c r="D2467" s="265"/>
    </row>
    <row r="2468" ht="12.75">
      <c r="D2468" s="265"/>
    </row>
    <row r="2469" ht="12.75">
      <c r="D2469" s="265"/>
    </row>
    <row r="2470" ht="12.75">
      <c r="D2470" s="265"/>
    </row>
    <row r="2471" ht="12.75">
      <c r="D2471" s="265"/>
    </row>
    <row r="2472" ht="12.75">
      <c r="D2472" s="265"/>
    </row>
    <row r="2473" ht="12.75">
      <c r="D2473" s="265"/>
    </row>
    <row r="2474" ht="12.75">
      <c r="D2474" s="265"/>
    </row>
    <row r="2475" ht="12.75">
      <c r="D2475" s="265"/>
    </row>
    <row r="2476" ht="12.75">
      <c r="D2476" s="265"/>
    </row>
    <row r="2477" ht="12.75">
      <c r="D2477" s="265"/>
    </row>
    <row r="2478" ht="12.75">
      <c r="D2478" s="265"/>
    </row>
    <row r="2479" ht="12.75">
      <c r="D2479" s="265"/>
    </row>
    <row r="2480" ht="12.75">
      <c r="D2480" s="265"/>
    </row>
    <row r="2481" ht="12.75">
      <c r="D2481" s="265"/>
    </row>
    <row r="2482" ht="12.75">
      <c r="D2482" s="265"/>
    </row>
    <row r="2483" ht="12.75">
      <c r="D2483" s="265"/>
    </row>
    <row r="2484" ht="12.75">
      <c r="D2484" s="265"/>
    </row>
    <row r="2485" ht="12.75">
      <c r="D2485" s="265"/>
    </row>
    <row r="2486" ht="12.75">
      <c r="D2486" s="265"/>
    </row>
    <row r="2487" ht="12.75">
      <c r="D2487" s="265"/>
    </row>
    <row r="2488" ht="12.75">
      <c r="D2488" s="265"/>
    </row>
    <row r="2489" ht="12.75">
      <c r="D2489" s="265"/>
    </row>
    <row r="2490" ht="12.75">
      <c r="D2490" s="265"/>
    </row>
    <row r="2491" ht="12.75">
      <c r="D2491" s="265"/>
    </row>
    <row r="2492" ht="12.75">
      <c r="D2492" s="265"/>
    </row>
    <row r="2493" ht="12.75">
      <c r="D2493" s="265"/>
    </row>
    <row r="2494" ht="12.75">
      <c r="D2494" s="265"/>
    </row>
    <row r="2495" ht="12.75">
      <c r="D2495" s="265"/>
    </row>
    <row r="2496" ht="12.75">
      <c r="D2496" s="265"/>
    </row>
    <row r="2497" ht="12.75">
      <c r="D2497" s="265"/>
    </row>
    <row r="2498" ht="12.75">
      <c r="D2498" s="265"/>
    </row>
    <row r="2499" ht="12.75">
      <c r="D2499" s="265"/>
    </row>
    <row r="2500" ht="12.75">
      <c r="D2500" s="265"/>
    </row>
    <row r="2501" ht="12.75">
      <c r="D2501" s="265"/>
    </row>
    <row r="2502" ht="12.75">
      <c r="D2502" s="265"/>
    </row>
    <row r="2503" ht="12.75">
      <c r="D2503" s="265"/>
    </row>
    <row r="2504" ht="12.75">
      <c r="D2504" s="265"/>
    </row>
    <row r="2505" ht="12.75">
      <c r="D2505" s="265"/>
    </row>
    <row r="2506" ht="12.75">
      <c r="D2506" s="265"/>
    </row>
    <row r="2507" ht="12.75">
      <c r="D2507" s="265"/>
    </row>
    <row r="2508" ht="12.75">
      <c r="D2508" s="265"/>
    </row>
    <row r="2509" ht="12.75">
      <c r="D2509" s="265"/>
    </row>
    <row r="2510" ht="12.75">
      <c r="D2510" s="265"/>
    </row>
    <row r="2511" ht="12.75">
      <c r="D2511" s="265"/>
    </row>
    <row r="2512" ht="12.75">
      <c r="D2512" s="265"/>
    </row>
    <row r="2513" ht="12.75">
      <c r="D2513" s="265"/>
    </row>
    <row r="2514" ht="12.75">
      <c r="D2514" s="265"/>
    </row>
    <row r="2515" ht="12.75">
      <c r="D2515" s="265"/>
    </row>
    <row r="2516" ht="12.75">
      <c r="D2516" s="265"/>
    </row>
    <row r="2517" ht="12.75">
      <c r="D2517" s="265"/>
    </row>
    <row r="2518" ht="12.75">
      <c r="D2518" s="265"/>
    </row>
    <row r="2519" ht="12.75">
      <c r="D2519" s="265"/>
    </row>
    <row r="2520" ht="12.75">
      <c r="D2520" s="265"/>
    </row>
    <row r="2521" ht="12.75">
      <c r="D2521" s="265"/>
    </row>
    <row r="2522" ht="12.75">
      <c r="D2522" s="265"/>
    </row>
    <row r="2523" ht="12.75">
      <c r="D2523" s="265"/>
    </row>
    <row r="2524" ht="12.75">
      <c r="D2524" s="265"/>
    </row>
    <row r="2525" ht="12.75">
      <c r="D2525" s="265"/>
    </row>
    <row r="2526" ht="12.75">
      <c r="D2526" s="265"/>
    </row>
    <row r="2527" ht="12.75">
      <c r="D2527" s="265"/>
    </row>
    <row r="2528" ht="12.75">
      <c r="D2528" s="265"/>
    </row>
    <row r="2529" ht="12.75">
      <c r="D2529" s="265"/>
    </row>
    <row r="2530" ht="12.75">
      <c r="D2530" s="265"/>
    </row>
    <row r="2531" ht="12.75">
      <c r="D2531" s="265"/>
    </row>
    <row r="2532" ht="12.75">
      <c r="D2532" s="265"/>
    </row>
    <row r="2533" ht="12.75">
      <c r="D2533" s="265"/>
    </row>
    <row r="2534" ht="12.75">
      <c r="D2534" s="265"/>
    </row>
    <row r="2535" ht="12.75">
      <c r="D2535" s="265"/>
    </row>
    <row r="2536" ht="12.75">
      <c r="D2536" s="265"/>
    </row>
    <row r="2537" ht="12.75">
      <c r="D2537" s="265"/>
    </row>
    <row r="2538" ht="12.75">
      <c r="D2538" s="265"/>
    </row>
    <row r="2539" ht="12.75">
      <c r="D2539" s="265"/>
    </row>
    <row r="2540" ht="12.75">
      <c r="D2540" s="265"/>
    </row>
    <row r="2541" ht="12.75">
      <c r="D2541" s="265"/>
    </row>
    <row r="2542" ht="12.75">
      <c r="D2542" s="265"/>
    </row>
    <row r="2543" ht="12.75">
      <c r="D2543" s="265"/>
    </row>
    <row r="2544" ht="12.75">
      <c r="D2544" s="265"/>
    </row>
    <row r="2545" ht="12.75">
      <c r="D2545" s="265"/>
    </row>
    <row r="2546" ht="12.75">
      <c r="D2546" s="265"/>
    </row>
    <row r="2547" ht="12.75">
      <c r="D2547" s="265"/>
    </row>
    <row r="2548" ht="12.75">
      <c r="D2548" s="265"/>
    </row>
    <row r="2549" ht="12.75">
      <c r="D2549" s="265"/>
    </row>
    <row r="2550" ht="12.75">
      <c r="D2550" s="265"/>
    </row>
    <row r="2551" ht="12.75">
      <c r="D2551" s="265"/>
    </row>
    <row r="2552" ht="12.75">
      <c r="D2552" s="265"/>
    </row>
    <row r="2553" ht="12.75">
      <c r="D2553" s="265"/>
    </row>
    <row r="2554" ht="12.75">
      <c r="D2554" s="265"/>
    </row>
    <row r="2555" ht="12.75">
      <c r="D2555" s="265"/>
    </row>
    <row r="2556" ht="12.75">
      <c r="D2556" s="265"/>
    </row>
    <row r="2557" ht="12.75">
      <c r="D2557" s="265"/>
    </row>
    <row r="2558" ht="12.75">
      <c r="D2558" s="265"/>
    </row>
    <row r="2559" ht="12.75">
      <c r="D2559" s="265"/>
    </row>
    <row r="2560" ht="12.75">
      <c r="D2560" s="265"/>
    </row>
    <row r="2561" ht="12.75">
      <c r="D2561" s="265"/>
    </row>
    <row r="2562" ht="12.75">
      <c r="D2562" s="265"/>
    </row>
    <row r="2563" ht="12.75">
      <c r="D2563" s="265"/>
    </row>
    <row r="2564" ht="12.75">
      <c r="D2564" s="265"/>
    </row>
    <row r="2565" ht="12.75">
      <c r="D2565" s="265"/>
    </row>
    <row r="2566" ht="12.75">
      <c r="D2566" s="265"/>
    </row>
    <row r="2567" ht="12.75">
      <c r="D2567" s="265"/>
    </row>
    <row r="2568" ht="12.75">
      <c r="D2568" s="265"/>
    </row>
    <row r="2569" ht="12.75">
      <c r="D2569" s="265"/>
    </row>
    <row r="2570" ht="12.75">
      <c r="D2570" s="265"/>
    </row>
    <row r="2571" ht="12.75">
      <c r="D2571" s="265"/>
    </row>
    <row r="2572" ht="12.75">
      <c r="D2572" s="265"/>
    </row>
    <row r="2573" ht="12.75">
      <c r="D2573" s="265"/>
    </row>
    <row r="2574" ht="12.75">
      <c r="D2574" s="265"/>
    </row>
    <row r="2575" ht="12.75">
      <c r="D2575" s="265"/>
    </row>
    <row r="2576" ht="12.75">
      <c r="D2576" s="265"/>
    </row>
    <row r="2577" ht="12.75">
      <c r="D2577" s="265"/>
    </row>
    <row r="2578" ht="12.75">
      <c r="D2578" s="265"/>
    </row>
    <row r="2579" ht="12.75">
      <c r="D2579" s="265"/>
    </row>
    <row r="2580" ht="12.75">
      <c r="D2580" s="265"/>
    </row>
    <row r="2581" ht="12.75">
      <c r="D2581" s="265"/>
    </row>
    <row r="2582" ht="12.75">
      <c r="D2582" s="265"/>
    </row>
    <row r="2583" ht="12.75">
      <c r="D2583" s="265"/>
    </row>
    <row r="2584" ht="12.75">
      <c r="D2584" s="265"/>
    </row>
    <row r="2585" ht="12.75">
      <c r="D2585" s="265"/>
    </row>
    <row r="2586" ht="12.75">
      <c r="D2586" s="265"/>
    </row>
    <row r="2587" ht="12.75">
      <c r="D2587" s="265"/>
    </row>
    <row r="2588" ht="12.75">
      <c r="D2588" s="265"/>
    </row>
    <row r="2589" ht="12.75">
      <c r="D2589" s="265"/>
    </row>
    <row r="2590" ht="12.75">
      <c r="D2590" s="265"/>
    </row>
    <row r="2591" ht="12.75">
      <c r="D2591" s="265"/>
    </row>
    <row r="2592" ht="12.75">
      <c r="D2592" s="265"/>
    </row>
    <row r="2593" ht="12.75">
      <c r="D2593" s="265"/>
    </row>
    <row r="2594" ht="12.75">
      <c r="D2594" s="265"/>
    </row>
    <row r="2595" ht="12.75">
      <c r="D2595" s="265"/>
    </row>
    <row r="2596" ht="12.75">
      <c r="D2596" s="265"/>
    </row>
    <row r="2597" ht="12.75">
      <c r="D2597" s="265"/>
    </row>
    <row r="2598" ht="12.75">
      <c r="D2598" s="265"/>
    </row>
    <row r="2599" ht="12.75">
      <c r="D2599" s="265"/>
    </row>
    <row r="2600" ht="12.75">
      <c r="D2600" s="265"/>
    </row>
    <row r="2601" ht="12.75">
      <c r="D2601" s="265"/>
    </row>
    <row r="2602" ht="12.75">
      <c r="D2602" s="265"/>
    </row>
    <row r="2603" ht="12.75">
      <c r="D2603" s="265"/>
    </row>
    <row r="2604" ht="12.75">
      <c r="D2604" s="265"/>
    </row>
    <row r="2605" ht="12.75">
      <c r="D2605" s="265"/>
    </row>
    <row r="2606" ht="12.75">
      <c r="D2606" s="265"/>
    </row>
    <row r="2607" ht="12.75">
      <c r="D2607" s="265"/>
    </row>
    <row r="2608" ht="12.75">
      <c r="D2608" s="265"/>
    </row>
    <row r="2609" ht="12.75">
      <c r="D2609" s="265"/>
    </row>
    <row r="2610" ht="12.75">
      <c r="D2610" s="265"/>
    </row>
    <row r="2611" ht="12.75">
      <c r="D2611" s="265"/>
    </row>
    <row r="2612" ht="12.75">
      <c r="D2612" s="265"/>
    </row>
    <row r="2613" ht="12.75">
      <c r="D2613" s="265"/>
    </row>
    <row r="2614" ht="12.75">
      <c r="D2614" s="265"/>
    </row>
    <row r="2615" ht="12.75">
      <c r="D2615" s="265"/>
    </row>
    <row r="2616" ht="12.75">
      <c r="D2616" s="265"/>
    </row>
    <row r="2617" ht="12.75">
      <c r="D2617" s="265"/>
    </row>
    <row r="2618" ht="12.75">
      <c r="D2618" s="265"/>
    </row>
    <row r="2619" ht="12.75">
      <c r="D2619" s="265"/>
    </row>
    <row r="2620" ht="12.75">
      <c r="D2620" s="265"/>
    </row>
    <row r="2621" ht="12.75">
      <c r="D2621" s="265"/>
    </row>
    <row r="2622" ht="12.75">
      <c r="D2622" s="265"/>
    </row>
    <row r="2623" ht="12.75">
      <c r="D2623" s="265"/>
    </row>
    <row r="2624" ht="12.75">
      <c r="D2624" s="265"/>
    </row>
    <row r="2625" ht="12.75">
      <c r="D2625" s="265"/>
    </row>
    <row r="2626" ht="12.75">
      <c r="D2626" s="265"/>
    </row>
    <row r="2627" ht="12.75">
      <c r="D2627" s="265"/>
    </row>
    <row r="2628" ht="12.75">
      <c r="D2628" s="265"/>
    </row>
    <row r="2629" ht="12.75">
      <c r="D2629" s="265"/>
    </row>
    <row r="2630" ht="12.75">
      <c r="D2630" s="265"/>
    </row>
    <row r="2631" ht="12.75">
      <c r="D2631" s="265"/>
    </row>
    <row r="2632" ht="12.75">
      <c r="D2632" s="265"/>
    </row>
    <row r="2633" ht="12.75">
      <c r="D2633" s="265"/>
    </row>
    <row r="2634" ht="12.75">
      <c r="D2634" s="265"/>
    </row>
    <row r="2635" ht="12.75">
      <c r="D2635" s="265"/>
    </row>
    <row r="2636" ht="12.75">
      <c r="D2636" s="265"/>
    </row>
    <row r="2637" ht="12.75">
      <c r="D2637" s="265"/>
    </row>
    <row r="2638" ht="12.75">
      <c r="D2638" s="265"/>
    </row>
    <row r="2639" ht="12.75">
      <c r="D2639" s="265"/>
    </row>
    <row r="2640" ht="12.75">
      <c r="D2640" s="265"/>
    </row>
    <row r="2641" ht="12.75">
      <c r="D2641" s="265"/>
    </row>
    <row r="2642" ht="12.75">
      <c r="D2642" s="265"/>
    </row>
    <row r="2643" ht="12.75">
      <c r="D2643" s="265"/>
    </row>
    <row r="2644" ht="12.75">
      <c r="D2644" s="265"/>
    </row>
    <row r="2645" ht="12.75">
      <c r="D2645" s="265"/>
    </row>
    <row r="2646" ht="12.75">
      <c r="D2646" s="265"/>
    </row>
    <row r="2647" ht="12.75">
      <c r="D2647" s="265"/>
    </row>
    <row r="2648" ht="12.75">
      <c r="D2648" s="265"/>
    </row>
    <row r="2649" ht="12.75">
      <c r="D2649" s="265"/>
    </row>
    <row r="2650" ht="12.75">
      <c r="D2650" s="265"/>
    </row>
    <row r="2651" ht="12.75">
      <c r="D2651" s="265"/>
    </row>
    <row r="2652" ht="12.75">
      <c r="D2652" s="265"/>
    </row>
    <row r="2653" ht="12.75">
      <c r="D2653" s="265"/>
    </row>
    <row r="2654" ht="12.75">
      <c r="D2654" s="265"/>
    </row>
    <row r="2655" ht="12.75">
      <c r="D2655" s="265"/>
    </row>
    <row r="2656" ht="12.75">
      <c r="D2656" s="265"/>
    </row>
    <row r="2657" ht="12.75">
      <c r="D2657" s="265"/>
    </row>
    <row r="2658" ht="12.75">
      <c r="D2658" s="265"/>
    </row>
    <row r="2659" ht="12.75">
      <c r="D2659" s="265"/>
    </row>
    <row r="2660" ht="12.75">
      <c r="D2660" s="265"/>
    </row>
    <row r="2661" ht="12.75">
      <c r="D2661" s="265"/>
    </row>
    <row r="2662" ht="12.75">
      <c r="D2662" s="265"/>
    </row>
    <row r="2663" ht="12.75">
      <c r="D2663" s="265"/>
    </row>
    <row r="2664" ht="12.75">
      <c r="D2664" s="265"/>
    </row>
    <row r="2665" ht="12.75">
      <c r="D2665" s="265"/>
    </row>
    <row r="2666" ht="12.75">
      <c r="D2666" s="265"/>
    </row>
    <row r="2667" ht="12.75">
      <c r="D2667" s="265"/>
    </row>
    <row r="2668" ht="12.75">
      <c r="D2668" s="265"/>
    </row>
    <row r="2669" ht="12.75">
      <c r="D2669" s="265"/>
    </row>
    <row r="2670" ht="12.75">
      <c r="D2670" s="265"/>
    </row>
    <row r="2671" ht="12.75">
      <c r="D2671" s="265"/>
    </row>
    <row r="2672" ht="12.75">
      <c r="D2672" s="265"/>
    </row>
    <row r="2673" ht="12.75">
      <c r="D2673" s="265"/>
    </row>
    <row r="2674" ht="12.75">
      <c r="D2674" s="265"/>
    </row>
    <row r="2675" ht="12.75">
      <c r="D2675" s="265"/>
    </row>
    <row r="2676" ht="12.75">
      <c r="D2676" s="265"/>
    </row>
    <row r="2677" ht="12.75">
      <c r="D2677" s="265"/>
    </row>
    <row r="2678" ht="12.75">
      <c r="D2678" s="265"/>
    </row>
    <row r="2679" ht="12.75">
      <c r="D2679" s="265"/>
    </row>
    <row r="2680" ht="12.75">
      <c r="D2680" s="265"/>
    </row>
    <row r="2681" ht="12.75">
      <c r="D2681" s="265"/>
    </row>
    <row r="2682" ht="12.75">
      <c r="D2682" s="265"/>
    </row>
    <row r="2683" ht="12.75">
      <c r="D2683" s="265"/>
    </row>
    <row r="2684" ht="12.75">
      <c r="D2684" s="265"/>
    </row>
    <row r="2685" ht="12.75">
      <c r="D2685" s="265"/>
    </row>
    <row r="2686" ht="12.75">
      <c r="D2686" s="265"/>
    </row>
    <row r="2687" ht="12.75">
      <c r="D2687" s="265"/>
    </row>
    <row r="2688" ht="12.75">
      <c r="D2688" s="265"/>
    </row>
    <row r="2689" ht="12.75">
      <c r="D2689" s="265"/>
    </row>
    <row r="2690" ht="12.75">
      <c r="D2690" s="265"/>
    </row>
    <row r="2691" ht="12.75">
      <c r="D2691" s="265"/>
    </row>
    <row r="2692" ht="12.75">
      <c r="D2692" s="265"/>
    </row>
    <row r="2693" ht="12.75">
      <c r="D2693" s="265"/>
    </row>
    <row r="2694" ht="12.75">
      <c r="D2694" s="265"/>
    </row>
    <row r="2695" ht="12.75">
      <c r="D2695" s="265"/>
    </row>
    <row r="2696" ht="12.75">
      <c r="D2696" s="265"/>
    </row>
    <row r="2697" ht="12.75">
      <c r="D2697" s="265"/>
    </row>
    <row r="2698" ht="12.75">
      <c r="D2698" s="265"/>
    </row>
    <row r="2699" ht="12.75">
      <c r="D2699" s="265"/>
    </row>
    <row r="2700" ht="12.75">
      <c r="D2700" s="265"/>
    </row>
    <row r="2701" ht="12.75">
      <c r="D2701" s="265"/>
    </row>
    <row r="2702" ht="12.75">
      <c r="D2702" s="265"/>
    </row>
    <row r="2703" ht="12.75">
      <c r="D2703" s="265"/>
    </row>
    <row r="2704" ht="12.75">
      <c r="D2704" s="265"/>
    </row>
    <row r="2705" ht="12.75">
      <c r="D2705" s="265"/>
    </row>
    <row r="2706" ht="12.75">
      <c r="D2706" s="265"/>
    </row>
    <row r="2707" ht="12.75">
      <c r="D2707" s="265"/>
    </row>
    <row r="2708" ht="12.75">
      <c r="D2708" s="265"/>
    </row>
    <row r="2709" ht="12.75">
      <c r="D2709" s="265"/>
    </row>
    <row r="2710" ht="12.75">
      <c r="D2710" s="265"/>
    </row>
    <row r="2711" ht="12.75">
      <c r="D2711" s="265"/>
    </row>
    <row r="2712" ht="12.75">
      <c r="D2712" s="265"/>
    </row>
    <row r="2713" ht="12.75">
      <c r="D2713" s="265"/>
    </row>
    <row r="2714" ht="12.75">
      <c r="D2714" s="265"/>
    </row>
    <row r="2715" ht="12.75">
      <c r="D2715" s="265"/>
    </row>
    <row r="2716" ht="12.75">
      <c r="D2716" s="265"/>
    </row>
    <row r="2717" ht="12.75">
      <c r="D2717" s="265"/>
    </row>
    <row r="2718" ht="12.75">
      <c r="D2718" s="265"/>
    </row>
    <row r="2719" ht="12.75">
      <c r="D2719" s="265"/>
    </row>
    <row r="2720" ht="12.75">
      <c r="D2720" s="265"/>
    </row>
    <row r="2721" ht="12.75">
      <c r="D2721" s="265"/>
    </row>
    <row r="2722" ht="12.75">
      <c r="D2722" s="265"/>
    </row>
    <row r="2723" ht="12.75">
      <c r="D2723" s="265"/>
    </row>
    <row r="2724" ht="12.75">
      <c r="D2724" s="265"/>
    </row>
    <row r="2725" ht="12.75">
      <c r="D2725" s="265"/>
    </row>
    <row r="2726" ht="12.75">
      <c r="D2726" s="265"/>
    </row>
    <row r="2727" ht="12.75">
      <c r="D2727" s="265"/>
    </row>
    <row r="2728" ht="12.75">
      <c r="D2728" s="265"/>
    </row>
    <row r="2729" ht="12.75">
      <c r="D2729" s="265"/>
    </row>
    <row r="2730" ht="12.75">
      <c r="D2730" s="265"/>
    </row>
    <row r="2731" ht="12.75">
      <c r="D2731" s="265"/>
    </row>
    <row r="2732" ht="12.75">
      <c r="D2732" s="265"/>
    </row>
    <row r="2733" ht="12.75">
      <c r="D2733" s="265"/>
    </row>
    <row r="2734" ht="12.75">
      <c r="D2734" s="265"/>
    </row>
    <row r="2735" ht="12.75">
      <c r="D2735" s="265"/>
    </row>
    <row r="2736" ht="12.75">
      <c r="D2736" s="265"/>
    </row>
    <row r="2737" ht="12.75">
      <c r="D2737" s="265"/>
    </row>
    <row r="2738" ht="12.75">
      <c r="D2738" s="265"/>
    </row>
    <row r="2739" ht="12.75">
      <c r="D2739" s="265"/>
    </row>
    <row r="2740" ht="12.75">
      <c r="D2740" s="265"/>
    </row>
    <row r="2741" ht="12.75">
      <c r="D2741" s="265"/>
    </row>
    <row r="2742" ht="12.75">
      <c r="D2742" s="265"/>
    </row>
    <row r="2743" ht="12.75">
      <c r="D2743" s="265"/>
    </row>
    <row r="2744" ht="12.75">
      <c r="D2744" s="265"/>
    </row>
    <row r="2745" ht="12.75">
      <c r="D2745" s="265"/>
    </row>
    <row r="2746" ht="12.75">
      <c r="D2746" s="265"/>
    </row>
    <row r="2747" ht="12.75">
      <c r="D2747" s="265"/>
    </row>
    <row r="2748" ht="12.75">
      <c r="D2748" s="265"/>
    </row>
    <row r="2749" ht="12.75">
      <c r="D2749" s="265"/>
    </row>
    <row r="2750" ht="12.75">
      <c r="D2750" s="265"/>
    </row>
    <row r="2751" ht="12.75">
      <c r="D2751" s="265"/>
    </row>
    <row r="2752" ht="12.75">
      <c r="D2752" s="265"/>
    </row>
    <row r="2753" ht="12.75">
      <c r="D2753" s="265"/>
    </row>
    <row r="2754" ht="12.75">
      <c r="D2754" s="265"/>
    </row>
    <row r="2755" ht="12.75">
      <c r="D2755" s="265"/>
    </row>
    <row r="2756" ht="12.75">
      <c r="D2756" s="265"/>
    </row>
    <row r="2757" ht="12.75">
      <c r="D2757" s="265"/>
    </row>
    <row r="2758" ht="12.75">
      <c r="D2758" s="265"/>
    </row>
    <row r="2759" ht="12.75">
      <c r="D2759" s="265"/>
    </row>
    <row r="2760" ht="12.75">
      <c r="D2760" s="265"/>
    </row>
    <row r="2761" ht="12.75">
      <c r="D2761" s="265"/>
    </row>
    <row r="2762" ht="12.75">
      <c r="D2762" s="265"/>
    </row>
    <row r="2763" ht="12.75">
      <c r="D2763" s="265"/>
    </row>
    <row r="2764" ht="12.75">
      <c r="D2764" s="265"/>
    </row>
    <row r="2765" ht="12.75">
      <c r="D2765" s="265"/>
    </row>
    <row r="2766" ht="12.75">
      <c r="D2766" s="265"/>
    </row>
    <row r="2767" ht="12.75">
      <c r="D2767" s="265"/>
    </row>
    <row r="2768" ht="12.75">
      <c r="D2768" s="265"/>
    </row>
    <row r="2769" ht="12.75">
      <c r="D2769" s="265"/>
    </row>
    <row r="2770" ht="12.75">
      <c r="D2770" s="265"/>
    </row>
    <row r="2771" ht="12.75">
      <c r="D2771" s="265"/>
    </row>
    <row r="2772" ht="12.75">
      <c r="D2772" s="265"/>
    </row>
    <row r="2773" ht="12.75">
      <c r="D2773" s="265"/>
    </row>
    <row r="2774" ht="12.75">
      <c r="D2774" s="265"/>
    </row>
    <row r="2775" ht="12.75">
      <c r="D2775" s="265"/>
    </row>
    <row r="2776" ht="12.75">
      <c r="D2776" s="265"/>
    </row>
    <row r="2777" ht="12.75">
      <c r="D2777" s="265"/>
    </row>
    <row r="2778" ht="12.75">
      <c r="D2778" s="265"/>
    </row>
    <row r="2779" ht="12.75">
      <c r="D2779" s="265"/>
    </row>
    <row r="2780" ht="12.75">
      <c r="D2780" s="265"/>
    </row>
    <row r="2781" ht="12.75">
      <c r="D2781" s="265"/>
    </row>
    <row r="2782" ht="12.75">
      <c r="D2782" s="265"/>
    </row>
    <row r="2783" ht="12.75">
      <c r="D2783" s="265"/>
    </row>
    <row r="2784" ht="12.75">
      <c r="D2784" s="265"/>
    </row>
    <row r="2785" ht="12.75">
      <c r="D2785" s="265"/>
    </row>
    <row r="2786" ht="12.75">
      <c r="D2786" s="265"/>
    </row>
    <row r="2787" ht="12.75">
      <c r="D2787" s="265"/>
    </row>
    <row r="2788" ht="12.75">
      <c r="D2788" s="265"/>
    </row>
    <row r="2789" ht="12.75">
      <c r="D2789" s="265"/>
    </row>
    <row r="2790" ht="12.75">
      <c r="D2790" s="265"/>
    </row>
    <row r="2791" ht="12.75">
      <c r="D2791" s="265"/>
    </row>
    <row r="2792" ht="12.75">
      <c r="D2792" s="265"/>
    </row>
    <row r="2793" ht="12.75">
      <c r="D2793" s="265"/>
    </row>
    <row r="2794" ht="12.75">
      <c r="D2794" s="265"/>
    </row>
    <row r="2795" ht="12.75">
      <c r="D2795" s="265"/>
    </row>
    <row r="2796" ht="12.75">
      <c r="D2796" s="265"/>
    </row>
    <row r="2797" ht="12.75">
      <c r="D2797" s="265"/>
    </row>
    <row r="2798" ht="12.75">
      <c r="D2798" s="265"/>
    </row>
    <row r="2799" ht="12.75">
      <c r="D2799" s="265"/>
    </row>
    <row r="2800" ht="12.75">
      <c r="D2800" s="265"/>
    </row>
    <row r="2801" ht="12.75">
      <c r="D2801" s="265"/>
    </row>
    <row r="2802" ht="12.75">
      <c r="D2802" s="265"/>
    </row>
    <row r="2803" ht="12.75">
      <c r="D2803" s="265"/>
    </row>
    <row r="2804" ht="12.75">
      <c r="D2804" s="265"/>
    </row>
    <row r="2805" ht="12.75">
      <c r="D2805" s="265"/>
    </row>
    <row r="2806" ht="12.75">
      <c r="D2806" s="265"/>
    </row>
    <row r="2807" ht="12.75">
      <c r="D2807" s="265"/>
    </row>
    <row r="2808" ht="12.75">
      <c r="D2808" s="265"/>
    </row>
    <row r="2809" ht="12.75">
      <c r="D2809" s="265"/>
    </row>
    <row r="2810" ht="12.75">
      <c r="D2810" s="265"/>
    </row>
    <row r="2811" ht="12.75">
      <c r="D2811" s="265"/>
    </row>
    <row r="2812" ht="12.75">
      <c r="D2812" s="265"/>
    </row>
    <row r="2813" ht="12.75">
      <c r="D2813" s="265"/>
    </row>
    <row r="2814" ht="12.75">
      <c r="D2814" s="265"/>
    </row>
    <row r="2815" ht="12.75">
      <c r="D2815" s="265"/>
    </row>
    <row r="2816" ht="12.75">
      <c r="D2816" s="265"/>
    </row>
    <row r="2817" ht="12.75">
      <c r="D2817" s="265"/>
    </row>
    <row r="2818" ht="12.75">
      <c r="D2818" s="265"/>
    </row>
    <row r="2819" ht="12.75">
      <c r="D2819" s="265"/>
    </row>
    <row r="2820" ht="12.75">
      <c r="D2820" s="265"/>
    </row>
    <row r="2821" ht="12.75">
      <c r="D2821" s="265"/>
    </row>
    <row r="2822" ht="12.75">
      <c r="D2822" s="265"/>
    </row>
    <row r="2823" ht="12.75">
      <c r="D2823" s="265"/>
    </row>
    <row r="2824" ht="12.75">
      <c r="D2824" s="265"/>
    </row>
    <row r="2825" ht="12.75">
      <c r="D2825" s="265"/>
    </row>
    <row r="2826" ht="12.75">
      <c r="D2826" s="265"/>
    </row>
    <row r="2827" ht="12.75">
      <c r="D2827" s="265"/>
    </row>
    <row r="2828" ht="12.75">
      <c r="D2828" s="265"/>
    </row>
    <row r="2829" ht="12.75">
      <c r="D2829" s="265"/>
    </row>
    <row r="2830" ht="12.75">
      <c r="D2830" s="265"/>
    </row>
    <row r="2831" ht="12.75">
      <c r="D2831" s="265"/>
    </row>
    <row r="2832" ht="12.75">
      <c r="D2832" s="265"/>
    </row>
    <row r="2833" ht="12.75">
      <c r="D2833" s="265"/>
    </row>
    <row r="2834" ht="12.75">
      <c r="D2834" s="265"/>
    </row>
    <row r="2835" ht="12.75">
      <c r="D2835" s="265"/>
    </row>
    <row r="2836" ht="12.75">
      <c r="D2836" s="265"/>
    </row>
    <row r="2837" ht="12.75">
      <c r="D2837" s="265"/>
    </row>
    <row r="2838" ht="12.75">
      <c r="D2838" s="265"/>
    </row>
    <row r="2839" ht="12.75">
      <c r="D2839" s="265"/>
    </row>
    <row r="2840" ht="12.75">
      <c r="D2840" s="265"/>
    </row>
    <row r="2841" ht="12.75">
      <c r="D2841" s="265"/>
    </row>
    <row r="2842" ht="12.75">
      <c r="D2842" s="265"/>
    </row>
    <row r="2843" ht="12.75">
      <c r="D2843" s="265"/>
    </row>
    <row r="2844" ht="12.75">
      <c r="D2844" s="265"/>
    </row>
    <row r="2845" ht="12.75">
      <c r="D2845" s="265"/>
    </row>
    <row r="2846" ht="12.75">
      <c r="D2846" s="265"/>
    </row>
    <row r="2847" ht="12.75">
      <c r="D2847" s="265"/>
    </row>
    <row r="2848" ht="12.75">
      <c r="D2848" s="265"/>
    </row>
    <row r="2849" ht="12.75">
      <c r="D2849" s="265"/>
    </row>
    <row r="2850" ht="12.75">
      <c r="D2850" s="265"/>
    </row>
    <row r="2851" ht="12.75">
      <c r="D2851" s="265"/>
    </row>
    <row r="2852" ht="12.75">
      <c r="D2852" s="265"/>
    </row>
    <row r="2853" ht="12.75">
      <c r="D2853" s="265"/>
    </row>
    <row r="2854" ht="12.75">
      <c r="D2854" s="265"/>
    </row>
    <row r="2855" ht="12.75">
      <c r="D2855" s="265"/>
    </row>
    <row r="2856" ht="12.75">
      <c r="D2856" s="265"/>
    </row>
    <row r="2857" ht="12.75">
      <c r="D2857" s="265"/>
    </row>
    <row r="2858" ht="12.75">
      <c r="D2858" s="265"/>
    </row>
    <row r="2859" ht="12.75">
      <c r="D2859" s="265"/>
    </row>
    <row r="2860" ht="12.75">
      <c r="D2860" s="265"/>
    </row>
    <row r="2861" ht="12.75">
      <c r="D2861" s="265"/>
    </row>
    <row r="2862" ht="12.75">
      <c r="D2862" s="265"/>
    </row>
    <row r="2863" ht="12.75">
      <c r="D2863" s="265"/>
    </row>
    <row r="2864" ht="12.75">
      <c r="D2864" s="265"/>
    </row>
    <row r="2865" ht="12.75">
      <c r="D2865" s="265"/>
    </row>
    <row r="2866" ht="12.75">
      <c r="D2866" s="265"/>
    </row>
    <row r="2867" ht="12.75">
      <c r="D2867" s="265"/>
    </row>
    <row r="2868" ht="12.75">
      <c r="D2868" s="265"/>
    </row>
    <row r="2869" ht="12.75">
      <c r="D2869" s="265"/>
    </row>
    <row r="2870" ht="12.75">
      <c r="D2870" s="265"/>
    </row>
    <row r="2871" ht="12.75">
      <c r="D2871" s="265"/>
    </row>
    <row r="2872" ht="12.75">
      <c r="D2872" s="265"/>
    </row>
    <row r="2873" ht="12.75">
      <c r="D2873" s="265"/>
    </row>
    <row r="2874" ht="12.75">
      <c r="D2874" s="265"/>
    </row>
    <row r="2875" ht="12.75">
      <c r="D2875" s="265"/>
    </row>
    <row r="2876" ht="12.75">
      <c r="D2876" s="265"/>
    </row>
    <row r="2877" ht="12.75">
      <c r="D2877" s="265"/>
    </row>
    <row r="2878" ht="12.75">
      <c r="D2878" s="265"/>
    </row>
    <row r="2879" ht="12.75">
      <c r="D2879" s="265"/>
    </row>
    <row r="2880" ht="12.75">
      <c r="D2880" s="265"/>
    </row>
    <row r="2881" ht="12.75">
      <c r="D2881" s="265"/>
    </row>
    <row r="2882" ht="12.75">
      <c r="D2882" s="265"/>
    </row>
    <row r="2883" ht="12.75">
      <c r="D2883" s="265"/>
    </row>
    <row r="2884" ht="12.75">
      <c r="D2884" s="265"/>
    </row>
    <row r="2885" ht="12.75">
      <c r="D2885" s="265"/>
    </row>
    <row r="2886" ht="12.75">
      <c r="D2886" s="265"/>
    </row>
    <row r="2887" ht="12.75">
      <c r="D2887" s="265"/>
    </row>
    <row r="2888" ht="12.75">
      <c r="D2888" s="265"/>
    </row>
    <row r="2889" ht="12.75">
      <c r="D2889" s="265"/>
    </row>
    <row r="2890" ht="12.75">
      <c r="D2890" s="265"/>
    </row>
    <row r="2891" ht="12.75">
      <c r="D2891" s="265"/>
    </row>
    <row r="2892" ht="12.75">
      <c r="D2892" s="265"/>
    </row>
    <row r="2893" ht="12.75">
      <c r="D2893" s="265"/>
    </row>
    <row r="2894" ht="12.75">
      <c r="D2894" s="265"/>
    </row>
    <row r="2895" ht="12.75">
      <c r="D2895" s="265"/>
    </row>
    <row r="2896" ht="12.75">
      <c r="D2896" s="265"/>
    </row>
    <row r="2897" ht="12.75">
      <c r="D2897" s="265"/>
    </row>
    <row r="2898" ht="12.75">
      <c r="D2898" s="265"/>
    </row>
    <row r="2899" ht="12.75">
      <c r="D2899" s="265"/>
    </row>
    <row r="2900" ht="12.75">
      <c r="D2900" s="265"/>
    </row>
    <row r="2901" ht="12.75">
      <c r="D2901" s="265"/>
    </row>
    <row r="2902" ht="12.75">
      <c r="D2902" s="265"/>
    </row>
    <row r="2903" ht="12.75">
      <c r="D2903" s="265"/>
    </row>
    <row r="2904" ht="12.75">
      <c r="D2904" s="265"/>
    </row>
    <row r="2905" ht="12.75">
      <c r="D2905" s="265"/>
    </row>
    <row r="2906" ht="12.75">
      <c r="D2906" s="265"/>
    </row>
    <row r="2907" ht="12.75">
      <c r="D2907" s="265"/>
    </row>
    <row r="2908" ht="12.75">
      <c r="D2908" s="265"/>
    </row>
    <row r="2909" ht="12.75">
      <c r="D2909" s="265"/>
    </row>
    <row r="2910" ht="12.75">
      <c r="D2910" s="265"/>
    </row>
    <row r="2911" ht="12.75">
      <c r="D2911" s="265"/>
    </row>
    <row r="2912" ht="12.75">
      <c r="D2912" s="265"/>
    </row>
    <row r="2913" ht="12.75">
      <c r="D2913" s="265"/>
    </row>
    <row r="2914" ht="12.75">
      <c r="D2914" s="265"/>
    </row>
    <row r="2915" ht="12.75">
      <c r="D2915" s="265"/>
    </row>
    <row r="2916" ht="12.75">
      <c r="D2916" s="265"/>
    </row>
    <row r="2917" ht="12.75">
      <c r="D2917" s="265"/>
    </row>
    <row r="2918" ht="12.75">
      <c r="D2918" s="265"/>
    </row>
    <row r="2919" ht="12.75">
      <c r="D2919" s="265"/>
    </row>
    <row r="2920" ht="12.75">
      <c r="D2920" s="265"/>
    </row>
    <row r="2921" ht="12.75">
      <c r="D2921" s="265"/>
    </row>
    <row r="2922" ht="12.75">
      <c r="D2922" s="265"/>
    </row>
    <row r="2923" ht="12.75">
      <c r="D2923" s="265"/>
    </row>
    <row r="2924" ht="12.75">
      <c r="D2924" s="265"/>
    </row>
    <row r="2925" ht="12.75">
      <c r="D2925" s="265"/>
    </row>
    <row r="2926" ht="12.75">
      <c r="D2926" s="265"/>
    </row>
    <row r="2927" ht="12.75">
      <c r="D2927" s="265"/>
    </row>
    <row r="2928" ht="12.75">
      <c r="D2928" s="265"/>
    </row>
    <row r="2929" ht="12.75">
      <c r="D2929" s="265"/>
    </row>
    <row r="2930" ht="12.75">
      <c r="D2930" s="265"/>
    </row>
    <row r="2931" ht="12.75">
      <c r="D2931" s="265"/>
    </row>
    <row r="2932" ht="12.75">
      <c r="D2932" s="265"/>
    </row>
    <row r="2933" ht="12.75">
      <c r="D2933" s="265"/>
    </row>
    <row r="2934" ht="12.75">
      <c r="D2934" s="265"/>
    </row>
    <row r="2935" ht="12.75">
      <c r="D2935" s="265"/>
    </row>
    <row r="2936" ht="12.75">
      <c r="D2936" s="265"/>
    </row>
    <row r="2937" ht="12.75">
      <c r="D2937" s="265"/>
    </row>
    <row r="2938" ht="12.75">
      <c r="D2938" s="265"/>
    </row>
    <row r="2939" ht="12.75">
      <c r="D2939" s="265"/>
    </row>
    <row r="2940" ht="12.75">
      <c r="D2940" s="265"/>
    </row>
    <row r="2941" ht="12.75">
      <c r="D2941" s="265"/>
    </row>
    <row r="2942" ht="12.75">
      <c r="D2942" s="265"/>
    </row>
    <row r="2943" ht="12.75">
      <c r="D2943" s="265"/>
    </row>
    <row r="2944" ht="12.75">
      <c r="D2944" s="265"/>
    </row>
    <row r="2945" ht="12.75">
      <c r="D2945" s="265"/>
    </row>
    <row r="2946" ht="12.75">
      <c r="D2946" s="265"/>
    </row>
    <row r="2947" ht="12.75">
      <c r="D2947" s="265"/>
    </row>
    <row r="2948" ht="12.75">
      <c r="D2948" s="265"/>
    </row>
    <row r="2949" ht="12.75">
      <c r="D2949" s="265"/>
    </row>
    <row r="2950" ht="12.75">
      <c r="D2950" s="265"/>
    </row>
    <row r="2951" ht="12.75">
      <c r="D2951" s="265"/>
    </row>
    <row r="2952" ht="12.75">
      <c r="D2952" s="265"/>
    </row>
    <row r="2953" ht="12.75">
      <c r="D2953" s="265"/>
    </row>
    <row r="2954" ht="12.75">
      <c r="D2954" s="265"/>
    </row>
    <row r="2955" ht="12.75">
      <c r="D2955" s="265"/>
    </row>
    <row r="2956" ht="12.75">
      <c r="D2956" s="265"/>
    </row>
    <row r="2957" ht="12.75">
      <c r="D2957" s="265"/>
    </row>
    <row r="2958" ht="12.75">
      <c r="D2958" s="265"/>
    </row>
    <row r="2959" ht="12.75">
      <c r="D2959" s="265"/>
    </row>
    <row r="2960" ht="12.75">
      <c r="D2960" s="265"/>
    </row>
    <row r="2961" ht="12.75">
      <c r="D2961" s="265"/>
    </row>
    <row r="2962" ht="12.75">
      <c r="D2962" s="265"/>
    </row>
    <row r="2963" ht="12.75">
      <c r="D2963" s="265"/>
    </row>
    <row r="2964" ht="12.75">
      <c r="D2964" s="265"/>
    </row>
    <row r="2965" ht="12.75">
      <c r="D2965" s="265"/>
    </row>
    <row r="2966" ht="12.75">
      <c r="D2966" s="265"/>
    </row>
    <row r="2967" ht="12.75">
      <c r="D2967" s="265"/>
    </row>
    <row r="2968" ht="12.75">
      <c r="D2968" s="265"/>
    </row>
    <row r="2969" ht="12.75">
      <c r="D2969" s="265"/>
    </row>
    <row r="2970" ht="12.75">
      <c r="D2970" s="265"/>
    </row>
    <row r="2971" ht="12.75">
      <c r="D2971" s="265"/>
    </row>
    <row r="2972" ht="12.75">
      <c r="D2972" s="265"/>
    </row>
    <row r="2973" ht="12.75">
      <c r="D2973" s="265"/>
    </row>
    <row r="2974" ht="12.75">
      <c r="D2974" s="265"/>
    </row>
    <row r="2975" ht="12.75">
      <c r="D2975" s="265"/>
    </row>
    <row r="2976" ht="12.75">
      <c r="D2976" s="265"/>
    </row>
    <row r="2977" ht="12.75">
      <c r="D2977" s="265"/>
    </row>
    <row r="2978" ht="12.75">
      <c r="D2978" s="265"/>
    </row>
    <row r="2979" ht="12.75">
      <c r="D2979" s="265"/>
    </row>
    <row r="2980" ht="12.75">
      <c r="D2980" s="265"/>
    </row>
    <row r="2981" ht="12.75">
      <c r="D2981" s="265"/>
    </row>
    <row r="2982" ht="12.75">
      <c r="D2982" s="265"/>
    </row>
    <row r="2983" ht="12.75">
      <c r="D2983" s="265"/>
    </row>
    <row r="2984" ht="12.75">
      <c r="D2984" s="265"/>
    </row>
    <row r="2985" ht="12.75">
      <c r="D2985" s="265"/>
    </row>
    <row r="2986" ht="12.75">
      <c r="D2986" s="265"/>
    </row>
    <row r="2987" ht="12.75">
      <c r="D2987" s="265"/>
    </row>
    <row r="2988" ht="12.75">
      <c r="D2988" s="265"/>
    </row>
    <row r="2989" ht="12.75">
      <c r="D2989" s="265"/>
    </row>
    <row r="2990" ht="12.75">
      <c r="D2990" s="265"/>
    </row>
    <row r="2991" ht="12.75">
      <c r="D2991" s="265"/>
    </row>
    <row r="2992" ht="12.75">
      <c r="D2992" s="265"/>
    </row>
    <row r="2993" ht="12.75">
      <c r="D2993" s="265"/>
    </row>
    <row r="2994" ht="12.75">
      <c r="D2994" s="265"/>
    </row>
    <row r="2995" ht="12.75">
      <c r="D2995" s="265"/>
    </row>
    <row r="2996" ht="12.75">
      <c r="D2996" s="265"/>
    </row>
    <row r="2997" ht="12.75">
      <c r="D2997" s="265"/>
    </row>
    <row r="2998" ht="12.75">
      <c r="D2998" s="265"/>
    </row>
    <row r="2999" ht="12.75">
      <c r="D2999" s="265"/>
    </row>
    <row r="3000" ht="12.75">
      <c r="D3000" s="265"/>
    </row>
    <row r="3001" ht="12.75">
      <c r="D3001" s="265"/>
    </row>
    <row r="3002" ht="12.75">
      <c r="D3002" s="265"/>
    </row>
    <row r="3003" ht="12.75">
      <c r="D3003" s="265"/>
    </row>
    <row r="3004" ht="12.75">
      <c r="D3004" s="265"/>
    </row>
    <row r="3005" ht="12.75">
      <c r="D3005" s="265"/>
    </row>
    <row r="3006" ht="12.75">
      <c r="D3006" s="265"/>
    </row>
    <row r="3007" ht="12.75">
      <c r="D3007" s="265"/>
    </row>
    <row r="3008" ht="12.75">
      <c r="D3008" s="265"/>
    </row>
    <row r="3009" ht="12.75">
      <c r="D3009" s="265"/>
    </row>
    <row r="3010" ht="12.75">
      <c r="D3010" s="265"/>
    </row>
    <row r="3011" ht="12.75">
      <c r="D3011" s="265"/>
    </row>
    <row r="3012" ht="12.75">
      <c r="D3012" s="265"/>
    </row>
    <row r="3013" ht="12.75">
      <c r="D3013" s="265"/>
    </row>
    <row r="3014" ht="12.75">
      <c r="D3014" s="265"/>
    </row>
    <row r="3015" ht="12.75">
      <c r="D3015" s="265"/>
    </row>
    <row r="3016" ht="12.75">
      <c r="D3016" s="265"/>
    </row>
    <row r="3017" ht="12.75">
      <c r="D3017" s="265"/>
    </row>
    <row r="3018" ht="12.75">
      <c r="D3018" s="265"/>
    </row>
    <row r="3019" ht="12.75">
      <c r="D3019" s="265"/>
    </row>
    <row r="3020" ht="12.75">
      <c r="D3020" s="265"/>
    </row>
    <row r="3021" ht="12.75">
      <c r="D3021" s="265"/>
    </row>
    <row r="3022" ht="12.75">
      <c r="D3022" s="265"/>
    </row>
    <row r="3023" ht="12.75">
      <c r="D3023" s="265"/>
    </row>
    <row r="3024" ht="12.75">
      <c r="D3024" s="265"/>
    </row>
    <row r="3025" ht="12.75">
      <c r="D3025" s="265"/>
    </row>
    <row r="3026" ht="12.75">
      <c r="D3026" s="265"/>
    </row>
    <row r="3027" ht="12.75">
      <c r="D3027" s="265"/>
    </row>
    <row r="3028" ht="12.75">
      <c r="D3028" s="265"/>
    </row>
    <row r="3029" ht="12.75">
      <c r="D3029" s="265"/>
    </row>
    <row r="3030" ht="12.75">
      <c r="D3030" s="265"/>
    </row>
    <row r="3031" ht="12.75">
      <c r="D3031" s="265"/>
    </row>
    <row r="3032" ht="12.75">
      <c r="D3032" s="265"/>
    </row>
    <row r="3033" ht="12.75">
      <c r="D3033" s="265"/>
    </row>
    <row r="3034" ht="12.75">
      <c r="D3034" s="265"/>
    </row>
    <row r="3035" ht="12.75">
      <c r="D3035" s="265"/>
    </row>
    <row r="3036" ht="12.75">
      <c r="D3036" s="265"/>
    </row>
    <row r="3037" ht="12.75">
      <c r="D3037" s="265"/>
    </row>
    <row r="3038" ht="12.75">
      <c r="D3038" s="265"/>
    </row>
    <row r="3039" ht="12.75">
      <c r="D3039" s="265"/>
    </row>
    <row r="3040" ht="12.75">
      <c r="D3040" s="265"/>
    </row>
    <row r="3041" ht="12.75">
      <c r="D3041" s="265"/>
    </row>
    <row r="3042" ht="12.75">
      <c r="D3042" s="265"/>
    </row>
    <row r="3043" ht="12.75">
      <c r="D3043" s="265"/>
    </row>
    <row r="3044" ht="12.75">
      <c r="D3044" s="265"/>
    </row>
    <row r="3045" ht="12.75">
      <c r="D3045" s="265"/>
    </row>
    <row r="3046" ht="12.75">
      <c r="D3046" s="265"/>
    </row>
    <row r="3047" ht="12.75">
      <c r="D3047" s="265"/>
    </row>
    <row r="3048" ht="12.75">
      <c r="D3048" s="265"/>
    </row>
    <row r="3049" ht="12.75">
      <c r="D3049" s="265"/>
    </row>
    <row r="3050" ht="12.75">
      <c r="D3050" s="265"/>
    </row>
    <row r="3051" ht="12.75">
      <c r="D3051" s="265"/>
    </row>
    <row r="3052" ht="12.75">
      <c r="D3052" s="265"/>
    </row>
    <row r="3053" ht="12.75">
      <c r="D3053" s="265"/>
    </row>
    <row r="3054" ht="12.75">
      <c r="D3054" s="265"/>
    </row>
    <row r="3055" ht="12.75">
      <c r="D3055" s="265"/>
    </row>
    <row r="3056" ht="12.75">
      <c r="D3056" s="265"/>
    </row>
    <row r="3057" ht="12.75">
      <c r="D3057" s="265"/>
    </row>
    <row r="3058" ht="12.75">
      <c r="D3058" s="265"/>
    </row>
    <row r="3059" ht="12.75">
      <c r="D3059" s="265"/>
    </row>
    <row r="3060" ht="12.75">
      <c r="D3060" s="265"/>
    </row>
    <row r="3061" ht="12.75">
      <c r="D3061" s="265"/>
    </row>
    <row r="3062" ht="12.75">
      <c r="D3062" s="265"/>
    </row>
    <row r="3063" ht="12.75">
      <c r="D3063" s="265"/>
    </row>
    <row r="3064" ht="12.75">
      <c r="D3064" s="265"/>
    </row>
    <row r="3065" ht="12.75">
      <c r="D3065" s="265"/>
    </row>
    <row r="3066" ht="12.75">
      <c r="D3066" s="265"/>
    </row>
    <row r="3067" ht="12.75">
      <c r="D3067" s="265"/>
    </row>
    <row r="3068" ht="12.75">
      <c r="D3068" s="265"/>
    </row>
    <row r="3069" ht="12.75">
      <c r="D3069" s="265"/>
    </row>
    <row r="3070" ht="12.75">
      <c r="D3070" s="265"/>
    </row>
    <row r="3071" ht="12.75">
      <c r="D3071" s="265"/>
    </row>
    <row r="3072" ht="12.75">
      <c r="D3072" s="265"/>
    </row>
    <row r="3073" ht="12.75">
      <c r="D3073" s="265"/>
    </row>
    <row r="3074" ht="12.75">
      <c r="D3074" s="265"/>
    </row>
    <row r="3075" ht="12.75">
      <c r="D3075" s="265"/>
    </row>
    <row r="3076" ht="12.75">
      <c r="D3076" s="265"/>
    </row>
    <row r="3077" ht="12.75">
      <c r="D3077" s="265"/>
    </row>
    <row r="3078" ht="12.75">
      <c r="D3078" s="265"/>
    </row>
    <row r="3079" ht="12.75">
      <c r="D3079" s="265"/>
    </row>
    <row r="3080" ht="12.75">
      <c r="D3080" s="265"/>
    </row>
    <row r="3081" ht="12.75">
      <c r="D3081" s="265"/>
    </row>
    <row r="3082" ht="12.75">
      <c r="D3082" s="265"/>
    </row>
    <row r="3083" ht="12.75">
      <c r="D3083" s="265"/>
    </row>
    <row r="3084" ht="12.75">
      <c r="D3084" s="265"/>
    </row>
    <row r="3085" ht="12.75">
      <c r="D3085" s="265"/>
    </row>
    <row r="3086" ht="12.75">
      <c r="D3086" s="265"/>
    </row>
    <row r="3087" ht="12.75">
      <c r="D3087" s="265"/>
    </row>
    <row r="3088" ht="12.75">
      <c r="D3088" s="265"/>
    </row>
    <row r="3089" ht="12.75">
      <c r="D3089" s="265"/>
    </row>
    <row r="3090" ht="12.75">
      <c r="D3090" s="265"/>
    </row>
    <row r="3091" ht="12.75">
      <c r="D3091" s="265"/>
    </row>
    <row r="3092" ht="12.75">
      <c r="D3092" s="265"/>
    </row>
    <row r="3093" ht="12.75">
      <c r="D3093" s="265"/>
    </row>
    <row r="3094" ht="12.75">
      <c r="D3094" s="265"/>
    </row>
    <row r="3095" ht="12.75">
      <c r="D3095" s="265"/>
    </row>
    <row r="3096" ht="12.75">
      <c r="D3096" s="265"/>
    </row>
    <row r="3097" ht="12.75">
      <c r="D3097" s="265"/>
    </row>
    <row r="3098" ht="12.75">
      <c r="D3098" s="265"/>
    </row>
    <row r="3099" ht="12.75">
      <c r="D3099" s="265"/>
    </row>
    <row r="3100" ht="12.75">
      <c r="D3100" s="265"/>
    </row>
    <row r="3101" ht="12.75">
      <c r="D3101" s="265"/>
    </row>
    <row r="3102" ht="12.75">
      <c r="D3102" s="265"/>
    </row>
    <row r="3103" ht="12.75">
      <c r="D3103" s="265"/>
    </row>
    <row r="3104" ht="12.75">
      <c r="D3104" s="265"/>
    </row>
    <row r="3105" ht="12.75">
      <c r="D3105" s="265"/>
    </row>
    <row r="3106" ht="12.75">
      <c r="D3106" s="265"/>
    </row>
    <row r="3107" ht="12.75">
      <c r="D3107" s="265"/>
    </row>
    <row r="3108" ht="12.75">
      <c r="D3108" s="265"/>
    </row>
    <row r="3109" ht="12.75">
      <c r="D3109" s="265"/>
    </row>
    <row r="3110" ht="12.75">
      <c r="D3110" s="265"/>
    </row>
    <row r="3111" ht="12.75">
      <c r="D3111" s="265"/>
    </row>
    <row r="3112" ht="12.75">
      <c r="D3112" s="265"/>
    </row>
    <row r="3113" ht="12.75">
      <c r="D3113" s="265"/>
    </row>
    <row r="3114" ht="12.75">
      <c r="D3114" s="265"/>
    </row>
    <row r="3115" ht="12.75">
      <c r="D3115" s="265"/>
    </row>
    <row r="3116" ht="12.75">
      <c r="D3116" s="265"/>
    </row>
    <row r="3117" ht="12.75">
      <c r="D3117" s="265"/>
    </row>
    <row r="3118" ht="12.75">
      <c r="D3118" s="265"/>
    </row>
    <row r="3119" ht="12.75">
      <c r="D3119" s="265"/>
    </row>
    <row r="3120" ht="12.75">
      <c r="D3120" s="265"/>
    </row>
    <row r="3121" ht="12.75">
      <c r="D3121" s="265"/>
    </row>
    <row r="3122" ht="12.75">
      <c r="D3122" s="265"/>
    </row>
    <row r="3123" ht="12.75">
      <c r="D3123" s="265"/>
    </row>
    <row r="3124" ht="12.75">
      <c r="D3124" s="265"/>
    </row>
    <row r="3125" ht="12.75">
      <c r="D3125" s="265"/>
    </row>
    <row r="3126" ht="12.75">
      <c r="D3126" s="265"/>
    </row>
    <row r="3127" ht="12.75">
      <c r="D3127" s="265"/>
    </row>
    <row r="3128" ht="12.75">
      <c r="D3128" s="265"/>
    </row>
    <row r="3129" ht="12.75">
      <c r="D3129" s="265"/>
    </row>
    <row r="3130" ht="12.75">
      <c r="D3130" s="265"/>
    </row>
    <row r="3131" ht="12.75">
      <c r="D3131" s="265"/>
    </row>
    <row r="3132" ht="12.75">
      <c r="D3132" s="265"/>
    </row>
    <row r="3133" ht="12.75">
      <c r="D3133" s="265"/>
    </row>
    <row r="3134" ht="12.75">
      <c r="D3134" s="265"/>
    </row>
    <row r="3135" ht="12.75">
      <c r="D3135" s="265"/>
    </row>
    <row r="3136" ht="12.75">
      <c r="D3136" s="265"/>
    </row>
    <row r="3137" ht="12.75">
      <c r="D3137" s="265"/>
    </row>
    <row r="3138" ht="12.75">
      <c r="D3138" s="265"/>
    </row>
    <row r="3139" ht="12.75">
      <c r="D3139" s="265"/>
    </row>
    <row r="3140" ht="12.75">
      <c r="D3140" s="265"/>
    </row>
    <row r="3141" ht="12.75">
      <c r="D3141" s="265"/>
    </row>
    <row r="3142" ht="12.75">
      <c r="D3142" s="265"/>
    </row>
    <row r="3143" ht="12.75">
      <c r="D3143" s="265"/>
    </row>
    <row r="3144" ht="12.75">
      <c r="D3144" s="265"/>
    </row>
    <row r="3145" ht="12.75">
      <c r="D3145" s="265"/>
    </row>
    <row r="3146" ht="12.75">
      <c r="D3146" s="265"/>
    </row>
    <row r="3147" ht="12.75">
      <c r="D3147" s="265"/>
    </row>
    <row r="3148" ht="12.75">
      <c r="D3148" s="265"/>
    </row>
    <row r="3149" ht="12.75">
      <c r="D3149" s="265"/>
    </row>
    <row r="3150" ht="12.75">
      <c r="D3150" s="265"/>
    </row>
    <row r="3151" ht="12.75">
      <c r="D3151" s="265"/>
    </row>
    <row r="3152" ht="12.75">
      <c r="D3152" s="265"/>
    </row>
    <row r="3153" ht="12.75">
      <c r="D3153" s="265"/>
    </row>
    <row r="3154" ht="12.75">
      <c r="D3154" s="265"/>
    </row>
    <row r="3155" ht="12.75">
      <c r="D3155" s="265"/>
    </row>
    <row r="3156" ht="12.75">
      <c r="D3156" s="265"/>
    </row>
    <row r="3157" ht="12.75">
      <c r="D3157" s="265"/>
    </row>
    <row r="3158" ht="12.75">
      <c r="D3158" s="265"/>
    </row>
    <row r="3159" ht="12.75">
      <c r="D3159" s="265"/>
    </row>
    <row r="3160" ht="12.75">
      <c r="D3160" s="265"/>
    </row>
    <row r="3161" ht="12.75">
      <c r="D3161" s="265"/>
    </row>
    <row r="3162" ht="12.75">
      <c r="D3162" s="265"/>
    </row>
    <row r="3163" ht="12.75">
      <c r="D3163" s="265"/>
    </row>
    <row r="3164" ht="12.75">
      <c r="D3164" s="265"/>
    </row>
    <row r="3165" ht="12.75">
      <c r="D3165" s="265"/>
    </row>
    <row r="3166" ht="12.75">
      <c r="D3166" s="265"/>
    </row>
    <row r="3167" ht="12.75">
      <c r="D3167" s="265"/>
    </row>
    <row r="3168" ht="12.75">
      <c r="D3168" s="265"/>
    </row>
    <row r="3169" ht="12.75">
      <c r="D3169" s="265"/>
    </row>
    <row r="3170" ht="12.75">
      <c r="D3170" s="265"/>
    </row>
    <row r="3171" ht="12.75">
      <c r="D3171" s="265"/>
    </row>
    <row r="3172" ht="12.75">
      <c r="D3172" s="265"/>
    </row>
    <row r="3173" ht="12.75">
      <c r="D3173" s="265"/>
    </row>
    <row r="3174" ht="12.75">
      <c r="D3174" s="265"/>
    </row>
    <row r="3175" ht="12.75">
      <c r="D3175" s="265"/>
    </row>
    <row r="3176" ht="12.75">
      <c r="D3176" s="265"/>
    </row>
    <row r="3177" ht="12.75">
      <c r="D3177" s="265"/>
    </row>
    <row r="3178" ht="12.75">
      <c r="D3178" s="265"/>
    </row>
    <row r="3179" ht="12.75">
      <c r="D3179" s="265"/>
    </row>
    <row r="3180" ht="12.75">
      <c r="D3180" s="265"/>
    </row>
    <row r="3181" ht="12.75">
      <c r="D3181" s="265"/>
    </row>
    <row r="3182" ht="12.75">
      <c r="D3182" s="265"/>
    </row>
    <row r="3183" ht="12.75">
      <c r="D3183" s="265"/>
    </row>
    <row r="3184" ht="12.75">
      <c r="D3184" s="265"/>
    </row>
    <row r="3185" ht="12.75">
      <c r="D3185" s="265"/>
    </row>
    <row r="3186" ht="12.75">
      <c r="D3186" s="265"/>
    </row>
    <row r="3187" ht="12.75">
      <c r="D3187" s="265"/>
    </row>
    <row r="3188" ht="12.75">
      <c r="D3188" s="265"/>
    </row>
    <row r="3189" ht="12.75">
      <c r="D3189" s="265"/>
    </row>
    <row r="3190" ht="12.75">
      <c r="D3190" s="265"/>
    </row>
    <row r="3191" ht="12.75">
      <c r="D3191" s="265"/>
    </row>
    <row r="3192" ht="12.75">
      <c r="D3192" s="265"/>
    </row>
    <row r="3193" ht="12.75">
      <c r="D3193" s="265"/>
    </row>
    <row r="3194" ht="12.75">
      <c r="D3194" s="265"/>
    </row>
    <row r="3195" ht="12.75">
      <c r="D3195" s="265"/>
    </row>
    <row r="3196" ht="12.75">
      <c r="D3196" s="265"/>
    </row>
    <row r="3197" ht="12.75">
      <c r="D3197" s="265"/>
    </row>
    <row r="3198" ht="12.75">
      <c r="D3198" s="265"/>
    </row>
    <row r="3199" ht="12.75">
      <c r="D3199" s="265"/>
    </row>
    <row r="3200" ht="12.75">
      <c r="D3200" s="265"/>
    </row>
    <row r="3201" ht="12.75">
      <c r="D3201" s="265"/>
    </row>
    <row r="3202" ht="12.75">
      <c r="D3202" s="265"/>
    </row>
    <row r="3203" ht="12.75">
      <c r="D3203" s="265"/>
    </row>
    <row r="3204" ht="12.75">
      <c r="D3204" s="265"/>
    </row>
    <row r="3205" ht="12.75">
      <c r="D3205" s="265"/>
    </row>
    <row r="3206" ht="12.75">
      <c r="D3206" s="265"/>
    </row>
    <row r="3207" ht="12.75">
      <c r="D3207" s="265"/>
    </row>
    <row r="3208" ht="12.75">
      <c r="D3208" s="265"/>
    </row>
    <row r="3209" ht="12.75">
      <c r="D3209" s="265"/>
    </row>
    <row r="3210" ht="12.75">
      <c r="D3210" s="265"/>
    </row>
    <row r="3211" ht="12.75">
      <c r="D3211" s="265"/>
    </row>
    <row r="3212" ht="12.75">
      <c r="D3212" s="265"/>
    </row>
    <row r="3213" ht="12.75">
      <c r="D3213" s="265"/>
    </row>
    <row r="3214" ht="12.75">
      <c r="D3214" s="265"/>
    </row>
    <row r="3215" ht="12.75">
      <c r="D3215" s="265"/>
    </row>
    <row r="3216" ht="12.75">
      <c r="D3216" s="265"/>
    </row>
    <row r="3217" ht="12.75">
      <c r="D3217" s="265"/>
    </row>
    <row r="3218" ht="12.75">
      <c r="D3218" s="265"/>
    </row>
    <row r="3219" ht="12.75">
      <c r="D3219" s="265"/>
    </row>
    <row r="3220" ht="12.75">
      <c r="D3220" s="265"/>
    </row>
    <row r="3221" ht="12.75">
      <c r="D3221" s="265"/>
    </row>
    <row r="3222" ht="12.75">
      <c r="D3222" s="265"/>
    </row>
    <row r="3223" ht="12.75">
      <c r="D3223" s="265"/>
    </row>
    <row r="3224" ht="12.75">
      <c r="D3224" s="265"/>
    </row>
    <row r="3225" ht="12.75">
      <c r="D3225" s="265"/>
    </row>
    <row r="3226" ht="12.75">
      <c r="D3226" s="265"/>
    </row>
    <row r="3227" ht="12.75">
      <c r="D3227" s="265"/>
    </row>
    <row r="3228" ht="12.75">
      <c r="D3228" s="265"/>
    </row>
    <row r="3229" ht="12.75">
      <c r="D3229" s="265"/>
    </row>
    <row r="3230" ht="12.75">
      <c r="D3230" s="265"/>
    </row>
    <row r="3231" ht="12.75">
      <c r="D3231" s="265"/>
    </row>
    <row r="3232" ht="12.75">
      <c r="D3232" s="265"/>
    </row>
    <row r="3233" ht="12.75">
      <c r="D3233" s="265"/>
    </row>
    <row r="3234" ht="12.75">
      <c r="D3234" s="265"/>
    </row>
    <row r="3235" ht="12.75">
      <c r="D3235" s="265"/>
    </row>
    <row r="3236" ht="12.75">
      <c r="D3236" s="265"/>
    </row>
    <row r="3237" ht="12.75">
      <c r="D3237" s="265"/>
    </row>
    <row r="3238" ht="12.75">
      <c r="D3238" s="265"/>
    </row>
    <row r="3239" ht="12.75">
      <c r="D3239" s="265"/>
    </row>
    <row r="3240" ht="12.75">
      <c r="D3240" s="265"/>
    </row>
    <row r="3241" ht="12.75">
      <c r="D3241" s="265"/>
    </row>
    <row r="3242" ht="12.75">
      <c r="D3242" s="265"/>
    </row>
    <row r="3243" ht="12.75">
      <c r="D3243" s="265"/>
    </row>
    <row r="3244" ht="12.75">
      <c r="D3244" s="265"/>
    </row>
    <row r="3245" ht="12.75">
      <c r="D3245" s="265"/>
    </row>
    <row r="3246" ht="12.75">
      <c r="D3246" s="265"/>
    </row>
    <row r="3247" ht="12.75">
      <c r="D3247" s="265"/>
    </row>
    <row r="3248" ht="12.75">
      <c r="D3248" s="265"/>
    </row>
    <row r="3249" ht="12.75">
      <c r="D3249" s="265"/>
    </row>
    <row r="3250" ht="12.75">
      <c r="D3250" s="265"/>
    </row>
    <row r="3251" ht="12.75">
      <c r="D3251" s="265"/>
    </row>
    <row r="3252" ht="12.75">
      <c r="D3252" s="265"/>
    </row>
    <row r="3253" ht="12.75">
      <c r="D3253" s="265"/>
    </row>
    <row r="3254" ht="12.75">
      <c r="D3254" s="265"/>
    </row>
    <row r="3255" ht="12.75">
      <c r="D3255" s="265"/>
    </row>
    <row r="3256" ht="12.75">
      <c r="D3256" s="265"/>
    </row>
    <row r="3257" ht="12.75">
      <c r="D3257" s="265"/>
    </row>
    <row r="3258" ht="12.75">
      <c r="D3258" s="265"/>
    </row>
    <row r="3259" ht="12.75">
      <c r="D3259" s="265"/>
    </row>
    <row r="3260" ht="12.75">
      <c r="D3260" s="265"/>
    </row>
    <row r="3261" ht="12.75">
      <c r="D3261" s="265"/>
    </row>
    <row r="3262" ht="12.75">
      <c r="D3262" s="265"/>
    </row>
    <row r="3263" ht="12.75">
      <c r="D3263" s="265"/>
    </row>
    <row r="3264" ht="12.75">
      <c r="D3264" s="265"/>
    </row>
    <row r="3265" ht="12.75">
      <c r="D3265" s="265"/>
    </row>
    <row r="3266" ht="12.75">
      <c r="D3266" s="265"/>
    </row>
    <row r="3267" ht="12.75">
      <c r="D3267" s="265"/>
    </row>
    <row r="3268" ht="12.75">
      <c r="D3268" s="265"/>
    </row>
    <row r="3269" ht="12.75">
      <c r="D3269" s="265"/>
    </row>
    <row r="3270" ht="12.75">
      <c r="D3270" s="265"/>
    </row>
    <row r="3271" ht="12.75">
      <c r="D3271" s="265"/>
    </row>
    <row r="3272" ht="12.75">
      <c r="D3272" s="265"/>
    </row>
    <row r="3273" ht="12.75">
      <c r="D3273" s="265"/>
    </row>
    <row r="3274" ht="12.75">
      <c r="D3274" s="265"/>
    </row>
    <row r="3275" ht="12.75">
      <c r="D3275" s="265"/>
    </row>
    <row r="3276" ht="12.75">
      <c r="D3276" s="265"/>
    </row>
    <row r="3277" ht="12.75">
      <c r="D3277" s="265"/>
    </row>
    <row r="3278" ht="12.75">
      <c r="D3278" s="265"/>
    </row>
    <row r="3279" ht="12.75">
      <c r="D3279" s="265"/>
    </row>
    <row r="3280" ht="12.75">
      <c r="D3280" s="265"/>
    </row>
    <row r="3281" ht="12.75">
      <c r="D3281" s="265"/>
    </row>
    <row r="3282" ht="12.75">
      <c r="D3282" s="265"/>
    </row>
    <row r="3283" ht="12.75">
      <c r="D3283" s="265"/>
    </row>
    <row r="3284" ht="12.75">
      <c r="D3284" s="265"/>
    </row>
    <row r="3285" ht="12.75">
      <c r="D3285" s="265"/>
    </row>
    <row r="3286" ht="12.75">
      <c r="D3286" s="265"/>
    </row>
    <row r="3287" ht="12.75">
      <c r="D3287" s="265"/>
    </row>
    <row r="3288" ht="12.75">
      <c r="D3288" s="265"/>
    </row>
    <row r="3289" ht="12.75">
      <c r="D3289" s="265"/>
    </row>
    <row r="3290" ht="12.75">
      <c r="D3290" s="265"/>
    </row>
    <row r="3291" ht="12.75">
      <c r="D3291" s="265"/>
    </row>
    <row r="3292" ht="12.75">
      <c r="D3292" s="265"/>
    </row>
    <row r="3293" ht="12.75">
      <c r="D3293" s="265"/>
    </row>
    <row r="3294" ht="12.75">
      <c r="D3294" s="265"/>
    </row>
    <row r="3295" ht="12.75">
      <c r="D3295" s="265"/>
    </row>
    <row r="3296" ht="12.75">
      <c r="D3296" s="265"/>
    </row>
    <row r="3297" ht="12.75">
      <c r="D3297" s="265"/>
    </row>
    <row r="3298" ht="12.75">
      <c r="D3298" s="265"/>
    </row>
    <row r="3299" ht="12.75">
      <c r="D3299" s="265"/>
    </row>
    <row r="3300" ht="12.75">
      <c r="D3300" s="265"/>
    </row>
    <row r="3301" ht="12.75">
      <c r="D3301" s="265"/>
    </row>
    <row r="3302" ht="12.75">
      <c r="D3302" s="265"/>
    </row>
    <row r="3303" ht="12.75">
      <c r="D3303" s="265"/>
    </row>
    <row r="3304" ht="12.75">
      <c r="D3304" s="265"/>
    </row>
    <row r="3305" ht="12.75">
      <c r="D3305" s="265"/>
    </row>
    <row r="3306" ht="12.75">
      <c r="D3306" s="265"/>
    </row>
    <row r="3307" ht="12.75">
      <c r="D3307" s="265"/>
    </row>
    <row r="3308" ht="12.75">
      <c r="D3308" s="265"/>
    </row>
    <row r="3309" ht="12.75">
      <c r="D3309" s="265"/>
    </row>
    <row r="3310" ht="12.75">
      <c r="D3310" s="265"/>
    </row>
    <row r="3311" ht="12.75">
      <c r="D3311" s="265"/>
    </row>
    <row r="3312" ht="12.75">
      <c r="D3312" s="265"/>
    </row>
    <row r="3313" ht="12.75">
      <c r="D3313" s="265"/>
    </row>
    <row r="3314" ht="12.75">
      <c r="D3314" s="265"/>
    </row>
    <row r="3315" ht="12.75">
      <c r="D3315" s="265"/>
    </row>
    <row r="3316" ht="12.75">
      <c r="D3316" s="265"/>
    </row>
    <row r="3317" ht="12.75">
      <c r="D3317" s="265"/>
    </row>
    <row r="3318" ht="12.75">
      <c r="D3318" s="265"/>
    </row>
    <row r="3319" ht="12.75">
      <c r="D3319" s="265"/>
    </row>
    <row r="3320" ht="12.75">
      <c r="D3320" s="265"/>
    </row>
    <row r="3321" ht="12.75">
      <c r="D3321" s="265"/>
    </row>
    <row r="3322" ht="12.75">
      <c r="D3322" s="265"/>
    </row>
    <row r="3323" ht="12.75">
      <c r="D3323" s="265"/>
    </row>
    <row r="3324" ht="12.75">
      <c r="D3324" s="265"/>
    </row>
    <row r="3325" ht="12.75">
      <c r="D3325" s="265"/>
    </row>
    <row r="3326" ht="12.75">
      <c r="D3326" s="265"/>
    </row>
    <row r="3327" ht="12.75">
      <c r="D3327" s="265"/>
    </row>
    <row r="3328" ht="12.75">
      <c r="D3328" s="265"/>
    </row>
    <row r="3329" ht="12.75">
      <c r="D3329" s="265"/>
    </row>
    <row r="3330" ht="12.75">
      <c r="D3330" s="265"/>
    </row>
    <row r="3331" ht="12.75">
      <c r="D3331" s="265"/>
    </row>
    <row r="3332" ht="12.75">
      <c r="D3332" s="265"/>
    </row>
    <row r="3333" ht="12.75">
      <c r="D3333" s="265"/>
    </row>
    <row r="3334" ht="12.75">
      <c r="D3334" s="265"/>
    </row>
    <row r="3335" ht="12.75">
      <c r="D3335" s="265"/>
    </row>
    <row r="3336" ht="12.75">
      <c r="D3336" s="265"/>
    </row>
    <row r="3337" ht="12.75">
      <c r="D3337" s="265"/>
    </row>
    <row r="3338" ht="12.75">
      <c r="D3338" s="265"/>
    </row>
    <row r="3339" ht="12.75">
      <c r="D3339" s="265"/>
    </row>
    <row r="3340" ht="12.75">
      <c r="D3340" s="265"/>
    </row>
    <row r="3341" ht="12.75">
      <c r="D3341" s="265"/>
    </row>
    <row r="3342" ht="12.75">
      <c r="D3342" s="265"/>
    </row>
    <row r="3343" ht="12.75">
      <c r="D3343" s="265"/>
    </row>
    <row r="3344" ht="12.75">
      <c r="D3344" s="265"/>
    </row>
    <row r="3345" ht="12.75">
      <c r="D3345" s="265"/>
    </row>
    <row r="3346" ht="12.75">
      <c r="D3346" s="265"/>
    </row>
    <row r="3347" ht="12.75">
      <c r="D3347" s="265"/>
    </row>
    <row r="3348" ht="12.75">
      <c r="D3348" s="265"/>
    </row>
    <row r="3349" ht="12.75">
      <c r="D3349" s="265"/>
    </row>
    <row r="3350" ht="12.75">
      <c r="D3350" s="265"/>
    </row>
    <row r="3351" ht="12.75">
      <c r="D3351" s="265"/>
    </row>
    <row r="3352" ht="12.75">
      <c r="D3352" s="265"/>
    </row>
    <row r="3353" ht="12.75">
      <c r="D3353" s="265"/>
    </row>
    <row r="3354" ht="12.75">
      <c r="D3354" s="265"/>
    </row>
    <row r="3355" ht="12.75">
      <c r="D3355" s="265"/>
    </row>
    <row r="3356" ht="12.75">
      <c r="D3356" s="265"/>
    </row>
    <row r="3357" ht="12.75">
      <c r="D3357" s="265"/>
    </row>
    <row r="3358" ht="12.75">
      <c r="D3358" s="265"/>
    </row>
    <row r="3359" ht="12.75">
      <c r="D3359" s="265"/>
    </row>
    <row r="3360" ht="12.75">
      <c r="D3360" s="265"/>
    </row>
    <row r="3361" ht="12.75">
      <c r="D3361" s="265"/>
    </row>
    <row r="3362" ht="12.75">
      <c r="D3362" s="265"/>
    </row>
    <row r="3363" ht="12.75">
      <c r="D3363" s="265"/>
    </row>
    <row r="3364" ht="12.75">
      <c r="D3364" s="265"/>
    </row>
    <row r="3365" ht="12.75">
      <c r="D3365" s="265"/>
    </row>
    <row r="3366" ht="12.75">
      <c r="D3366" s="265"/>
    </row>
    <row r="3367" ht="12.75">
      <c r="D3367" s="265"/>
    </row>
    <row r="3368" ht="12.75">
      <c r="D3368" s="265"/>
    </row>
    <row r="3369" ht="12.75">
      <c r="D3369" s="265"/>
    </row>
    <row r="3370" ht="12.75">
      <c r="D3370" s="265"/>
    </row>
    <row r="3371" ht="12.75">
      <c r="D3371" s="265"/>
    </row>
    <row r="3372" ht="12.75">
      <c r="D3372" s="265"/>
    </row>
    <row r="3373" ht="12.75">
      <c r="D3373" s="265"/>
    </row>
    <row r="3374" ht="12.75">
      <c r="D3374" s="265"/>
    </row>
    <row r="3375" ht="12.75">
      <c r="D3375" s="265"/>
    </row>
    <row r="3376" ht="12.75">
      <c r="D3376" s="265"/>
    </row>
    <row r="3377" ht="12.75">
      <c r="D3377" s="265"/>
    </row>
    <row r="3378" ht="12.75">
      <c r="D3378" s="265"/>
    </row>
    <row r="3379" ht="12.75">
      <c r="D3379" s="265"/>
    </row>
    <row r="3380" ht="12.75">
      <c r="D3380" s="265"/>
    </row>
    <row r="3381" ht="12.75">
      <c r="D3381" s="265"/>
    </row>
    <row r="3382" ht="12.75">
      <c r="D3382" s="265"/>
    </row>
    <row r="3383" ht="12.75">
      <c r="D3383" s="265"/>
    </row>
    <row r="3384" ht="12.75">
      <c r="D3384" s="265"/>
    </row>
    <row r="3385" ht="12.75">
      <c r="D3385" s="265"/>
    </row>
    <row r="3386" ht="12.75">
      <c r="D3386" s="265"/>
    </row>
    <row r="3387" ht="12.75">
      <c r="D3387" s="265"/>
    </row>
    <row r="3388" ht="12.75">
      <c r="D3388" s="265"/>
    </row>
    <row r="3389" ht="12.75">
      <c r="D3389" s="265"/>
    </row>
    <row r="3390" ht="12.75">
      <c r="D3390" s="265"/>
    </row>
    <row r="3391" ht="12.75">
      <c r="D3391" s="265"/>
    </row>
    <row r="3392" ht="12.75">
      <c r="D3392" s="265"/>
    </row>
    <row r="3393" ht="12.75">
      <c r="D3393" s="265"/>
    </row>
    <row r="3394" ht="12.75">
      <c r="D3394" s="265"/>
    </row>
    <row r="3395" ht="12.75">
      <c r="D3395" s="265"/>
    </row>
    <row r="3396" ht="12.75">
      <c r="D3396" s="265"/>
    </row>
    <row r="3397" ht="12.75">
      <c r="D3397" s="265"/>
    </row>
    <row r="3398" ht="12.75">
      <c r="D3398" s="265"/>
    </row>
    <row r="3399" ht="12.75">
      <c r="D3399" s="265"/>
    </row>
    <row r="3400" ht="12.75">
      <c r="D3400" s="265"/>
    </row>
    <row r="3401" ht="12.75">
      <c r="D3401" s="265"/>
    </row>
    <row r="3402" ht="12.75">
      <c r="D3402" s="265"/>
    </row>
    <row r="3403" ht="12.75">
      <c r="D3403" s="265"/>
    </row>
    <row r="3404" ht="12.75">
      <c r="D3404" s="265"/>
    </row>
    <row r="3405" ht="12.75">
      <c r="D3405" s="265"/>
    </row>
    <row r="3406" ht="12.75">
      <c r="D3406" s="265"/>
    </row>
    <row r="3407" ht="12.75">
      <c r="D3407" s="265"/>
    </row>
    <row r="3408" ht="12.75">
      <c r="D3408" s="265"/>
    </row>
    <row r="3409" ht="12.75">
      <c r="D3409" s="265"/>
    </row>
    <row r="3410" ht="12.75">
      <c r="D3410" s="265"/>
    </row>
    <row r="3411" ht="12.75">
      <c r="D3411" s="265"/>
    </row>
    <row r="3412" ht="12.75">
      <c r="D3412" s="265"/>
    </row>
    <row r="3413" ht="12.75">
      <c r="D3413" s="265"/>
    </row>
    <row r="3414" ht="12.75">
      <c r="D3414" s="265"/>
    </row>
    <row r="3415" ht="12.75">
      <c r="D3415" s="265"/>
    </row>
    <row r="3416" ht="12.75">
      <c r="D3416" s="265"/>
    </row>
    <row r="3417" ht="12.75">
      <c r="D3417" s="265"/>
    </row>
    <row r="3418" ht="12.75">
      <c r="D3418" s="265"/>
    </row>
    <row r="3419" ht="12.75">
      <c r="D3419" s="265"/>
    </row>
    <row r="3420" ht="12.75">
      <c r="D3420" s="265"/>
    </row>
    <row r="3421" ht="12.75">
      <c r="D3421" s="265"/>
    </row>
    <row r="3422" ht="12.75">
      <c r="D3422" s="265"/>
    </row>
    <row r="3423" ht="12.75">
      <c r="D3423" s="265"/>
    </row>
    <row r="3424" ht="12.75">
      <c r="D3424" s="265"/>
    </row>
    <row r="3425" ht="12.75">
      <c r="D3425" s="265"/>
    </row>
    <row r="3426" ht="12.75">
      <c r="D3426" s="265"/>
    </row>
    <row r="3427" ht="12.75">
      <c r="D3427" s="265"/>
    </row>
    <row r="3428" ht="12.75">
      <c r="D3428" s="265"/>
    </row>
    <row r="3429" ht="12.75">
      <c r="D3429" s="265"/>
    </row>
    <row r="3430" ht="12.75">
      <c r="D3430" s="265"/>
    </row>
    <row r="3431" ht="12.75">
      <c r="D3431" s="265"/>
    </row>
    <row r="3432" ht="12.75">
      <c r="D3432" s="265"/>
    </row>
    <row r="3433" ht="12.75">
      <c r="D3433" s="265"/>
    </row>
    <row r="3434" ht="12.75">
      <c r="D3434" s="265"/>
    </row>
    <row r="3435" ht="12.75">
      <c r="D3435" s="265"/>
    </row>
    <row r="3436" ht="12.75">
      <c r="D3436" s="265"/>
    </row>
    <row r="3437" ht="12.75">
      <c r="D3437" s="265"/>
    </row>
    <row r="3438" ht="12.75">
      <c r="D3438" s="265"/>
    </row>
    <row r="3439" ht="12.75">
      <c r="D3439" s="265"/>
    </row>
    <row r="3440" ht="12.75">
      <c r="D3440" s="265"/>
    </row>
    <row r="3441" ht="12.75">
      <c r="D3441" s="265"/>
    </row>
    <row r="3442" ht="12.75">
      <c r="D3442" s="265"/>
    </row>
    <row r="3443" ht="12.75">
      <c r="D3443" s="265"/>
    </row>
    <row r="3444" ht="12.75">
      <c r="D3444" s="265"/>
    </row>
    <row r="3445" ht="12.75">
      <c r="D3445" s="265"/>
    </row>
    <row r="3446" ht="12.75">
      <c r="D3446" s="265"/>
    </row>
    <row r="3447" ht="12.75">
      <c r="D3447" s="265"/>
    </row>
    <row r="3448" ht="12.75">
      <c r="D3448" s="265"/>
    </row>
    <row r="3449" ht="12.75">
      <c r="D3449" s="265"/>
    </row>
    <row r="3450" ht="12.75">
      <c r="D3450" s="265"/>
    </row>
    <row r="3451" ht="12.75">
      <c r="D3451" s="265"/>
    </row>
    <row r="3452" ht="12.75">
      <c r="D3452" s="265"/>
    </row>
    <row r="3453" ht="12.75">
      <c r="D3453" s="265"/>
    </row>
    <row r="3454" ht="12.75">
      <c r="D3454" s="265"/>
    </row>
    <row r="3455" ht="12.75">
      <c r="D3455" s="265"/>
    </row>
    <row r="3456" ht="12.75">
      <c r="D3456" s="265"/>
    </row>
    <row r="3457" ht="12.75">
      <c r="D3457" s="265"/>
    </row>
    <row r="3458" ht="12.75">
      <c r="D3458" s="265"/>
    </row>
    <row r="3459" ht="12.75">
      <c r="D3459" s="265"/>
    </row>
    <row r="3460" ht="12.75">
      <c r="D3460" s="265"/>
    </row>
    <row r="3461" ht="12.75">
      <c r="D3461" s="265"/>
    </row>
    <row r="3462" ht="12.75">
      <c r="D3462" s="265"/>
    </row>
    <row r="3463" ht="12.75">
      <c r="D3463" s="265"/>
    </row>
    <row r="3464" ht="12.75">
      <c r="D3464" s="265"/>
    </row>
    <row r="3465" ht="12.75">
      <c r="D3465" s="265"/>
    </row>
    <row r="3466" ht="12.75">
      <c r="D3466" s="265"/>
    </row>
    <row r="3467" ht="12.75">
      <c r="D3467" s="265"/>
    </row>
    <row r="3468" ht="12.75">
      <c r="D3468" s="265"/>
    </row>
    <row r="3469" ht="12.75">
      <c r="D3469" s="265"/>
    </row>
    <row r="3470" ht="12.75">
      <c r="D3470" s="265"/>
    </row>
    <row r="3471" ht="12.75">
      <c r="D3471" s="265"/>
    </row>
    <row r="3472" ht="12.75">
      <c r="D3472" s="265"/>
    </row>
    <row r="3473" ht="12.75">
      <c r="D3473" s="265"/>
    </row>
    <row r="3474" ht="12.75">
      <c r="D3474" s="265"/>
    </row>
    <row r="3475" ht="12.75">
      <c r="D3475" s="265"/>
    </row>
    <row r="3476" ht="12.75">
      <c r="D3476" s="265"/>
    </row>
    <row r="3477" ht="12.75">
      <c r="D3477" s="265"/>
    </row>
    <row r="3478" ht="12.75">
      <c r="D3478" s="265"/>
    </row>
    <row r="3479" ht="12.75">
      <c r="D3479" s="265"/>
    </row>
    <row r="3480" ht="12.75">
      <c r="D3480" s="265"/>
    </row>
    <row r="3481" ht="12.75">
      <c r="D3481" s="265"/>
    </row>
    <row r="3482" ht="12.75">
      <c r="D3482" s="265"/>
    </row>
    <row r="3483" ht="12.75">
      <c r="D3483" s="265"/>
    </row>
    <row r="3484" ht="12.75">
      <c r="D3484" s="265"/>
    </row>
    <row r="3485" ht="12.75">
      <c r="D3485" s="265"/>
    </row>
    <row r="3486" ht="12.75">
      <c r="D3486" s="265"/>
    </row>
    <row r="3487" ht="12.75">
      <c r="D3487" s="265"/>
    </row>
    <row r="3488" ht="12.75">
      <c r="D3488" s="265"/>
    </row>
    <row r="3489" ht="12.75">
      <c r="D3489" s="265"/>
    </row>
    <row r="3490" ht="12.75">
      <c r="D3490" s="265"/>
    </row>
    <row r="3491" ht="12.75">
      <c r="D3491" s="265"/>
    </row>
    <row r="3492" ht="12.75">
      <c r="D3492" s="265"/>
    </row>
    <row r="3493" ht="12.75">
      <c r="D3493" s="265"/>
    </row>
    <row r="3494" ht="12.75">
      <c r="D3494" s="265"/>
    </row>
    <row r="3495" ht="12.75">
      <c r="D3495" s="265"/>
    </row>
    <row r="3496" ht="12.75">
      <c r="D3496" s="265"/>
    </row>
    <row r="3497" ht="12.75">
      <c r="D3497" s="265"/>
    </row>
    <row r="3498" ht="12.75">
      <c r="D3498" s="265"/>
    </row>
    <row r="3499" ht="12.75">
      <c r="D3499" s="265"/>
    </row>
    <row r="3500" ht="12.75">
      <c r="D3500" s="265"/>
    </row>
    <row r="3501" ht="12.75">
      <c r="D3501" s="265"/>
    </row>
    <row r="3502" ht="12.75">
      <c r="D3502" s="265"/>
    </row>
    <row r="3503" ht="12.75">
      <c r="D3503" s="265"/>
    </row>
    <row r="3504" ht="12.75">
      <c r="D3504" s="265"/>
    </row>
    <row r="3505" ht="12.75">
      <c r="D3505" s="265"/>
    </row>
    <row r="3506" ht="12.75">
      <c r="D3506" s="265"/>
    </row>
    <row r="3507" ht="12.75">
      <c r="D3507" s="265"/>
    </row>
    <row r="3508" ht="12.75">
      <c r="D3508" s="265"/>
    </row>
    <row r="3509" ht="12.75">
      <c r="D3509" s="265"/>
    </row>
    <row r="3510" ht="12.75">
      <c r="D3510" s="265"/>
    </row>
    <row r="3511" ht="12.75">
      <c r="D3511" s="265"/>
    </row>
    <row r="3512" ht="12.75">
      <c r="D3512" s="265"/>
    </row>
    <row r="3513" ht="12.75">
      <c r="D3513" s="265"/>
    </row>
    <row r="3514" ht="12.75">
      <c r="D3514" s="265"/>
    </row>
    <row r="3515" ht="12.75">
      <c r="D3515" s="265"/>
    </row>
    <row r="3516" ht="12.75">
      <c r="D3516" s="265"/>
    </row>
    <row r="3517" ht="12.75">
      <c r="D3517" s="265"/>
    </row>
    <row r="3518" ht="12.75">
      <c r="D3518" s="265"/>
    </row>
    <row r="3519" ht="12.75">
      <c r="D3519" s="265"/>
    </row>
    <row r="3520" ht="12.75">
      <c r="D3520" s="265"/>
    </row>
    <row r="3521" ht="12.75">
      <c r="D3521" s="265"/>
    </row>
    <row r="3522" ht="12.75">
      <c r="D3522" s="265"/>
    </row>
    <row r="3523" ht="12.75">
      <c r="D3523" s="265"/>
    </row>
    <row r="3524" ht="12.75">
      <c r="D3524" s="265"/>
    </row>
    <row r="3525" ht="12.75">
      <c r="D3525" s="265"/>
    </row>
    <row r="3526" ht="12.75">
      <c r="D3526" s="265"/>
    </row>
    <row r="3527" ht="12.75">
      <c r="D3527" s="265"/>
    </row>
    <row r="3528" ht="12.75">
      <c r="D3528" s="265"/>
    </row>
    <row r="3529" ht="12.75">
      <c r="D3529" s="265"/>
    </row>
    <row r="3530" ht="12.75">
      <c r="D3530" s="265"/>
    </row>
    <row r="3531" ht="12.75">
      <c r="D3531" s="265"/>
    </row>
    <row r="3532" ht="12.75">
      <c r="D3532" s="265"/>
    </row>
    <row r="3533" ht="12.75">
      <c r="D3533" s="265"/>
    </row>
    <row r="3534" ht="12.75">
      <c r="D3534" s="265"/>
    </row>
    <row r="3535" ht="12.75">
      <c r="D3535" s="265"/>
    </row>
    <row r="3536" ht="12.75">
      <c r="D3536" s="265"/>
    </row>
    <row r="3537" ht="12.75">
      <c r="D3537" s="265"/>
    </row>
    <row r="3538" ht="12.75">
      <c r="D3538" s="265"/>
    </row>
    <row r="3539" ht="12.75">
      <c r="D3539" s="265"/>
    </row>
    <row r="3540" ht="12.75">
      <c r="D3540" s="265"/>
    </row>
    <row r="3541" ht="12.75">
      <c r="D3541" s="265"/>
    </row>
    <row r="3542" ht="12.75">
      <c r="D3542" s="265"/>
    </row>
    <row r="3543" ht="12.75">
      <c r="D3543" s="265"/>
    </row>
    <row r="3544" ht="12.75">
      <c r="D3544" s="265"/>
    </row>
    <row r="3545" ht="12.75">
      <c r="D3545" s="265"/>
    </row>
    <row r="3546" ht="12.75">
      <c r="D3546" s="265"/>
    </row>
    <row r="3547" ht="12.75">
      <c r="D3547" s="265"/>
    </row>
    <row r="3548" ht="12.75">
      <c r="D3548" s="265"/>
    </row>
    <row r="3549" ht="12.75">
      <c r="D3549" s="265"/>
    </row>
    <row r="3550" ht="12.75">
      <c r="D3550" s="265"/>
    </row>
    <row r="3551" ht="12.75">
      <c r="D3551" s="265"/>
    </row>
    <row r="3552" ht="12.75">
      <c r="D3552" s="265"/>
    </row>
    <row r="3553" ht="12.75">
      <c r="D3553" s="265"/>
    </row>
    <row r="3554" ht="12.75">
      <c r="D3554" s="265"/>
    </row>
    <row r="3555" ht="12.75">
      <c r="D3555" s="265"/>
    </row>
    <row r="3556" ht="12.75">
      <c r="D3556" s="265"/>
    </row>
    <row r="3557" ht="12.75">
      <c r="D3557" s="265"/>
    </row>
    <row r="3558" ht="12.75">
      <c r="D3558" s="265"/>
    </row>
    <row r="3559" ht="12.75">
      <c r="D3559" s="265"/>
    </row>
    <row r="3560" ht="12.75">
      <c r="D3560" s="265"/>
    </row>
    <row r="3561" ht="12.75">
      <c r="D3561" s="265"/>
    </row>
    <row r="3562" ht="12.75">
      <c r="D3562" s="265"/>
    </row>
    <row r="3563" ht="12.75">
      <c r="D3563" s="265"/>
    </row>
    <row r="3564" ht="12.75">
      <c r="D3564" s="265"/>
    </row>
    <row r="3565" ht="12.75">
      <c r="D3565" s="265"/>
    </row>
    <row r="3566" ht="12.75">
      <c r="D3566" s="265"/>
    </row>
    <row r="3567" ht="12.75">
      <c r="D3567" s="265"/>
    </row>
    <row r="3568" ht="12.75">
      <c r="D3568" s="265"/>
    </row>
    <row r="3569" ht="12.75">
      <c r="D3569" s="265"/>
    </row>
    <row r="3570" ht="12.75">
      <c r="D3570" s="265"/>
    </row>
    <row r="3571" ht="12.75">
      <c r="D3571" s="265"/>
    </row>
    <row r="3572" ht="12.75">
      <c r="D3572" s="265"/>
    </row>
    <row r="3573" ht="12.75">
      <c r="D3573" s="265"/>
    </row>
    <row r="3574" ht="12.75">
      <c r="D3574" s="265"/>
    </row>
    <row r="3575" ht="12.75">
      <c r="D3575" s="265"/>
    </row>
    <row r="3576" ht="12.75">
      <c r="D3576" s="265"/>
    </row>
    <row r="3577" ht="12.75">
      <c r="D3577" s="265"/>
    </row>
    <row r="3578" ht="12.75">
      <c r="D3578" s="265"/>
    </row>
    <row r="3579" ht="12.75">
      <c r="D3579" s="265"/>
    </row>
    <row r="3580" ht="12.75">
      <c r="D3580" s="265"/>
    </row>
    <row r="3581" ht="12.75">
      <c r="D3581" s="265"/>
    </row>
    <row r="3582" ht="12.75">
      <c r="D3582" s="265"/>
    </row>
    <row r="3583" ht="12.75">
      <c r="D3583" s="265"/>
    </row>
    <row r="3584" ht="12.75">
      <c r="D3584" s="265"/>
    </row>
    <row r="3585" ht="12.75">
      <c r="D3585" s="265"/>
    </row>
    <row r="3586" ht="12.75">
      <c r="D3586" s="265"/>
    </row>
    <row r="3587" ht="12.75">
      <c r="D3587" s="265"/>
    </row>
    <row r="3588" ht="12.75">
      <c r="D3588" s="265"/>
    </row>
    <row r="3589" ht="12.75">
      <c r="D3589" s="265"/>
    </row>
    <row r="3590" ht="12.75">
      <c r="D3590" s="265"/>
    </row>
    <row r="3591" ht="12.75">
      <c r="D3591" s="265"/>
    </row>
    <row r="3592" ht="12.75">
      <c r="D3592" s="265"/>
    </row>
    <row r="3593" ht="12.75">
      <c r="D3593" s="265"/>
    </row>
    <row r="3594" ht="12.75">
      <c r="D3594" s="265"/>
    </row>
    <row r="3595" ht="12.75">
      <c r="D3595" s="265"/>
    </row>
    <row r="3596" ht="12.75">
      <c r="D3596" s="265"/>
    </row>
    <row r="3597" ht="12.75">
      <c r="D3597" s="265"/>
    </row>
    <row r="3598" ht="12.75">
      <c r="D3598" s="265"/>
    </row>
    <row r="3599" ht="12.75">
      <c r="D3599" s="265"/>
    </row>
    <row r="3600" ht="12.75">
      <c r="D3600" s="265"/>
    </row>
    <row r="3601" ht="12.75">
      <c r="D3601" s="265"/>
    </row>
    <row r="3602" ht="12.75">
      <c r="D3602" s="265"/>
    </row>
    <row r="3603" ht="12.75">
      <c r="D3603" s="265"/>
    </row>
    <row r="3604" ht="12.75">
      <c r="D3604" s="265"/>
    </row>
    <row r="3605" ht="12.75">
      <c r="D3605" s="265"/>
    </row>
    <row r="3606" ht="12.75">
      <c r="D3606" s="265"/>
    </row>
    <row r="3607" ht="12.75">
      <c r="D3607" s="265"/>
    </row>
    <row r="3608" ht="12.75">
      <c r="D3608" s="265"/>
    </row>
    <row r="3609" ht="12.75">
      <c r="D3609" s="265"/>
    </row>
    <row r="3610" ht="12.75">
      <c r="D3610" s="265"/>
    </row>
    <row r="3611" ht="12.75">
      <c r="D3611" s="265"/>
    </row>
    <row r="3612" ht="12.75">
      <c r="D3612" s="265"/>
    </row>
    <row r="3613" ht="12.75">
      <c r="D3613" s="265"/>
    </row>
    <row r="3614" ht="12.75">
      <c r="D3614" s="265"/>
    </row>
    <row r="3615" ht="12.75">
      <c r="D3615" s="265"/>
    </row>
    <row r="3616" ht="12.75">
      <c r="D3616" s="265"/>
    </row>
    <row r="3617" ht="12.75">
      <c r="D3617" s="265"/>
    </row>
    <row r="3618" ht="12.75">
      <c r="D3618" s="265"/>
    </row>
    <row r="3619" ht="12.75">
      <c r="D3619" s="265"/>
    </row>
    <row r="3620" ht="12.75">
      <c r="D3620" s="265"/>
    </row>
    <row r="3621" ht="12.75">
      <c r="D3621" s="265"/>
    </row>
    <row r="3622" ht="12.75">
      <c r="D3622" s="265"/>
    </row>
    <row r="3623" ht="12.75">
      <c r="D3623" s="265"/>
    </row>
    <row r="3624" ht="12.75">
      <c r="D3624" s="265"/>
    </row>
    <row r="3625" ht="12.75">
      <c r="D3625" s="265"/>
    </row>
    <row r="3626" ht="12.75">
      <c r="D3626" s="265"/>
    </row>
    <row r="3627" ht="12.75">
      <c r="D3627" s="265"/>
    </row>
    <row r="3628" ht="12.75">
      <c r="D3628" s="265"/>
    </row>
    <row r="3629" ht="12.75">
      <c r="D3629" s="265"/>
    </row>
    <row r="3630" ht="12.75">
      <c r="D3630" s="265"/>
    </row>
    <row r="3631" ht="12.75">
      <c r="D3631" s="265"/>
    </row>
    <row r="3632" ht="12.75">
      <c r="D3632" s="265"/>
    </row>
    <row r="3633" ht="12.75">
      <c r="D3633" s="265"/>
    </row>
    <row r="3634" ht="12.75">
      <c r="D3634" s="265"/>
    </row>
    <row r="3635" ht="12.75">
      <c r="D3635" s="265"/>
    </row>
    <row r="3636" ht="12.75">
      <c r="D3636" s="265"/>
    </row>
    <row r="3637" ht="12.75">
      <c r="D3637" s="265"/>
    </row>
    <row r="3638" ht="12.75">
      <c r="D3638" s="265"/>
    </row>
    <row r="3639" ht="12.75">
      <c r="D3639" s="265"/>
    </row>
    <row r="3640" ht="12.75">
      <c r="D3640" s="265"/>
    </row>
    <row r="3641" ht="12.75">
      <c r="D3641" s="265"/>
    </row>
    <row r="3642" ht="12.75">
      <c r="D3642" s="265"/>
    </row>
    <row r="3643" ht="12.75">
      <c r="D3643" s="265"/>
    </row>
    <row r="3644" ht="12.75">
      <c r="D3644" s="265"/>
    </row>
    <row r="3645" ht="12.75">
      <c r="D3645" s="265"/>
    </row>
    <row r="3646" ht="12.75">
      <c r="D3646" s="265"/>
    </row>
    <row r="3647" ht="12.75">
      <c r="D3647" s="265"/>
    </row>
    <row r="3648" ht="12.75">
      <c r="D3648" s="265"/>
    </row>
    <row r="3649" ht="12.75">
      <c r="D3649" s="265"/>
    </row>
    <row r="3650" ht="12.75">
      <c r="D3650" s="265"/>
    </row>
    <row r="3651" ht="12.75">
      <c r="D3651" s="265"/>
    </row>
    <row r="3652" ht="12.75">
      <c r="D3652" s="265"/>
    </row>
    <row r="3653" ht="12.75">
      <c r="D3653" s="265"/>
    </row>
    <row r="3654" ht="12.75">
      <c r="D3654" s="265"/>
    </row>
    <row r="3655" ht="12.75">
      <c r="D3655" s="265"/>
    </row>
    <row r="3656" ht="12.75">
      <c r="D3656" s="265"/>
    </row>
    <row r="3657" ht="12.75">
      <c r="D3657" s="265"/>
    </row>
    <row r="3658" ht="12.75">
      <c r="D3658" s="265"/>
    </row>
    <row r="3659" ht="12.75">
      <c r="D3659" s="265"/>
    </row>
    <row r="3660" ht="12.75">
      <c r="D3660" s="265"/>
    </row>
    <row r="3661" ht="12.75">
      <c r="D3661" s="265"/>
    </row>
    <row r="3662" ht="12.75">
      <c r="D3662" s="265"/>
    </row>
    <row r="3663" ht="12.75">
      <c r="D3663" s="265"/>
    </row>
    <row r="3664" ht="12.75">
      <c r="D3664" s="265"/>
    </row>
    <row r="3665" ht="12.75">
      <c r="D3665" s="265"/>
    </row>
    <row r="3666" ht="12.75">
      <c r="D3666" s="265"/>
    </row>
    <row r="3667" ht="12.75">
      <c r="D3667" s="265"/>
    </row>
    <row r="3668" ht="12.75">
      <c r="D3668" s="265"/>
    </row>
    <row r="3669" ht="12.75">
      <c r="D3669" s="265"/>
    </row>
    <row r="3670" ht="12.75">
      <c r="D3670" s="265"/>
    </row>
    <row r="3671" ht="12.75">
      <c r="D3671" s="265"/>
    </row>
    <row r="3672" ht="12.75">
      <c r="D3672" s="265"/>
    </row>
    <row r="3673" ht="12.75">
      <c r="D3673" s="265"/>
    </row>
    <row r="3674" ht="12.75">
      <c r="D3674" s="265"/>
    </row>
    <row r="3675" ht="12.75">
      <c r="D3675" s="265"/>
    </row>
    <row r="3676" ht="12.75">
      <c r="D3676" s="265"/>
    </row>
    <row r="3677" ht="12.75">
      <c r="D3677" s="265"/>
    </row>
    <row r="3678" ht="12.75">
      <c r="D3678" s="265"/>
    </row>
    <row r="3679" ht="12.75">
      <c r="D3679" s="265"/>
    </row>
    <row r="3680" ht="12.75">
      <c r="D3680" s="265"/>
    </row>
    <row r="3681" ht="12.75">
      <c r="D3681" s="265"/>
    </row>
    <row r="3682" ht="12.75">
      <c r="D3682" s="265"/>
    </row>
    <row r="3683" ht="12.75">
      <c r="D3683" s="265"/>
    </row>
    <row r="3684" ht="12.75">
      <c r="D3684" s="265"/>
    </row>
    <row r="3685" ht="12.75">
      <c r="D3685" s="265"/>
    </row>
    <row r="3686" ht="12.75">
      <c r="D3686" s="265"/>
    </row>
    <row r="3687" ht="12.75">
      <c r="D3687" s="265"/>
    </row>
    <row r="3688" ht="12.75">
      <c r="D3688" s="265"/>
    </row>
    <row r="3689" ht="12.75">
      <c r="D3689" s="265"/>
    </row>
    <row r="3690" ht="12.75">
      <c r="D3690" s="265"/>
    </row>
    <row r="3691" ht="12.75">
      <c r="D3691" s="265"/>
    </row>
    <row r="3692" ht="12.75">
      <c r="D3692" s="265"/>
    </row>
    <row r="3693" ht="12.75">
      <c r="D3693" s="265"/>
    </row>
    <row r="3694" ht="12.75">
      <c r="D3694" s="265"/>
    </row>
    <row r="3695" ht="12.75">
      <c r="D3695" s="265"/>
    </row>
    <row r="3696" ht="12.75">
      <c r="D3696" s="265"/>
    </row>
    <row r="3697" ht="12.75">
      <c r="D3697" s="265"/>
    </row>
    <row r="3698" ht="12.75">
      <c r="D3698" s="265"/>
    </row>
    <row r="3699" ht="12.75">
      <c r="D3699" s="265"/>
    </row>
    <row r="3700" ht="12.75">
      <c r="D3700" s="265"/>
    </row>
    <row r="3701" ht="12.75">
      <c r="D3701" s="265"/>
    </row>
    <row r="3702" ht="12.75">
      <c r="D3702" s="265"/>
    </row>
    <row r="3703" ht="12.75">
      <c r="D3703" s="265"/>
    </row>
    <row r="3704" ht="12.75">
      <c r="D3704" s="265"/>
    </row>
    <row r="3705" ht="12.75">
      <c r="D3705" s="265"/>
    </row>
    <row r="3706" ht="12.75">
      <c r="D3706" s="265"/>
    </row>
    <row r="3707" ht="12.75">
      <c r="D3707" s="265"/>
    </row>
    <row r="3708" ht="12.75">
      <c r="D3708" s="265"/>
    </row>
    <row r="3709" ht="12.75">
      <c r="D3709" s="265"/>
    </row>
    <row r="3710" ht="12.75">
      <c r="D3710" s="265"/>
    </row>
    <row r="3711" ht="12.75">
      <c r="D3711" s="265"/>
    </row>
    <row r="3712" ht="12.75">
      <c r="D3712" s="265"/>
    </row>
    <row r="3713" ht="12.75">
      <c r="D3713" s="265"/>
    </row>
    <row r="3714" ht="12.75">
      <c r="D3714" s="265"/>
    </row>
    <row r="3715" ht="12.75">
      <c r="D3715" s="265"/>
    </row>
    <row r="3716" ht="12.75">
      <c r="D3716" s="265"/>
    </row>
    <row r="3717" ht="12.75">
      <c r="D3717" s="265"/>
    </row>
    <row r="3718" ht="12.75">
      <c r="D3718" s="265"/>
    </row>
    <row r="3719" ht="12.75">
      <c r="D3719" s="265"/>
    </row>
    <row r="3720" ht="12.75">
      <c r="D3720" s="265"/>
    </row>
    <row r="3721" ht="12.75">
      <c r="D3721" s="265"/>
    </row>
    <row r="3722" ht="12.75">
      <c r="D3722" s="265"/>
    </row>
    <row r="3723" ht="12.75">
      <c r="D3723" s="265"/>
    </row>
    <row r="3724" ht="12.75">
      <c r="D3724" s="265"/>
    </row>
    <row r="3725" ht="12.75">
      <c r="D3725" s="265"/>
    </row>
    <row r="3726" ht="12.75">
      <c r="D3726" s="265"/>
    </row>
    <row r="3727" ht="12.75">
      <c r="D3727" s="265"/>
    </row>
    <row r="3728" ht="12.75">
      <c r="D3728" s="265"/>
    </row>
    <row r="3729" ht="12.75">
      <c r="D3729" s="265"/>
    </row>
    <row r="3730" ht="12.75">
      <c r="D3730" s="265"/>
    </row>
    <row r="3731" ht="12.75">
      <c r="D3731" s="265"/>
    </row>
    <row r="3732" ht="12.75">
      <c r="D3732" s="265"/>
    </row>
    <row r="3733" ht="12.75">
      <c r="D3733" s="265"/>
    </row>
    <row r="3734" ht="12.75">
      <c r="D3734" s="265"/>
    </row>
    <row r="3735" ht="12.75">
      <c r="D3735" s="265"/>
    </row>
    <row r="3736" ht="12.75">
      <c r="D3736" s="265"/>
    </row>
    <row r="3737" ht="12.75">
      <c r="D3737" s="265"/>
    </row>
    <row r="3738" ht="12.75">
      <c r="D3738" s="265"/>
    </row>
    <row r="3739" ht="12.75">
      <c r="D3739" s="265"/>
    </row>
    <row r="3740" ht="12.75">
      <c r="D3740" s="265"/>
    </row>
    <row r="3741" ht="12.75">
      <c r="D3741" s="265"/>
    </row>
    <row r="3742" ht="12.75">
      <c r="D3742" s="265"/>
    </row>
    <row r="3743" ht="12.75">
      <c r="D3743" s="265"/>
    </row>
    <row r="3744" ht="12.75">
      <c r="D3744" s="265"/>
    </row>
    <row r="3745" ht="12.75">
      <c r="D3745" s="265"/>
    </row>
    <row r="3746" ht="12.75">
      <c r="D3746" s="265"/>
    </row>
    <row r="3747" ht="12.75">
      <c r="D3747" s="265"/>
    </row>
    <row r="3748" ht="12.75">
      <c r="D3748" s="265"/>
    </row>
    <row r="3749" ht="12.75">
      <c r="D3749" s="265"/>
    </row>
    <row r="3750" ht="12.75">
      <c r="D3750" s="265"/>
    </row>
    <row r="3751" ht="12.75">
      <c r="D3751" s="265"/>
    </row>
    <row r="3752" ht="12.75">
      <c r="D3752" s="265"/>
    </row>
    <row r="3753" ht="12.75">
      <c r="D3753" s="265"/>
    </row>
    <row r="3754" ht="12.75">
      <c r="D3754" s="265"/>
    </row>
    <row r="3755" ht="12.75">
      <c r="D3755" s="265"/>
    </row>
    <row r="3756" ht="12.75">
      <c r="D3756" s="265"/>
    </row>
    <row r="3757" ht="12.75">
      <c r="D3757" s="265"/>
    </row>
    <row r="3758" ht="12.75">
      <c r="D3758" s="265"/>
    </row>
    <row r="3759" ht="12.75">
      <c r="D3759" s="265"/>
    </row>
    <row r="3760" ht="12.75">
      <c r="D3760" s="265"/>
    </row>
    <row r="3761" ht="12.75">
      <c r="D3761" s="265"/>
    </row>
    <row r="3762" ht="12.75">
      <c r="D3762" s="265"/>
    </row>
    <row r="3763" ht="12.75">
      <c r="D3763" s="265"/>
    </row>
    <row r="3764" ht="12.75">
      <c r="D3764" s="265"/>
    </row>
    <row r="3765" ht="12.75">
      <c r="D3765" s="265"/>
    </row>
    <row r="3766" ht="12.75">
      <c r="D3766" s="265"/>
    </row>
    <row r="3767" ht="12.75">
      <c r="D3767" s="265"/>
    </row>
    <row r="3768" ht="12.75">
      <c r="D3768" s="265"/>
    </row>
    <row r="3769" ht="12.75">
      <c r="D3769" s="265"/>
    </row>
    <row r="3770" ht="12.75">
      <c r="D3770" s="265"/>
    </row>
    <row r="3771" ht="12.75">
      <c r="D3771" s="265"/>
    </row>
    <row r="3772" ht="12.75">
      <c r="D3772" s="265"/>
    </row>
    <row r="3773" ht="12.75">
      <c r="D3773" s="265"/>
    </row>
    <row r="3774" ht="12.75">
      <c r="D3774" s="265"/>
    </row>
    <row r="3775" ht="12.75">
      <c r="D3775" s="265"/>
    </row>
    <row r="3776" ht="12.75">
      <c r="D3776" s="265"/>
    </row>
    <row r="3777" ht="12.75">
      <c r="D3777" s="265"/>
    </row>
    <row r="3778" ht="12.75">
      <c r="D3778" s="265"/>
    </row>
    <row r="3779" ht="12.75">
      <c r="D3779" s="265"/>
    </row>
    <row r="3780" ht="12.75">
      <c r="D3780" s="265"/>
    </row>
    <row r="3781" ht="12.75">
      <c r="D3781" s="265"/>
    </row>
    <row r="3782" ht="12.75">
      <c r="D3782" s="265"/>
    </row>
    <row r="3783" ht="12.75">
      <c r="D3783" s="265"/>
    </row>
    <row r="3784" ht="12.75">
      <c r="D3784" s="265"/>
    </row>
    <row r="3785" ht="12.75">
      <c r="D3785" s="265"/>
    </row>
    <row r="3786" ht="12.75">
      <c r="D3786" s="265"/>
    </row>
    <row r="3787" ht="12.75">
      <c r="D3787" s="265"/>
    </row>
    <row r="3788" ht="12.75">
      <c r="D3788" s="265"/>
    </row>
    <row r="3789" ht="12.75">
      <c r="D3789" s="265"/>
    </row>
    <row r="3790" ht="12.75">
      <c r="D3790" s="265"/>
    </row>
    <row r="3791" ht="12.75">
      <c r="D3791" s="265"/>
    </row>
    <row r="3792" ht="12.75">
      <c r="D3792" s="265"/>
    </row>
    <row r="3793" ht="12.75">
      <c r="D3793" s="265"/>
    </row>
    <row r="3794" ht="12.75">
      <c r="D3794" s="265"/>
    </row>
    <row r="3795" ht="12.75">
      <c r="D3795" s="265"/>
    </row>
    <row r="3796" ht="12.75">
      <c r="D3796" s="265"/>
    </row>
    <row r="3797" ht="12.75">
      <c r="D3797" s="265"/>
    </row>
    <row r="3798" ht="12.75">
      <c r="D3798" s="265"/>
    </row>
    <row r="3799" ht="12.75">
      <c r="D3799" s="265"/>
    </row>
    <row r="3800" ht="12.75">
      <c r="D3800" s="265"/>
    </row>
    <row r="3801" ht="12.75">
      <c r="D3801" s="265"/>
    </row>
    <row r="3802" ht="12.75">
      <c r="D3802" s="265"/>
    </row>
    <row r="3803" ht="12.75">
      <c r="D3803" s="265"/>
    </row>
    <row r="3804" ht="12.75">
      <c r="D3804" s="265"/>
    </row>
    <row r="3805" ht="12.75">
      <c r="D3805" s="265"/>
    </row>
    <row r="3806" ht="12.75">
      <c r="D3806" s="265"/>
    </row>
    <row r="3807" ht="12.75">
      <c r="D3807" s="265"/>
    </row>
    <row r="3808" ht="12.75">
      <c r="D3808" s="265"/>
    </row>
    <row r="3809" ht="12.75">
      <c r="D3809" s="265"/>
    </row>
    <row r="3810" ht="12.75">
      <c r="D3810" s="265"/>
    </row>
    <row r="3811" ht="12.75">
      <c r="D3811" s="265"/>
    </row>
    <row r="3812" ht="12.75">
      <c r="D3812" s="265"/>
    </row>
    <row r="3813" ht="12.75">
      <c r="D3813" s="265"/>
    </row>
    <row r="3814" ht="12.75">
      <c r="D3814" s="265"/>
    </row>
    <row r="3815" ht="12.75">
      <c r="D3815" s="265"/>
    </row>
    <row r="3816" ht="12.75">
      <c r="D3816" s="265"/>
    </row>
    <row r="3817" ht="12.75">
      <c r="D3817" s="265"/>
    </row>
    <row r="3818" ht="12.75">
      <c r="D3818" s="265"/>
    </row>
    <row r="3819" ht="12.75">
      <c r="D3819" s="265"/>
    </row>
    <row r="3820" ht="12.75">
      <c r="D3820" s="265"/>
    </row>
    <row r="3821" ht="12.75">
      <c r="D3821" s="265"/>
    </row>
    <row r="3822" ht="12.75">
      <c r="D3822" s="265"/>
    </row>
    <row r="3823" ht="12.75">
      <c r="D3823" s="265"/>
    </row>
    <row r="3824" ht="12.75">
      <c r="D3824" s="265"/>
    </row>
    <row r="3825" ht="12.75">
      <c r="D3825" s="265"/>
    </row>
    <row r="3826" ht="12.75">
      <c r="D3826" s="265"/>
    </row>
    <row r="3827" ht="12.75">
      <c r="D3827" s="265"/>
    </row>
    <row r="3828" ht="12.75">
      <c r="D3828" s="265"/>
    </row>
    <row r="3829" ht="12.75">
      <c r="D3829" s="265"/>
    </row>
    <row r="3830" ht="12.75">
      <c r="D3830" s="265"/>
    </row>
    <row r="3831" ht="12.75">
      <c r="D3831" s="265"/>
    </row>
    <row r="3832" ht="12.75">
      <c r="D3832" s="265"/>
    </row>
    <row r="3833" ht="12.75">
      <c r="D3833" s="265"/>
    </row>
    <row r="3834" ht="12.75">
      <c r="D3834" s="265"/>
    </row>
    <row r="3835" ht="12.75">
      <c r="D3835" s="265"/>
    </row>
    <row r="3836" ht="12.75">
      <c r="D3836" s="265"/>
    </row>
    <row r="3837" ht="12.75">
      <c r="D3837" s="265"/>
    </row>
    <row r="3838" ht="12.75">
      <c r="D3838" s="265"/>
    </row>
    <row r="3839" ht="12.75">
      <c r="D3839" s="265"/>
    </row>
    <row r="3840" ht="12.75">
      <c r="D3840" s="265"/>
    </row>
    <row r="3841" ht="12.75">
      <c r="D3841" s="265"/>
    </row>
    <row r="3842" ht="12.75">
      <c r="D3842" s="265"/>
    </row>
    <row r="3843" ht="12.75">
      <c r="D3843" s="265"/>
    </row>
    <row r="3844" ht="12.75">
      <c r="D3844" s="265"/>
    </row>
    <row r="3845" ht="12.75">
      <c r="D3845" s="265"/>
    </row>
    <row r="3846" ht="12.75">
      <c r="D3846" s="265"/>
    </row>
    <row r="3847" ht="12.75">
      <c r="D3847" s="265"/>
    </row>
    <row r="3848" ht="12.75">
      <c r="D3848" s="265"/>
    </row>
    <row r="3849" ht="12.75">
      <c r="D3849" s="265"/>
    </row>
    <row r="3850" ht="12.75">
      <c r="D3850" s="265"/>
    </row>
    <row r="3851" ht="12.75">
      <c r="D3851" s="265"/>
    </row>
    <row r="3852" ht="12.75">
      <c r="D3852" s="265"/>
    </row>
    <row r="3853" ht="12.75">
      <c r="D3853" s="265"/>
    </row>
    <row r="3854" ht="12.75">
      <c r="D3854" s="265"/>
    </row>
    <row r="3855" ht="12.75">
      <c r="D3855" s="265"/>
    </row>
    <row r="3856" ht="12.75">
      <c r="D3856" s="265"/>
    </row>
    <row r="3857" ht="12.75">
      <c r="D3857" s="265"/>
    </row>
    <row r="3858" ht="12.75">
      <c r="D3858" s="265"/>
    </row>
    <row r="3859" ht="12.75">
      <c r="D3859" s="265"/>
    </row>
    <row r="3860" ht="12.75">
      <c r="D3860" s="265"/>
    </row>
    <row r="3861" ht="12.75">
      <c r="D3861" s="265"/>
    </row>
    <row r="3862" ht="12.75">
      <c r="D3862" s="265"/>
    </row>
    <row r="3863" ht="12.75">
      <c r="D3863" s="265"/>
    </row>
    <row r="3864" ht="12.75">
      <c r="D3864" s="265"/>
    </row>
    <row r="3865" ht="12.75">
      <c r="D3865" s="265"/>
    </row>
    <row r="3866" ht="12.75">
      <c r="D3866" s="265"/>
    </row>
    <row r="3867" ht="12.75">
      <c r="D3867" s="265"/>
    </row>
    <row r="3868" ht="12.75">
      <c r="D3868" s="265"/>
    </row>
    <row r="3869" ht="12.75">
      <c r="D3869" s="265"/>
    </row>
    <row r="3870" ht="12.75">
      <c r="D3870" s="265"/>
    </row>
    <row r="3871" ht="12.75">
      <c r="D3871" s="265"/>
    </row>
    <row r="3872" ht="12.75">
      <c r="D3872" s="265"/>
    </row>
    <row r="3873" ht="12.75">
      <c r="D3873" s="265"/>
    </row>
    <row r="3874" ht="12.75">
      <c r="D3874" s="265"/>
    </row>
    <row r="3875" ht="12.75">
      <c r="D3875" s="265"/>
    </row>
    <row r="3876" ht="12.75">
      <c r="D3876" s="265"/>
    </row>
    <row r="3877" ht="12.75">
      <c r="D3877" s="265"/>
    </row>
    <row r="3878" ht="12.75">
      <c r="D3878" s="265"/>
    </row>
    <row r="3879" ht="12.75">
      <c r="D3879" s="265"/>
    </row>
    <row r="3880" ht="12.75">
      <c r="D3880" s="265"/>
    </row>
    <row r="3881" ht="12.75">
      <c r="D3881" s="265"/>
    </row>
    <row r="3882" ht="12.75">
      <c r="D3882" s="265"/>
    </row>
    <row r="3883" ht="12.75">
      <c r="D3883" s="265"/>
    </row>
    <row r="3884" ht="12.75">
      <c r="D3884" s="265"/>
    </row>
    <row r="3885" ht="12.75">
      <c r="D3885" s="265"/>
    </row>
    <row r="3886" ht="12.75">
      <c r="D3886" s="265"/>
    </row>
    <row r="3887" ht="12.75">
      <c r="D3887" s="265"/>
    </row>
    <row r="3888" ht="12.75">
      <c r="D3888" s="265"/>
    </row>
    <row r="3889" ht="12.75">
      <c r="D3889" s="265"/>
    </row>
    <row r="3890" ht="12.75">
      <c r="D3890" s="265"/>
    </row>
    <row r="3891" ht="12.75">
      <c r="D3891" s="265"/>
    </row>
    <row r="3892" ht="12.75">
      <c r="D3892" s="265"/>
    </row>
    <row r="3893" ht="12.75">
      <c r="D3893" s="265"/>
    </row>
    <row r="3894" ht="12.75">
      <c r="D3894" s="265"/>
    </row>
    <row r="3895" ht="12.75">
      <c r="D3895" s="265"/>
    </row>
    <row r="3896" ht="12.75">
      <c r="D3896" s="265"/>
    </row>
    <row r="3897" ht="12.75">
      <c r="D3897" s="265"/>
    </row>
    <row r="3898" ht="12.75">
      <c r="D3898" s="265"/>
    </row>
    <row r="3899" ht="12.75">
      <c r="D3899" s="265"/>
    </row>
    <row r="3900" ht="12.75">
      <c r="D3900" s="265"/>
    </row>
    <row r="3901" ht="12.75">
      <c r="D3901" s="265"/>
    </row>
    <row r="3902" ht="12.75">
      <c r="D3902" s="265"/>
    </row>
    <row r="3903" ht="12.75">
      <c r="D3903" s="265"/>
    </row>
    <row r="3904" ht="12.75">
      <c r="D3904" s="265"/>
    </row>
    <row r="3905" ht="12.75">
      <c r="D3905" s="265"/>
    </row>
    <row r="3906" ht="12.75">
      <c r="D3906" s="265"/>
    </row>
    <row r="3907" ht="12.75">
      <c r="D3907" s="265"/>
    </row>
    <row r="3908" ht="12.75">
      <c r="D3908" s="265"/>
    </row>
    <row r="3909" ht="12.75">
      <c r="D3909" s="265"/>
    </row>
    <row r="3910" ht="12.75">
      <c r="D3910" s="265"/>
    </row>
    <row r="3911" ht="12.75">
      <c r="D3911" s="265"/>
    </row>
    <row r="3912" ht="12.75">
      <c r="D3912" s="265"/>
    </row>
    <row r="3913" ht="12.75">
      <c r="D3913" s="265"/>
    </row>
    <row r="3914" ht="12.75">
      <c r="D3914" s="265"/>
    </row>
    <row r="3915" ht="12.75">
      <c r="D3915" s="265"/>
    </row>
    <row r="3916" ht="12.75">
      <c r="D3916" s="265"/>
    </row>
    <row r="3917" ht="12.75">
      <c r="D3917" s="265"/>
    </row>
    <row r="3918" ht="12.75">
      <c r="D3918" s="265"/>
    </row>
    <row r="3919" ht="12.75">
      <c r="D3919" s="265"/>
    </row>
    <row r="3920" ht="12.75">
      <c r="D3920" s="265"/>
    </row>
    <row r="3921" ht="12.75">
      <c r="D3921" s="265"/>
    </row>
    <row r="3922" ht="12.75">
      <c r="D3922" s="265"/>
    </row>
    <row r="3923" ht="12.75">
      <c r="D3923" s="265"/>
    </row>
    <row r="3924" ht="12.75">
      <c r="D3924" s="265"/>
    </row>
    <row r="3925" ht="12.75">
      <c r="D3925" s="265"/>
    </row>
    <row r="3926" ht="12.75">
      <c r="D3926" s="265"/>
    </row>
    <row r="3927" ht="12.75">
      <c r="D3927" s="265"/>
    </row>
    <row r="3928" ht="12.75">
      <c r="D3928" s="265"/>
    </row>
    <row r="3929" ht="12.75">
      <c r="D3929" s="265"/>
    </row>
    <row r="3930" ht="12.75">
      <c r="D3930" s="265"/>
    </row>
    <row r="3931" ht="12.75">
      <c r="D3931" s="265"/>
    </row>
    <row r="3932" ht="12.75">
      <c r="D3932" s="265"/>
    </row>
    <row r="3933" ht="12.75">
      <c r="D3933" s="265"/>
    </row>
    <row r="3934" ht="12.75">
      <c r="D3934" s="265"/>
    </row>
    <row r="3935" ht="12.75">
      <c r="D3935" s="265"/>
    </row>
    <row r="3936" ht="12.75">
      <c r="D3936" s="265"/>
    </row>
    <row r="3937" ht="12.75">
      <c r="D3937" s="265"/>
    </row>
    <row r="3938" ht="12.75">
      <c r="D3938" s="265"/>
    </row>
    <row r="3939" ht="12.75">
      <c r="D3939" s="265"/>
    </row>
    <row r="3940" ht="12.75">
      <c r="D3940" s="265"/>
    </row>
    <row r="3941" ht="12.75">
      <c r="D3941" s="265"/>
    </row>
    <row r="3942" ht="12.75">
      <c r="D3942" s="265"/>
    </row>
    <row r="3943" ht="12.75">
      <c r="D3943" s="265"/>
    </row>
    <row r="3944" ht="12.75">
      <c r="D3944" s="265"/>
    </row>
    <row r="3945" ht="12.75">
      <c r="D3945" s="265"/>
    </row>
    <row r="3946" ht="12.75">
      <c r="D3946" s="265"/>
    </row>
    <row r="3947" ht="12.75">
      <c r="D3947" s="265"/>
    </row>
    <row r="3948" ht="12.75">
      <c r="D3948" s="265"/>
    </row>
    <row r="3949" ht="12.75">
      <c r="D3949" s="265"/>
    </row>
    <row r="3950" ht="12.75">
      <c r="D3950" s="265"/>
    </row>
    <row r="3951" ht="12.75">
      <c r="D3951" s="265"/>
    </row>
    <row r="3952" ht="12.75">
      <c r="D3952" s="265"/>
    </row>
    <row r="3953" ht="12.75">
      <c r="D3953" s="265"/>
    </row>
    <row r="3954" ht="12.75">
      <c r="D3954" s="265"/>
    </row>
    <row r="3955" ht="12.75">
      <c r="D3955" s="265"/>
    </row>
    <row r="3956" ht="12.75">
      <c r="D3956" s="265"/>
    </row>
    <row r="3957" ht="12.75">
      <c r="D3957" s="265"/>
    </row>
    <row r="3958" ht="12.75">
      <c r="D3958" s="265"/>
    </row>
    <row r="3959" ht="12.75">
      <c r="D3959" s="265"/>
    </row>
    <row r="3960" ht="12.75">
      <c r="D3960" s="265"/>
    </row>
    <row r="3961" ht="12.75">
      <c r="D3961" s="265"/>
    </row>
    <row r="3962" ht="12.75">
      <c r="D3962" s="265"/>
    </row>
    <row r="3963" ht="12.75">
      <c r="D3963" s="265"/>
    </row>
    <row r="3964" ht="12.75">
      <c r="D3964" s="265"/>
    </row>
    <row r="3965" ht="12.75">
      <c r="D3965" s="265"/>
    </row>
    <row r="3966" ht="12.75">
      <c r="D3966" s="265"/>
    </row>
    <row r="3967" ht="12.75">
      <c r="D3967" s="265"/>
    </row>
    <row r="3968" ht="12.75">
      <c r="D3968" s="265"/>
    </row>
    <row r="3969" ht="12.75">
      <c r="D3969" s="265"/>
    </row>
    <row r="3970" ht="12.75">
      <c r="D3970" s="265"/>
    </row>
    <row r="3971" ht="12.75">
      <c r="D3971" s="265"/>
    </row>
    <row r="3972" ht="12.75">
      <c r="D3972" s="265"/>
    </row>
    <row r="3973" ht="12.75">
      <c r="D3973" s="265"/>
    </row>
    <row r="3974" ht="12.75">
      <c r="D3974" s="265"/>
    </row>
    <row r="3975" ht="12.75">
      <c r="D3975" s="265"/>
    </row>
    <row r="3976" ht="12.75">
      <c r="D3976" s="265"/>
    </row>
    <row r="3977" ht="12.75">
      <c r="D3977" s="265"/>
    </row>
    <row r="3978" ht="12.75">
      <c r="D3978" s="265"/>
    </row>
    <row r="3979" ht="12.75">
      <c r="D3979" s="265"/>
    </row>
    <row r="3980" ht="12.75">
      <c r="D3980" s="265"/>
    </row>
    <row r="3981" ht="12.75">
      <c r="D3981" s="265"/>
    </row>
    <row r="3982" ht="12.75">
      <c r="D3982" s="265"/>
    </row>
    <row r="3983" ht="12.75">
      <c r="D3983" s="265"/>
    </row>
    <row r="3984" ht="12.75">
      <c r="D3984" s="265"/>
    </row>
    <row r="3985" ht="12.75">
      <c r="D3985" s="265"/>
    </row>
    <row r="3986" ht="12.75">
      <c r="D3986" s="265"/>
    </row>
    <row r="3987" ht="12.75">
      <c r="D3987" s="265"/>
    </row>
    <row r="3988" ht="12.75">
      <c r="D3988" s="265"/>
    </row>
    <row r="3989" ht="12.75">
      <c r="D3989" s="265"/>
    </row>
    <row r="3990" ht="12.75">
      <c r="D3990" s="265"/>
    </row>
    <row r="3991" ht="12.75">
      <c r="D3991" s="265"/>
    </row>
    <row r="3992" ht="12.75">
      <c r="D3992" s="265"/>
    </row>
    <row r="3993" ht="12.75">
      <c r="D3993" s="265"/>
    </row>
    <row r="3994" ht="12.75">
      <c r="D3994" s="265"/>
    </row>
    <row r="3995" ht="12.75">
      <c r="D3995" s="265"/>
    </row>
    <row r="3996" ht="12.75">
      <c r="D3996" s="265"/>
    </row>
    <row r="3997" ht="12.75">
      <c r="D3997" s="265"/>
    </row>
    <row r="3998" ht="12.75">
      <c r="D3998" s="265"/>
    </row>
    <row r="3999" ht="12.75">
      <c r="D3999" s="265"/>
    </row>
    <row r="4000" ht="12.75">
      <c r="D4000" s="265"/>
    </row>
    <row r="4001" ht="12.75">
      <c r="D4001" s="265"/>
    </row>
    <row r="4002" ht="12.75">
      <c r="D4002" s="265"/>
    </row>
    <row r="4003" ht="12.75">
      <c r="D4003" s="265"/>
    </row>
    <row r="4004" ht="12.75">
      <c r="D4004" s="265"/>
    </row>
    <row r="4005" ht="12.75">
      <c r="D4005" s="265"/>
    </row>
    <row r="4006" ht="12.75">
      <c r="D4006" s="265"/>
    </row>
    <row r="4007" ht="12.75">
      <c r="D4007" s="265"/>
    </row>
    <row r="4008" ht="12.75">
      <c r="D4008" s="265"/>
    </row>
    <row r="4009" ht="12.75">
      <c r="D4009" s="265"/>
    </row>
    <row r="4010" ht="12.75">
      <c r="D4010" s="265"/>
    </row>
    <row r="4011" ht="12.75">
      <c r="D4011" s="265"/>
    </row>
    <row r="4012" ht="12.75">
      <c r="D4012" s="265"/>
    </row>
    <row r="4013" ht="12.75">
      <c r="D4013" s="265"/>
    </row>
    <row r="4014" ht="12.75">
      <c r="D4014" s="265"/>
    </row>
    <row r="4015" ht="12.75">
      <c r="D4015" s="265"/>
    </row>
    <row r="4016" ht="12.75">
      <c r="D4016" s="265"/>
    </row>
    <row r="4017" ht="12.75">
      <c r="D4017" s="265"/>
    </row>
    <row r="4018" ht="12.75">
      <c r="D4018" s="265"/>
    </row>
    <row r="4019" ht="12.75">
      <c r="D4019" s="265"/>
    </row>
    <row r="4020" ht="12.75">
      <c r="D4020" s="265"/>
    </row>
    <row r="4021" ht="12.75">
      <c r="D4021" s="265"/>
    </row>
    <row r="4022" ht="12.75">
      <c r="D4022" s="265"/>
    </row>
    <row r="4023" ht="12.75">
      <c r="D4023" s="265"/>
    </row>
    <row r="4024" ht="12.75">
      <c r="D4024" s="265"/>
    </row>
    <row r="4025" ht="12.75">
      <c r="D4025" s="265"/>
    </row>
    <row r="4026" ht="12.75">
      <c r="D4026" s="265"/>
    </row>
    <row r="4027" ht="12.75">
      <c r="D4027" s="265"/>
    </row>
    <row r="4028" ht="12.75">
      <c r="D4028" s="265"/>
    </row>
    <row r="4029" ht="12.75">
      <c r="D4029" s="265"/>
    </row>
    <row r="4030" ht="12.75">
      <c r="D4030" s="265"/>
    </row>
    <row r="4031" ht="12.75">
      <c r="D4031" s="265"/>
    </row>
    <row r="4032" ht="12.75">
      <c r="D4032" s="265"/>
    </row>
    <row r="4033" ht="12.75">
      <c r="D4033" s="265"/>
    </row>
    <row r="4034" ht="12.75">
      <c r="D4034" s="265"/>
    </row>
    <row r="4035" ht="12.75">
      <c r="D4035" s="265"/>
    </row>
    <row r="4036" ht="12.75">
      <c r="D4036" s="265"/>
    </row>
    <row r="4037" ht="12.75">
      <c r="D4037" s="265"/>
    </row>
    <row r="4038" ht="12.75">
      <c r="D4038" s="265"/>
    </row>
    <row r="4039" ht="12.75">
      <c r="D4039" s="265"/>
    </row>
    <row r="4040" ht="12.75">
      <c r="D4040" s="265"/>
    </row>
    <row r="4041" ht="12.75">
      <c r="D4041" s="265"/>
    </row>
    <row r="4042" ht="12.75">
      <c r="D4042" s="265"/>
    </row>
    <row r="4043" ht="12.75">
      <c r="D4043" s="265"/>
    </row>
    <row r="4044" ht="12.75">
      <c r="D4044" s="265"/>
    </row>
    <row r="4045" ht="12.75">
      <c r="D4045" s="265"/>
    </row>
    <row r="4046" ht="12.75">
      <c r="D4046" s="265"/>
    </row>
    <row r="4047" ht="12.75">
      <c r="D4047" s="265"/>
    </row>
    <row r="4048" ht="12.75">
      <c r="D4048" s="265"/>
    </row>
    <row r="4049" ht="12.75">
      <c r="D4049" s="265"/>
    </row>
    <row r="4050" ht="12.75">
      <c r="D4050" s="265"/>
    </row>
    <row r="4051" ht="12.75">
      <c r="D4051" s="265"/>
    </row>
    <row r="4052" ht="12.75">
      <c r="D4052" s="265"/>
    </row>
    <row r="4053" ht="12.75">
      <c r="D4053" s="265"/>
    </row>
    <row r="4054" ht="12.75">
      <c r="D4054" s="265"/>
    </row>
    <row r="4055" ht="12.75">
      <c r="D4055" s="265"/>
    </row>
    <row r="4056" ht="12.75">
      <c r="D4056" s="265"/>
    </row>
    <row r="4057" ht="12.75">
      <c r="D4057" s="265"/>
    </row>
    <row r="4058" ht="12.75">
      <c r="D4058" s="265"/>
    </row>
    <row r="4059" ht="12.75">
      <c r="D4059" s="265"/>
    </row>
    <row r="4060" ht="12.75">
      <c r="D4060" s="265"/>
    </row>
    <row r="4061" ht="12.75">
      <c r="D4061" s="265"/>
    </row>
    <row r="4062" ht="12.75">
      <c r="D4062" s="265"/>
    </row>
    <row r="4063" ht="12.75">
      <c r="D4063" s="265"/>
    </row>
    <row r="4064" ht="12.75">
      <c r="D4064" s="265"/>
    </row>
    <row r="4065" ht="12.75">
      <c r="D4065" s="265"/>
    </row>
    <row r="4066" ht="12.75">
      <c r="D4066" s="265"/>
    </row>
    <row r="4067" ht="12.75">
      <c r="D4067" s="265"/>
    </row>
    <row r="4068" ht="12.75">
      <c r="D4068" s="265"/>
    </row>
    <row r="4069" ht="12.75">
      <c r="D4069" s="265"/>
    </row>
    <row r="4070" ht="12.75">
      <c r="D4070" s="265"/>
    </row>
    <row r="4071" ht="12.75">
      <c r="D4071" s="265"/>
    </row>
    <row r="4072" ht="12.75">
      <c r="D4072" s="265"/>
    </row>
    <row r="4073" ht="12.75">
      <c r="D4073" s="265"/>
    </row>
    <row r="4074" ht="12.75">
      <c r="D4074" s="265"/>
    </row>
    <row r="4075" ht="12.75">
      <c r="D4075" s="265"/>
    </row>
    <row r="4076" ht="12.75">
      <c r="D4076" s="265"/>
    </row>
    <row r="4077" ht="12.75">
      <c r="D4077" s="265"/>
    </row>
    <row r="4078" ht="12.75">
      <c r="D4078" s="265"/>
    </row>
    <row r="4079" ht="12.75">
      <c r="D4079" s="265"/>
    </row>
    <row r="4080" ht="12.75">
      <c r="D4080" s="265"/>
    </row>
    <row r="4081" ht="12.75">
      <c r="D4081" s="265"/>
    </row>
    <row r="4082" ht="12.75">
      <c r="D4082" s="265"/>
    </row>
    <row r="4083" ht="12.75">
      <c r="D4083" s="265"/>
    </row>
    <row r="4084" ht="12.75">
      <c r="D4084" s="265"/>
    </row>
    <row r="4085" ht="12.75">
      <c r="D4085" s="265"/>
    </row>
    <row r="4086" ht="12.75">
      <c r="D4086" s="265"/>
    </row>
    <row r="4087" ht="12.75">
      <c r="D4087" s="265"/>
    </row>
    <row r="4088" ht="12.75">
      <c r="D4088" s="265"/>
    </row>
    <row r="4089" ht="12.75">
      <c r="D4089" s="265"/>
    </row>
    <row r="4090" ht="12.75">
      <c r="D4090" s="265"/>
    </row>
    <row r="4091" ht="12.75">
      <c r="D4091" s="265"/>
    </row>
    <row r="4092" ht="12.75">
      <c r="D4092" s="265"/>
    </row>
    <row r="4093" ht="12.75">
      <c r="D4093" s="265"/>
    </row>
    <row r="4094" ht="12.75">
      <c r="D4094" s="265"/>
    </row>
    <row r="4095" ht="12.75">
      <c r="D4095" s="265"/>
    </row>
    <row r="4096" ht="12.75">
      <c r="D4096" s="265"/>
    </row>
    <row r="4097" ht="12.75">
      <c r="D4097" s="265"/>
    </row>
    <row r="4098" ht="12.75">
      <c r="D4098" s="265"/>
    </row>
    <row r="4099" ht="12.75">
      <c r="D4099" s="265"/>
    </row>
    <row r="4100" ht="12.75">
      <c r="D4100" s="265"/>
    </row>
    <row r="4101" ht="12.75">
      <c r="D4101" s="265"/>
    </row>
    <row r="4102" ht="12.75">
      <c r="D4102" s="265"/>
    </row>
    <row r="4103" ht="12.75">
      <c r="D4103" s="265"/>
    </row>
    <row r="4104" ht="12.75">
      <c r="D4104" s="265"/>
    </row>
    <row r="4105" ht="12.75">
      <c r="D4105" s="265"/>
    </row>
    <row r="4106" ht="12.75">
      <c r="D4106" s="265"/>
    </row>
    <row r="4107" ht="12.75">
      <c r="D4107" s="265"/>
    </row>
    <row r="4108" ht="12.75">
      <c r="D4108" s="265"/>
    </row>
    <row r="4109" ht="12.75">
      <c r="D4109" s="265"/>
    </row>
    <row r="4110" ht="12.75">
      <c r="D4110" s="265"/>
    </row>
    <row r="4111" ht="12.75">
      <c r="D4111" s="265"/>
    </row>
    <row r="4112" ht="12.75">
      <c r="D4112" s="265"/>
    </row>
    <row r="4113" ht="12.75">
      <c r="D4113" s="265"/>
    </row>
    <row r="4114" ht="12.75">
      <c r="D4114" s="265"/>
    </row>
    <row r="4115" ht="12.75">
      <c r="D4115" s="265"/>
    </row>
    <row r="4116" ht="12.75">
      <c r="D4116" s="265"/>
    </row>
    <row r="4117" ht="12.75">
      <c r="D4117" s="265"/>
    </row>
    <row r="4118" ht="12.75">
      <c r="D4118" s="265"/>
    </row>
    <row r="4119" ht="12.75">
      <c r="D4119" s="265"/>
    </row>
    <row r="4120" ht="12.75">
      <c r="D4120" s="265"/>
    </row>
    <row r="4121" ht="12.75">
      <c r="D4121" s="265"/>
    </row>
    <row r="4122" ht="12.75">
      <c r="D4122" s="265"/>
    </row>
    <row r="4123" ht="12.75">
      <c r="D4123" s="265"/>
    </row>
    <row r="4124" ht="12.75">
      <c r="D4124" s="265"/>
    </row>
    <row r="4125" ht="12.75">
      <c r="D4125" s="265"/>
    </row>
    <row r="4126" ht="12.75">
      <c r="D4126" s="265"/>
    </row>
    <row r="4127" ht="12.75">
      <c r="D4127" s="265"/>
    </row>
    <row r="4128" ht="12.75">
      <c r="D4128" s="265"/>
    </row>
    <row r="4129" ht="12.75">
      <c r="D4129" s="265"/>
    </row>
    <row r="4130" ht="12.75">
      <c r="D4130" s="265"/>
    </row>
    <row r="4131" ht="12.75">
      <c r="D4131" s="265"/>
    </row>
    <row r="4132" ht="12.75">
      <c r="D4132" s="265"/>
    </row>
    <row r="4133" ht="12.75">
      <c r="D4133" s="265"/>
    </row>
    <row r="4134" ht="12.75">
      <c r="D4134" s="265"/>
    </row>
    <row r="4135" ht="12.75">
      <c r="D4135" s="265"/>
    </row>
    <row r="4136" ht="12.75">
      <c r="D4136" s="265"/>
    </row>
    <row r="4137" ht="12.75">
      <c r="D4137" s="265"/>
    </row>
    <row r="4138" ht="12.75">
      <c r="D4138" s="265"/>
    </row>
    <row r="4139" ht="12.75">
      <c r="D4139" s="265"/>
    </row>
    <row r="4140" ht="12.75">
      <c r="D4140" s="265"/>
    </row>
    <row r="4141" ht="12.75">
      <c r="D4141" s="265"/>
    </row>
    <row r="4142" ht="12.75">
      <c r="D4142" s="265"/>
    </row>
    <row r="4143" ht="12.75">
      <c r="D4143" s="265"/>
    </row>
    <row r="4144" ht="12.75">
      <c r="D4144" s="265"/>
    </row>
    <row r="4145" ht="12.75">
      <c r="D4145" s="265"/>
    </row>
    <row r="4146" ht="12.75">
      <c r="D4146" s="265"/>
    </row>
    <row r="4147" ht="12.75">
      <c r="D4147" s="265"/>
    </row>
    <row r="4148" ht="12.75">
      <c r="D4148" s="265"/>
    </row>
    <row r="4149" ht="12.75">
      <c r="D4149" s="265"/>
    </row>
    <row r="4150" ht="12.75">
      <c r="D4150" s="265"/>
    </row>
    <row r="4151" ht="12.75">
      <c r="D4151" s="265"/>
    </row>
    <row r="4152" ht="12.75">
      <c r="D4152" s="265"/>
    </row>
    <row r="4153" ht="12.75">
      <c r="D4153" s="265"/>
    </row>
    <row r="4154" ht="12.75">
      <c r="D4154" s="265"/>
    </row>
    <row r="4155" ht="12.75">
      <c r="D4155" s="265"/>
    </row>
    <row r="4156" ht="12.75">
      <c r="D4156" s="265"/>
    </row>
    <row r="4157" ht="12.75">
      <c r="D4157" s="265"/>
    </row>
    <row r="4158" ht="12.75">
      <c r="D4158" s="265"/>
    </row>
    <row r="4159" ht="12.75">
      <c r="D4159" s="265"/>
    </row>
    <row r="4160" ht="12.75">
      <c r="D4160" s="265"/>
    </row>
    <row r="4161" ht="12.75">
      <c r="D4161" s="265"/>
    </row>
    <row r="4162" ht="12.75">
      <c r="D4162" s="265"/>
    </row>
    <row r="4163" ht="12.75">
      <c r="D4163" s="265"/>
    </row>
    <row r="4164" ht="12.75">
      <c r="D4164" s="265"/>
    </row>
    <row r="4165" ht="12.75">
      <c r="D4165" s="265"/>
    </row>
    <row r="4166" ht="12.75">
      <c r="D4166" s="265"/>
    </row>
    <row r="4167" ht="12.75">
      <c r="D4167" s="265"/>
    </row>
    <row r="4168" ht="12.75">
      <c r="D4168" s="265"/>
    </row>
    <row r="4169" ht="12.75">
      <c r="D4169" s="265"/>
    </row>
    <row r="4170" ht="12.75">
      <c r="D4170" s="265"/>
    </row>
    <row r="4171" ht="12.75">
      <c r="D4171" s="265"/>
    </row>
    <row r="4172" ht="12.75">
      <c r="D4172" s="265"/>
    </row>
    <row r="4173" ht="12.75">
      <c r="D4173" s="265"/>
    </row>
    <row r="4174" ht="12.75">
      <c r="D4174" s="265"/>
    </row>
    <row r="4175" ht="12.75">
      <c r="D4175" s="265"/>
    </row>
    <row r="4176" ht="12.75">
      <c r="D4176" s="265"/>
    </row>
    <row r="4177" ht="12.75">
      <c r="D4177" s="265"/>
    </row>
    <row r="4178" ht="12.75">
      <c r="D4178" s="265"/>
    </row>
    <row r="4179" ht="12.75">
      <c r="D4179" s="265"/>
    </row>
    <row r="4180" ht="12.75">
      <c r="D4180" s="265"/>
    </row>
    <row r="4181" ht="12.75">
      <c r="D4181" s="265"/>
    </row>
    <row r="4182" ht="12.75">
      <c r="D4182" s="265"/>
    </row>
    <row r="4183" ht="12.75">
      <c r="D4183" s="265"/>
    </row>
    <row r="4184" ht="12.75">
      <c r="D4184" s="265"/>
    </row>
    <row r="4185" ht="12.75">
      <c r="D4185" s="265"/>
    </row>
    <row r="4186" ht="12.75">
      <c r="D4186" s="265"/>
    </row>
    <row r="4187" ht="12.75">
      <c r="D4187" s="265"/>
    </row>
    <row r="4188" ht="12.75">
      <c r="D4188" s="265"/>
    </row>
    <row r="4189" ht="12.75">
      <c r="D4189" s="265"/>
    </row>
    <row r="4190" ht="12.75">
      <c r="D4190" s="265"/>
    </row>
    <row r="4191" ht="12.75">
      <c r="D4191" s="265"/>
    </row>
    <row r="4192" ht="12.75">
      <c r="D4192" s="265"/>
    </row>
    <row r="4193" ht="12.75">
      <c r="D4193" s="265"/>
    </row>
    <row r="4194" ht="12.75">
      <c r="D4194" s="265"/>
    </row>
    <row r="4195" ht="12.75">
      <c r="D4195" s="265"/>
    </row>
    <row r="4196" ht="12.75">
      <c r="D4196" s="265"/>
    </row>
    <row r="4197" ht="12.75">
      <c r="D4197" s="265"/>
    </row>
    <row r="4198" ht="12.75">
      <c r="D4198" s="265"/>
    </row>
    <row r="4199" ht="12.75">
      <c r="D4199" s="265"/>
    </row>
    <row r="4200" ht="12.75">
      <c r="D4200" s="265"/>
    </row>
    <row r="4201" ht="12.75">
      <c r="D4201" s="265"/>
    </row>
    <row r="4202" ht="12.75">
      <c r="D4202" s="265"/>
    </row>
    <row r="4203" ht="12.75">
      <c r="D4203" s="265"/>
    </row>
    <row r="4204" ht="12.75">
      <c r="D4204" s="265"/>
    </row>
    <row r="4205" ht="12.75">
      <c r="D4205" s="265"/>
    </row>
    <row r="4206" ht="12.75">
      <c r="D4206" s="265"/>
    </row>
    <row r="4207" ht="12.75">
      <c r="D4207" s="265"/>
    </row>
    <row r="4208" ht="12.75">
      <c r="D4208" s="265"/>
    </row>
    <row r="4209" ht="12.75">
      <c r="D4209" s="265"/>
    </row>
    <row r="4210" ht="12.75">
      <c r="D4210" s="265"/>
    </row>
    <row r="4211" ht="12.75">
      <c r="D4211" s="265"/>
    </row>
    <row r="4212" ht="12.75">
      <c r="D4212" s="265"/>
    </row>
    <row r="4213" ht="12.75">
      <c r="D4213" s="265"/>
    </row>
    <row r="4214" ht="12.75">
      <c r="D4214" s="265"/>
    </row>
    <row r="4215" ht="12.75">
      <c r="D4215" s="265"/>
    </row>
    <row r="4216" ht="12.75">
      <c r="D4216" s="265"/>
    </row>
    <row r="4217" ht="12.75">
      <c r="D4217" s="265"/>
    </row>
    <row r="4218" ht="12.75">
      <c r="D4218" s="265"/>
    </row>
    <row r="4219" ht="12.75">
      <c r="D4219" s="265"/>
    </row>
    <row r="4220" ht="12.75">
      <c r="D4220" s="265"/>
    </row>
    <row r="4221" ht="12.75">
      <c r="D4221" s="265"/>
    </row>
    <row r="4222" ht="12.75">
      <c r="D4222" s="265"/>
    </row>
    <row r="4223" ht="12.75">
      <c r="D4223" s="265"/>
    </row>
    <row r="4224" ht="12.75">
      <c r="D4224" s="265"/>
    </row>
    <row r="4225" ht="12.75">
      <c r="D4225" s="265"/>
    </row>
    <row r="4226" ht="12.75">
      <c r="D4226" s="265"/>
    </row>
    <row r="4227" ht="12.75">
      <c r="D4227" s="265"/>
    </row>
    <row r="4228" ht="12.75">
      <c r="D4228" s="265"/>
    </row>
    <row r="4229" ht="12.75">
      <c r="D4229" s="265"/>
    </row>
    <row r="4230" ht="12.75">
      <c r="D4230" s="265"/>
    </row>
    <row r="4231" ht="12.75">
      <c r="D4231" s="265"/>
    </row>
    <row r="4232" ht="12.75">
      <c r="D4232" s="265"/>
    </row>
    <row r="4233" ht="12.75">
      <c r="D4233" s="265"/>
    </row>
    <row r="4234" ht="12.75">
      <c r="D4234" s="265"/>
    </row>
    <row r="4235" ht="12.75">
      <c r="D4235" s="265"/>
    </row>
    <row r="4236" ht="12.75">
      <c r="D4236" s="265"/>
    </row>
    <row r="4237" ht="12.75">
      <c r="D4237" s="265"/>
    </row>
    <row r="4238" ht="12.75">
      <c r="D4238" s="265"/>
    </row>
    <row r="4239" ht="12.75">
      <c r="D4239" s="265"/>
    </row>
    <row r="4240" ht="12.75">
      <c r="D4240" s="265"/>
    </row>
    <row r="4241" ht="12.75">
      <c r="D4241" s="265"/>
    </row>
    <row r="4242" ht="12.75">
      <c r="D4242" s="265"/>
    </row>
    <row r="4243" ht="12.75">
      <c r="D4243" s="265"/>
    </row>
    <row r="4244" ht="12.75">
      <c r="D4244" s="265"/>
    </row>
    <row r="4245" ht="12.75">
      <c r="D4245" s="265"/>
    </row>
    <row r="4246" ht="12.75">
      <c r="D4246" s="265"/>
    </row>
    <row r="4247" ht="12.75">
      <c r="D4247" s="265"/>
    </row>
    <row r="4248" ht="12.75">
      <c r="D4248" s="265"/>
    </row>
    <row r="4249" ht="12.75">
      <c r="D4249" s="265"/>
    </row>
    <row r="4250" ht="12.75">
      <c r="D4250" s="265"/>
    </row>
    <row r="4251" ht="12.75">
      <c r="D4251" s="265"/>
    </row>
    <row r="4252" ht="12.75">
      <c r="D4252" s="265"/>
    </row>
    <row r="4253" ht="12.75">
      <c r="D4253" s="265"/>
    </row>
    <row r="4254" ht="12.75">
      <c r="D4254" s="265"/>
    </row>
    <row r="4255" ht="12.75">
      <c r="D4255" s="265"/>
    </row>
    <row r="4256" ht="12.75">
      <c r="D4256" s="265"/>
    </row>
    <row r="4257" ht="12.75">
      <c r="D4257" s="265"/>
    </row>
    <row r="4258" ht="12.75">
      <c r="D4258" s="265"/>
    </row>
    <row r="4259" ht="12.75">
      <c r="D4259" s="265"/>
    </row>
    <row r="4260" ht="12.75">
      <c r="D4260" s="265"/>
    </row>
    <row r="4261" ht="12.75">
      <c r="D4261" s="265"/>
    </row>
    <row r="4262" ht="12.75">
      <c r="D4262" s="265"/>
    </row>
    <row r="4263" ht="12.75">
      <c r="D4263" s="265"/>
    </row>
    <row r="4264" ht="12.75">
      <c r="D4264" s="265"/>
    </row>
    <row r="4265" ht="12.75">
      <c r="D4265" s="265"/>
    </row>
    <row r="4266" ht="12.75">
      <c r="D4266" s="265"/>
    </row>
    <row r="4267" ht="12.75">
      <c r="D4267" s="265"/>
    </row>
    <row r="4268" ht="12.75">
      <c r="D4268" s="265"/>
    </row>
    <row r="4269" ht="12.75">
      <c r="D4269" s="265"/>
    </row>
    <row r="4270" ht="12.75">
      <c r="D4270" s="265"/>
    </row>
    <row r="4271" ht="12.75">
      <c r="D4271" s="265"/>
    </row>
    <row r="4272" ht="12.75">
      <c r="D4272" s="265"/>
    </row>
    <row r="4273" ht="12.75">
      <c r="D4273" s="265"/>
    </row>
    <row r="4274" ht="12.75">
      <c r="D4274" s="265"/>
    </row>
    <row r="4275" ht="12.75">
      <c r="D4275" s="265"/>
    </row>
    <row r="4276" ht="12.75">
      <c r="D4276" s="265"/>
    </row>
    <row r="4277" ht="12.75">
      <c r="D4277" s="265"/>
    </row>
    <row r="4278" ht="12.75">
      <c r="D4278" s="265"/>
    </row>
    <row r="4279" ht="12.75">
      <c r="D4279" s="265"/>
    </row>
    <row r="4280" ht="12.75">
      <c r="D4280" s="265"/>
    </row>
    <row r="4281" ht="12.75">
      <c r="D4281" s="265"/>
    </row>
    <row r="4282" ht="12.75">
      <c r="D4282" s="265"/>
    </row>
    <row r="4283" ht="12.75">
      <c r="D4283" s="265"/>
    </row>
    <row r="4284" ht="12.75">
      <c r="D4284" s="265"/>
    </row>
    <row r="4285" ht="12.75">
      <c r="D4285" s="265"/>
    </row>
    <row r="4286" ht="12.75">
      <c r="D4286" s="265"/>
    </row>
    <row r="4287" ht="12.75">
      <c r="D4287" s="265"/>
    </row>
    <row r="4288" ht="12.75">
      <c r="D4288" s="265"/>
    </row>
    <row r="4289" ht="12.75">
      <c r="D4289" s="265"/>
    </row>
    <row r="4290" ht="12.75">
      <c r="D4290" s="265"/>
    </row>
    <row r="4291" ht="12.75">
      <c r="D4291" s="265"/>
    </row>
    <row r="4292" ht="12.75">
      <c r="D4292" s="265"/>
    </row>
    <row r="4293" ht="12.75">
      <c r="D4293" s="265"/>
    </row>
    <row r="4294" ht="12.75">
      <c r="D4294" s="265"/>
    </row>
    <row r="4295" ht="12.75">
      <c r="D4295" s="265"/>
    </row>
    <row r="4296" ht="12.75">
      <c r="D4296" s="265"/>
    </row>
    <row r="4297" ht="12.75">
      <c r="D4297" s="265"/>
    </row>
    <row r="4298" ht="12.75">
      <c r="D4298" s="265"/>
    </row>
    <row r="4299" ht="12.75">
      <c r="D4299" s="265"/>
    </row>
    <row r="4300" ht="12.75">
      <c r="D4300" s="265"/>
    </row>
    <row r="4301" ht="12.75">
      <c r="D4301" s="265"/>
    </row>
    <row r="4302" ht="12.75">
      <c r="D4302" s="265"/>
    </row>
    <row r="4303" ht="12.75">
      <c r="D4303" s="265"/>
    </row>
    <row r="4304" ht="12.75">
      <c r="D4304" s="265"/>
    </row>
    <row r="4305" ht="12.75">
      <c r="D4305" s="265"/>
    </row>
    <row r="4306" ht="12.75">
      <c r="D4306" s="265"/>
    </row>
    <row r="4307" ht="12.75">
      <c r="D4307" s="265"/>
    </row>
    <row r="4308" ht="12.75">
      <c r="D4308" s="265"/>
    </row>
    <row r="4309" ht="12.75">
      <c r="D4309" s="265"/>
    </row>
    <row r="4310" ht="12.75">
      <c r="D4310" s="265"/>
    </row>
    <row r="4311" ht="12.75">
      <c r="D4311" s="265"/>
    </row>
    <row r="4312" ht="12.75">
      <c r="D4312" s="265"/>
    </row>
    <row r="4313" ht="12.75">
      <c r="D4313" s="265"/>
    </row>
    <row r="4314" ht="12.75">
      <c r="D4314" s="265"/>
    </row>
    <row r="4315" ht="12.75">
      <c r="D4315" s="265"/>
    </row>
    <row r="4316" ht="12.75">
      <c r="D4316" s="265"/>
    </row>
    <row r="4317" ht="12.75">
      <c r="D4317" s="265"/>
    </row>
    <row r="4318" ht="12.75">
      <c r="D4318" s="265"/>
    </row>
    <row r="4319" ht="12.75">
      <c r="D4319" s="265"/>
    </row>
    <row r="4320" ht="12.75">
      <c r="D4320" s="265"/>
    </row>
    <row r="4321" ht="12.75">
      <c r="D4321" s="265"/>
    </row>
    <row r="4322" ht="12.75">
      <c r="D4322" s="265"/>
    </row>
    <row r="4323" ht="12.75">
      <c r="D4323" s="265"/>
    </row>
    <row r="4324" ht="12.75">
      <c r="D4324" s="265"/>
    </row>
    <row r="4325" ht="12.75">
      <c r="D4325" s="265"/>
    </row>
    <row r="4326" ht="12.75">
      <c r="D4326" s="265"/>
    </row>
    <row r="4327" ht="12.75">
      <c r="D4327" s="265"/>
    </row>
    <row r="4328" ht="12.75">
      <c r="D4328" s="265"/>
    </row>
    <row r="4329" ht="12.75">
      <c r="D4329" s="265"/>
    </row>
    <row r="4330" ht="12.75">
      <c r="D4330" s="265"/>
    </row>
    <row r="4331" ht="12.75">
      <c r="D4331" s="265"/>
    </row>
    <row r="4332" ht="12.75">
      <c r="D4332" s="265"/>
    </row>
    <row r="4333" ht="12.75">
      <c r="D4333" s="265"/>
    </row>
    <row r="4334" ht="12.75">
      <c r="D4334" s="265"/>
    </row>
    <row r="4335" ht="12.75">
      <c r="D4335" s="265"/>
    </row>
    <row r="4336" ht="12.75">
      <c r="D4336" s="265"/>
    </row>
    <row r="4337" ht="12.75">
      <c r="D4337" s="265"/>
    </row>
    <row r="4338" ht="12.75">
      <c r="D4338" s="265"/>
    </row>
    <row r="4339" ht="12.75">
      <c r="D4339" s="265"/>
    </row>
    <row r="4340" ht="12.75">
      <c r="D4340" s="265"/>
    </row>
    <row r="4341" ht="12.75">
      <c r="D4341" s="265"/>
    </row>
    <row r="4342" ht="12.75">
      <c r="D4342" s="265"/>
    </row>
    <row r="4343" ht="12.75">
      <c r="D4343" s="265"/>
    </row>
    <row r="4344" ht="12.75">
      <c r="D4344" s="265"/>
    </row>
    <row r="4345" ht="12.75">
      <c r="D4345" s="265"/>
    </row>
    <row r="4346" ht="12.75">
      <c r="D4346" s="265"/>
    </row>
    <row r="4347" ht="12.75">
      <c r="D4347" s="265"/>
    </row>
    <row r="4348" ht="12.75">
      <c r="D4348" s="265"/>
    </row>
    <row r="4349" ht="12.75">
      <c r="D4349" s="265"/>
    </row>
    <row r="4350" ht="12.75">
      <c r="D4350" s="265"/>
    </row>
    <row r="4351" ht="12.75">
      <c r="D4351" s="265"/>
    </row>
    <row r="4352" ht="12.75">
      <c r="D4352" s="265"/>
    </row>
    <row r="4353" ht="12.75">
      <c r="D4353" s="265"/>
    </row>
    <row r="4354" ht="12.75">
      <c r="D4354" s="265"/>
    </row>
    <row r="4355" ht="12.75">
      <c r="D4355" s="265"/>
    </row>
    <row r="4356" ht="12.75">
      <c r="D4356" s="265"/>
    </row>
    <row r="4357" ht="12.75">
      <c r="D4357" s="265"/>
    </row>
    <row r="4358" ht="12.75">
      <c r="D4358" s="265"/>
    </row>
    <row r="4359" ht="12.75">
      <c r="D4359" s="265"/>
    </row>
    <row r="4360" ht="12.75">
      <c r="D4360" s="265"/>
    </row>
    <row r="4361" ht="12.75">
      <c r="D4361" s="265"/>
    </row>
    <row r="4362" ht="12.75">
      <c r="D4362" s="265"/>
    </row>
    <row r="4363" ht="12.75">
      <c r="D4363" s="265"/>
    </row>
    <row r="4364" ht="12.75">
      <c r="D4364" s="265"/>
    </row>
    <row r="4365" ht="12.75">
      <c r="D4365" s="265"/>
    </row>
    <row r="4366" ht="12.75">
      <c r="D4366" s="265"/>
    </row>
    <row r="4367" ht="12.75">
      <c r="D4367" s="265"/>
    </row>
    <row r="4368" ht="12.75">
      <c r="D4368" s="265"/>
    </row>
    <row r="4369" ht="12.75">
      <c r="D4369" s="265"/>
    </row>
    <row r="4370" ht="12.75">
      <c r="D4370" s="265"/>
    </row>
    <row r="4371" ht="12.75">
      <c r="D4371" s="265"/>
    </row>
    <row r="4372" ht="12.75">
      <c r="D4372" s="265"/>
    </row>
    <row r="4373" ht="12.75">
      <c r="D4373" s="265"/>
    </row>
    <row r="4374" ht="12.75">
      <c r="D4374" s="265"/>
    </row>
    <row r="4375" ht="12.75">
      <c r="D4375" s="265"/>
    </row>
    <row r="4376" ht="12.75">
      <c r="D4376" s="265"/>
    </row>
    <row r="4377" ht="12.75">
      <c r="D4377" s="265"/>
    </row>
    <row r="4378" ht="12.75">
      <c r="D4378" s="265"/>
    </row>
    <row r="4379" ht="12.75">
      <c r="D4379" s="265"/>
    </row>
    <row r="4380" ht="12.75">
      <c r="D4380" s="265"/>
    </row>
    <row r="4381" ht="12.75">
      <c r="D4381" s="265"/>
    </row>
    <row r="4382" ht="12.75">
      <c r="D4382" s="265"/>
    </row>
    <row r="4383" ht="12.75">
      <c r="D4383" s="265"/>
    </row>
    <row r="4384" ht="12.75">
      <c r="D4384" s="265"/>
    </row>
    <row r="4385" ht="12.75">
      <c r="D4385" s="265"/>
    </row>
    <row r="4386" ht="12.75">
      <c r="D4386" s="265"/>
    </row>
    <row r="4387" ht="12.75">
      <c r="D4387" s="265"/>
    </row>
    <row r="4388" ht="12.75">
      <c r="D4388" s="265"/>
    </row>
    <row r="4389" ht="12.75">
      <c r="D4389" s="265"/>
    </row>
    <row r="4390" ht="12.75">
      <c r="D4390" s="265"/>
    </row>
    <row r="4391" ht="12.75">
      <c r="D4391" s="265"/>
    </row>
    <row r="4392" ht="12.75">
      <c r="D4392" s="265"/>
    </row>
    <row r="4393" ht="12.75">
      <c r="D4393" s="265"/>
    </row>
    <row r="4394" ht="12.75">
      <c r="D4394" s="265"/>
    </row>
    <row r="4395" ht="12.75">
      <c r="D4395" s="265"/>
    </row>
    <row r="4396" ht="12.75">
      <c r="D4396" s="265"/>
    </row>
    <row r="4397" ht="12.75">
      <c r="D4397" s="265"/>
    </row>
    <row r="4398" ht="12.75">
      <c r="D4398" s="265"/>
    </row>
    <row r="4399" ht="12.75">
      <c r="D4399" s="265"/>
    </row>
    <row r="4400" ht="12.75">
      <c r="D4400" s="265"/>
    </row>
    <row r="4401" ht="12.75">
      <c r="D4401" s="265"/>
    </row>
    <row r="4402" ht="12.75">
      <c r="D4402" s="265"/>
    </row>
    <row r="4403" ht="12.75">
      <c r="D4403" s="265"/>
    </row>
    <row r="4404" ht="12.75">
      <c r="D4404" s="265"/>
    </row>
    <row r="4405" ht="12.75">
      <c r="D4405" s="265"/>
    </row>
    <row r="4406" ht="12.75">
      <c r="D4406" s="265"/>
    </row>
    <row r="4407" ht="12.75">
      <c r="D4407" s="265"/>
    </row>
    <row r="4408" ht="12.75">
      <c r="D4408" s="265"/>
    </row>
    <row r="4409" ht="12.75">
      <c r="D4409" s="265"/>
    </row>
    <row r="4410" ht="12.75">
      <c r="D4410" s="265"/>
    </row>
    <row r="4411" ht="12.75">
      <c r="D4411" s="265"/>
    </row>
    <row r="4412" ht="12.75">
      <c r="D4412" s="265"/>
    </row>
    <row r="4413" ht="12.75">
      <c r="D4413" s="265"/>
    </row>
    <row r="4414" ht="12.75">
      <c r="D4414" s="265"/>
    </row>
    <row r="4415" ht="12.75">
      <c r="D4415" s="265"/>
    </row>
    <row r="4416" ht="12.75">
      <c r="D4416" s="265"/>
    </row>
    <row r="4417" ht="12.75">
      <c r="D4417" s="265"/>
    </row>
    <row r="4418" ht="12.75">
      <c r="D4418" s="265"/>
    </row>
    <row r="4419" ht="12.75">
      <c r="D4419" s="265"/>
    </row>
    <row r="4420" ht="12.75">
      <c r="D4420" s="265"/>
    </row>
    <row r="4421" ht="12.75">
      <c r="D4421" s="265"/>
    </row>
    <row r="4422" ht="12.75">
      <c r="D4422" s="265"/>
    </row>
    <row r="4423" ht="12.75">
      <c r="D4423" s="265"/>
    </row>
    <row r="4424" ht="12.75">
      <c r="D4424" s="265"/>
    </row>
    <row r="4425" ht="12.75">
      <c r="D4425" s="265"/>
    </row>
    <row r="4426" ht="12.75">
      <c r="D4426" s="265"/>
    </row>
    <row r="4427" ht="12.75">
      <c r="D4427" s="265"/>
    </row>
    <row r="4428" ht="12.75">
      <c r="D4428" s="265"/>
    </row>
    <row r="4429" ht="12.75">
      <c r="D4429" s="265"/>
    </row>
    <row r="4430" ht="12.75">
      <c r="D4430" s="265"/>
    </row>
    <row r="4431" ht="12.75">
      <c r="D4431" s="265"/>
    </row>
    <row r="4432" ht="12.75">
      <c r="D4432" s="265"/>
    </row>
    <row r="4433" ht="12.75">
      <c r="D4433" s="265"/>
    </row>
    <row r="4434" ht="12.75">
      <c r="D4434" s="265"/>
    </row>
    <row r="4435" ht="12.75">
      <c r="D4435" s="265"/>
    </row>
    <row r="4436" ht="12.75">
      <c r="D4436" s="265"/>
    </row>
    <row r="4437" ht="12.75">
      <c r="D4437" s="265"/>
    </row>
    <row r="4438" ht="12.75">
      <c r="D4438" s="265"/>
    </row>
    <row r="4439" ht="12.75">
      <c r="D4439" s="265"/>
    </row>
    <row r="4440" ht="12.75">
      <c r="D4440" s="265"/>
    </row>
    <row r="4441" ht="12.75">
      <c r="D4441" s="265"/>
    </row>
    <row r="4442" ht="12.75">
      <c r="D4442" s="265"/>
    </row>
    <row r="4443" ht="12.75">
      <c r="D4443" s="265"/>
    </row>
    <row r="4444" ht="12.75">
      <c r="D4444" s="265"/>
    </row>
    <row r="4445" ht="12.75">
      <c r="D4445" s="265"/>
    </row>
    <row r="4446" ht="12.75">
      <c r="D4446" s="265"/>
    </row>
    <row r="4447" ht="12.75">
      <c r="D4447" s="265"/>
    </row>
    <row r="4448" ht="12.75">
      <c r="D4448" s="265"/>
    </row>
    <row r="4449" ht="12.75">
      <c r="D4449" s="265"/>
    </row>
    <row r="4450" ht="12.75">
      <c r="D4450" s="265"/>
    </row>
    <row r="4451" ht="12.75">
      <c r="D4451" s="265"/>
    </row>
    <row r="4452" ht="12.75">
      <c r="D4452" s="265"/>
    </row>
    <row r="4453" ht="12.75">
      <c r="D4453" s="265"/>
    </row>
    <row r="4454" ht="12.75">
      <c r="D4454" s="265"/>
    </row>
    <row r="4455" ht="12.75">
      <c r="D4455" s="265"/>
    </row>
    <row r="4456" ht="12.75">
      <c r="D4456" s="265"/>
    </row>
    <row r="4457" ht="12.75">
      <c r="D4457" s="265"/>
    </row>
    <row r="4458" ht="12.75">
      <c r="D4458" s="265"/>
    </row>
    <row r="4459" ht="12.75">
      <c r="D4459" s="265"/>
    </row>
    <row r="4460" ht="12.75">
      <c r="D4460" s="265"/>
    </row>
    <row r="4461" ht="12.75">
      <c r="D4461" s="265"/>
    </row>
    <row r="4462" ht="12.75">
      <c r="D4462" s="265"/>
    </row>
    <row r="4463" ht="12.75">
      <c r="D4463" s="265"/>
    </row>
    <row r="4464" ht="12.75">
      <c r="D4464" s="265"/>
    </row>
    <row r="4465" ht="12.75">
      <c r="D4465" s="265"/>
    </row>
    <row r="4466" ht="12.75">
      <c r="D4466" s="265"/>
    </row>
    <row r="4467" ht="12.75">
      <c r="D4467" s="265"/>
    </row>
    <row r="4468" ht="12.75">
      <c r="D4468" s="265"/>
    </row>
    <row r="4469" ht="12.75">
      <c r="D4469" s="265"/>
    </row>
    <row r="4470" ht="12.75">
      <c r="D4470" s="265"/>
    </row>
    <row r="4471" ht="12.75">
      <c r="D4471" s="265"/>
    </row>
    <row r="4472" ht="12.75">
      <c r="D4472" s="265"/>
    </row>
    <row r="4473" ht="12.75">
      <c r="D4473" s="265"/>
    </row>
    <row r="4474" ht="12.75">
      <c r="D4474" s="265"/>
    </row>
    <row r="4475" ht="12.75">
      <c r="D4475" s="265"/>
    </row>
    <row r="4476" ht="12.75">
      <c r="D4476" s="265"/>
    </row>
    <row r="4477" ht="12.75">
      <c r="D4477" s="265"/>
    </row>
    <row r="4478" ht="12.75">
      <c r="D4478" s="265"/>
    </row>
    <row r="4479" ht="12.75">
      <c r="D4479" s="265"/>
    </row>
    <row r="4480" ht="12.75">
      <c r="D4480" s="265"/>
    </row>
    <row r="4481" ht="12.75">
      <c r="D4481" s="265"/>
    </row>
    <row r="4482" ht="12.75">
      <c r="D4482" s="265"/>
    </row>
    <row r="4483" ht="12.75">
      <c r="D4483" s="265"/>
    </row>
    <row r="4484" ht="12.75">
      <c r="D4484" s="265"/>
    </row>
    <row r="4485" ht="12.75">
      <c r="D4485" s="265"/>
    </row>
    <row r="4486" ht="12.75">
      <c r="D4486" s="265"/>
    </row>
    <row r="4487" ht="12.75">
      <c r="D4487" s="265"/>
    </row>
    <row r="4488" ht="12.75">
      <c r="D4488" s="265"/>
    </row>
    <row r="4489" ht="12.75">
      <c r="D4489" s="265"/>
    </row>
    <row r="4490" ht="12.75">
      <c r="D4490" s="265"/>
    </row>
    <row r="4491" ht="12.75">
      <c r="D4491" s="265"/>
    </row>
    <row r="4492" ht="12.75">
      <c r="D4492" s="265"/>
    </row>
    <row r="4493" ht="12.75">
      <c r="D4493" s="265"/>
    </row>
    <row r="4494" ht="12.75">
      <c r="D4494" s="265"/>
    </row>
    <row r="4495" ht="12.75">
      <c r="D4495" s="265"/>
    </row>
    <row r="4496" ht="12.75">
      <c r="D4496" s="265"/>
    </row>
    <row r="4497" ht="12.75">
      <c r="D4497" s="265"/>
    </row>
    <row r="4498" ht="12.75">
      <c r="D4498" s="265"/>
    </row>
    <row r="4499" ht="12.75">
      <c r="D4499" s="265"/>
    </row>
    <row r="4500" ht="12.75">
      <c r="D4500" s="265"/>
    </row>
    <row r="4501" ht="12.75">
      <c r="D4501" s="265"/>
    </row>
    <row r="4502" ht="12.75">
      <c r="D4502" s="265"/>
    </row>
    <row r="4503" ht="12.75">
      <c r="D4503" s="265"/>
    </row>
    <row r="4504" ht="12.75">
      <c r="D4504" s="265"/>
    </row>
    <row r="4505" ht="12.75">
      <c r="D4505" s="265"/>
    </row>
    <row r="4506" ht="12.75">
      <c r="D4506" s="265"/>
    </row>
    <row r="4507" ht="12.75">
      <c r="D4507" s="265"/>
    </row>
    <row r="4508" ht="12.75">
      <c r="D4508" s="265"/>
    </row>
    <row r="4509" ht="12.75">
      <c r="D4509" s="265"/>
    </row>
    <row r="4510" ht="12.75">
      <c r="D4510" s="265"/>
    </row>
    <row r="4511" ht="12.75">
      <c r="D4511" s="265"/>
    </row>
    <row r="4512" ht="12.75">
      <c r="D4512" s="265"/>
    </row>
    <row r="4513" ht="12.75">
      <c r="D4513" s="265"/>
    </row>
    <row r="4514" ht="12.75">
      <c r="D4514" s="265"/>
    </row>
    <row r="4515" ht="12.75">
      <c r="D4515" s="265"/>
    </row>
    <row r="4516" ht="12.75">
      <c r="D4516" s="265"/>
    </row>
    <row r="4517" ht="12.75">
      <c r="D4517" s="265"/>
    </row>
    <row r="4518" ht="12.75">
      <c r="D4518" s="265"/>
    </row>
    <row r="4519" ht="12.75">
      <c r="D4519" s="265"/>
    </row>
    <row r="4520" ht="12.75">
      <c r="D4520" s="265"/>
    </row>
    <row r="4521" ht="12.75">
      <c r="D4521" s="265"/>
    </row>
    <row r="4522" ht="12.75">
      <c r="D4522" s="265"/>
    </row>
    <row r="4523" ht="12.75">
      <c r="D4523" s="265"/>
    </row>
    <row r="4524" ht="12.75">
      <c r="D4524" s="265"/>
    </row>
    <row r="4525" ht="12.75">
      <c r="D4525" s="265"/>
    </row>
    <row r="4526" ht="12.75">
      <c r="D4526" s="265"/>
    </row>
    <row r="4527" ht="12.75">
      <c r="D4527" s="265"/>
    </row>
    <row r="4528" ht="12.75">
      <c r="D4528" s="265"/>
    </row>
    <row r="4529" ht="12.75">
      <c r="D4529" s="265"/>
    </row>
    <row r="4530" ht="12.75">
      <c r="D4530" s="265"/>
    </row>
    <row r="4531" ht="12.75">
      <c r="D4531" s="265"/>
    </row>
    <row r="4532" ht="12.75">
      <c r="D4532" s="265"/>
    </row>
    <row r="4533" ht="12.75">
      <c r="D4533" s="265"/>
    </row>
    <row r="4534" ht="12.75">
      <c r="D4534" s="265"/>
    </row>
    <row r="4535" ht="12.75">
      <c r="D4535" s="265"/>
    </row>
    <row r="4536" ht="12.75">
      <c r="D4536" s="265"/>
    </row>
    <row r="4537" ht="12.75">
      <c r="D4537" s="265"/>
    </row>
    <row r="4538" ht="12.75">
      <c r="D4538" s="265"/>
    </row>
    <row r="4539" ht="12.75">
      <c r="D4539" s="265"/>
    </row>
    <row r="4540" ht="12.75">
      <c r="D4540" s="265"/>
    </row>
    <row r="4541" ht="12.75">
      <c r="D4541" s="265"/>
    </row>
    <row r="4542" ht="12.75">
      <c r="D4542" s="265"/>
    </row>
    <row r="4543" ht="12.75">
      <c r="D4543" s="265"/>
    </row>
    <row r="4544" ht="12.75">
      <c r="D4544" s="265"/>
    </row>
    <row r="4545" ht="12.75">
      <c r="D4545" s="265"/>
    </row>
    <row r="4546" ht="12.75">
      <c r="D4546" s="265"/>
    </row>
    <row r="4547" ht="12.75">
      <c r="D4547" s="265"/>
    </row>
    <row r="4548" ht="12.75">
      <c r="D4548" s="265"/>
    </row>
    <row r="4549" ht="12.75">
      <c r="D4549" s="265"/>
    </row>
    <row r="4550" ht="12.75">
      <c r="D4550" s="265"/>
    </row>
    <row r="4551" ht="12.75">
      <c r="D4551" s="265"/>
    </row>
    <row r="4552" ht="12.75">
      <c r="D4552" s="265"/>
    </row>
    <row r="4553" ht="12.75">
      <c r="D4553" s="265"/>
    </row>
    <row r="4554" ht="12.75">
      <c r="D4554" s="265"/>
    </row>
    <row r="4555" ht="12.75">
      <c r="D4555" s="265"/>
    </row>
    <row r="4556" ht="12.75">
      <c r="D4556" s="265"/>
    </row>
    <row r="4557" ht="12.75">
      <c r="D4557" s="265"/>
    </row>
    <row r="4558" ht="12.75">
      <c r="D4558" s="265"/>
    </row>
    <row r="4559" ht="12.75">
      <c r="D4559" s="265"/>
    </row>
    <row r="4560" ht="12.75">
      <c r="D4560" s="265"/>
    </row>
    <row r="4561" ht="12.75">
      <c r="D4561" s="265"/>
    </row>
    <row r="4562" ht="12.75">
      <c r="D4562" s="265"/>
    </row>
    <row r="4563" ht="12.75">
      <c r="D4563" s="265"/>
    </row>
    <row r="4564" ht="12.75">
      <c r="D4564" s="265"/>
    </row>
    <row r="4565" ht="12.75">
      <c r="D4565" s="265"/>
    </row>
    <row r="4566" ht="12.75">
      <c r="D4566" s="265"/>
    </row>
    <row r="4567" ht="12.75">
      <c r="D4567" s="265"/>
    </row>
    <row r="4568" ht="12.75">
      <c r="D4568" s="265"/>
    </row>
    <row r="4569" ht="12.75">
      <c r="D4569" s="265"/>
    </row>
    <row r="4570" ht="12.75">
      <c r="D4570" s="265"/>
    </row>
    <row r="4571" ht="12.75">
      <c r="D4571" s="265"/>
    </row>
    <row r="4572" ht="12.75">
      <c r="D4572" s="265"/>
    </row>
    <row r="4573" ht="12.75">
      <c r="D4573" s="265"/>
    </row>
    <row r="4574" ht="12.75">
      <c r="D4574" s="265"/>
    </row>
    <row r="4575" ht="12.75">
      <c r="D4575" s="265"/>
    </row>
    <row r="4576" ht="12.75">
      <c r="D4576" s="265"/>
    </row>
    <row r="4577" ht="12.75">
      <c r="D4577" s="265"/>
    </row>
    <row r="4578" ht="12.75">
      <c r="D4578" s="265"/>
    </row>
    <row r="4579" ht="12.75">
      <c r="D4579" s="265"/>
    </row>
    <row r="4580" ht="12.75">
      <c r="D4580" s="265"/>
    </row>
    <row r="4581" ht="12.75">
      <c r="D4581" s="265"/>
    </row>
    <row r="4582" ht="12.75">
      <c r="D4582" s="265"/>
    </row>
    <row r="4583" ht="12.75">
      <c r="D4583" s="265"/>
    </row>
    <row r="4584" ht="12.75">
      <c r="D4584" s="265"/>
    </row>
    <row r="4585" ht="12.75">
      <c r="D4585" s="265"/>
    </row>
    <row r="4586" ht="12.75">
      <c r="D4586" s="265"/>
    </row>
    <row r="4587" ht="12.75">
      <c r="D4587" s="265"/>
    </row>
    <row r="4588" ht="12.75">
      <c r="D4588" s="265"/>
    </row>
    <row r="4589" ht="12.75">
      <c r="D4589" s="265"/>
    </row>
    <row r="4590" ht="12.75">
      <c r="D4590" s="265"/>
    </row>
    <row r="4591" ht="12.75">
      <c r="D4591" s="265"/>
    </row>
    <row r="4592" ht="12.75">
      <c r="D4592" s="265"/>
    </row>
    <row r="4593" ht="12.75">
      <c r="D4593" s="265"/>
    </row>
    <row r="4594" ht="12.75">
      <c r="D4594" s="265"/>
    </row>
    <row r="4595" ht="12.75">
      <c r="D4595" s="265"/>
    </row>
    <row r="4596" ht="12.75">
      <c r="D4596" s="265"/>
    </row>
    <row r="4597" ht="12.75">
      <c r="D4597" s="265"/>
    </row>
    <row r="4598" ht="12.75">
      <c r="D4598" s="265"/>
    </row>
    <row r="4599" ht="12.75">
      <c r="D4599" s="265"/>
    </row>
    <row r="4600" ht="12.75">
      <c r="D4600" s="265"/>
    </row>
    <row r="4601" ht="12.75">
      <c r="D4601" s="265"/>
    </row>
    <row r="4602" ht="12.75">
      <c r="D4602" s="265"/>
    </row>
    <row r="4603" ht="12.75">
      <c r="D4603" s="265"/>
    </row>
    <row r="4604" ht="12.75">
      <c r="D4604" s="265"/>
    </row>
    <row r="4605" ht="12.75">
      <c r="D4605" s="265"/>
    </row>
    <row r="4606" ht="12.75">
      <c r="D4606" s="265"/>
    </row>
    <row r="4607" ht="12.75">
      <c r="D4607" s="265"/>
    </row>
    <row r="4608" ht="12.75">
      <c r="D4608" s="265"/>
    </row>
    <row r="4609" ht="12.75">
      <c r="D4609" s="265"/>
    </row>
    <row r="4610" ht="12.75">
      <c r="D4610" s="265"/>
    </row>
    <row r="4611" ht="12.75">
      <c r="D4611" s="265"/>
    </row>
    <row r="4612" ht="12.75">
      <c r="D4612" s="265"/>
    </row>
    <row r="4613" ht="12.75">
      <c r="D4613" s="265"/>
    </row>
    <row r="4614" ht="12.75">
      <c r="D4614" s="265"/>
    </row>
    <row r="4615" ht="12.75">
      <c r="D4615" s="265"/>
    </row>
    <row r="4616" ht="12.75">
      <c r="D4616" s="265"/>
    </row>
    <row r="4617" ht="12.75">
      <c r="D4617" s="265"/>
    </row>
    <row r="4618" ht="12.75">
      <c r="D4618" s="265"/>
    </row>
    <row r="4619" ht="12.75">
      <c r="D4619" s="265"/>
    </row>
    <row r="4620" ht="12.75">
      <c r="D4620" s="265"/>
    </row>
    <row r="4621" ht="12.75">
      <c r="D4621" s="265"/>
    </row>
    <row r="4622" ht="12.75">
      <c r="D4622" s="265"/>
    </row>
    <row r="4623" ht="12.75">
      <c r="D4623" s="265"/>
    </row>
    <row r="4624" ht="12.75">
      <c r="D4624" s="265"/>
    </row>
    <row r="4625" ht="12.75">
      <c r="D4625" s="265"/>
    </row>
    <row r="4626" ht="12.75">
      <c r="D4626" s="265"/>
    </row>
    <row r="4627" ht="12.75">
      <c r="D4627" s="265"/>
    </row>
    <row r="4628" ht="12.75">
      <c r="D4628" s="265"/>
    </row>
    <row r="4629" ht="12.75">
      <c r="D4629" s="265"/>
    </row>
    <row r="4630" ht="12.75">
      <c r="D4630" s="265"/>
    </row>
    <row r="4631" ht="12.75">
      <c r="D4631" s="265"/>
    </row>
    <row r="4632" ht="12.75">
      <c r="D4632" s="265"/>
    </row>
    <row r="4633" ht="12.75">
      <c r="D4633" s="265"/>
    </row>
    <row r="4634" ht="12.75">
      <c r="D4634" s="265"/>
    </row>
    <row r="4635" ht="12.75">
      <c r="D4635" s="265"/>
    </row>
    <row r="4636" ht="12.75">
      <c r="D4636" s="265"/>
    </row>
    <row r="4637" ht="12.75">
      <c r="D4637" s="265"/>
    </row>
    <row r="4638" ht="12.75">
      <c r="D4638" s="265"/>
    </row>
    <row r="4639" ht="12.75">
      <c r="D4639" s="265"/>
    </row>
    <row r="4640" ht="12.75">
      <c r="D4640" s="265"/>
    </row>
    <row r="4641" ht="12.75">
      <c r="D4641" s="265"/>
    </row>
    <row r="4642" ht="12.75">
      <c r="D4642" s="265"/>
    </row>
    <row r="4643" ht="12.75">
      <c r="D4643" s="265"/>
    </row>
    <row r="4644" ht="12.75">
      <c r="D4644" s="265"/>
    </row>
    <row r="4645" ht="12.75">
      <c r="D4645" s="265"/>
    </row>
    <row r="4646" ht="12.75">
      <c r="D4646" s="265"/>
    </row>
    <row r="4647" ht="12.75">
      <c r="D4647" s="265"/>
    </row>
    <row r="4648" ht="12.75">
      <c r="D4648" s="265"/>
    </row>
    <row r="4649" ht="12.75">
      <c r="D4649" s="265"/>
    </row>
    <row r="4650" ht="12.75">
      <c r="D4650" s="265"/>
    </row>
    <row r="4651" ht="12.75">
      <c r="D4651" s="265"/>
    </row>
    <row r="4652" ht="12.75">
      <c r="D4652" s="265"/>
    </row>
    <row r="4653" ht="12.75">
      <c r="D4653" s="265"/>
    </row>
    <row r="4654" ht="12.75">
      <c r="D4654" s="265"/>
    </row>
    <row r="4655" ht="12.75">
      <c r="D4655" s="265"/>
    </row>
    <row r="4656" ht="12.75">
      <c r="D4656" s="265"/>
    </row>
    <row r="4657" ht="12.75">
      <c r="D4657" s="265"/>
    </row>
    <row r="4658" ht="12.75">
      <c r="D4658" s="265"/>
    </row>
    <row r="4659" ht="12.75">
      <c r="D4659" s="265"/>
    </row>
    <row r="4660" ht="12.75">
      <c r="D4660" s="265"/>
    </row>
    <row r="4661" ht="12.75">
      <c r="D4661" s="265"/>
    </row>
    <row r="4662" ht="12.75">
      <c r="D4662" s="265"/>
    </row>
    <row r="4663" ht="12.75">
      <c r="D4663" s="265"/>
    </row>
    <row r="4664" ht="12.75">
      <c r="D4664" s="265"/>
    </row>
    <row r="4665" ht="12.75">
      <c r="D4665" s="265"/>
    </row>
    <row r="4666" ht="12.75">
      <c r="D4666" s="265"/>
    </row>
    <row r="4667" ht="12.75">
      <c r="D4667" s="265"/>
    </row>
    <row r="4668" ht="12.75">
      <c r="D4668" s="265"/>
    </row>
    <row r="4669" ht="12.75">
      <c r="D4669" s="265"/>
    </row>
    <row r="4670" ht="12.75">
      <c r="D4670" s="265"/>
    </row>
    <row r="4671" ht="12.75">
      <c r="D4671" s="265"/>
    </row>
    <row r="4672" ht="12.75">
      <c r="D4672" s="265"/>
    </row>
    <row r="4673" ht="12.75">
      <c r="D4673" s="265"/>
    </row>
    <row r="4674" ht="12.75">
      <c r="D4674" s="265"/>
    </row>
    <row r="4675" ht="12.75">
      <c r="D4675" s="265"/>
    </row>
    <row r="4676" ht="12.75">
      <c r="D4676" s="265"/>
    </row>
    <row r="4677" ht="12.75">
      <c r="D4677" s="265"/>
    </row>
    <row r="4678" ht="12.75">
      <c r="D4678" s="265"/>
    </row>
    <row r="4679" ht="12.75">
      <c r="D4679" s="265"/>
    </row>
    <row r="4680" ht="12.75">
      <c r="D4680" s="265"/>
    </row>
    <row r="4681" ht="12.75">
      <c r="D4681" s="265"/>
    </row>
    <row r="4682" ht="12.75">
      <c r="D4682" s="265"/>
    </row>
    <row r="4683" ht="12.75">
      <c r="D4683" s="265"/>
    </row>
    <row r="4684" ht="12.75">
      <c r="D4684" s="265"/>
    </row>
    <row r="4685" ht="12.75">
      <c r="D4685" s="265"/>
    </row>
    <row r="4686" ht="12.75">
      <c r="D4686" s="265"/>
    </row>
    <row r="4687" ht="12.75">
      <c r="D4687" s="265"/>
    </row>
    <row r="4688" ht="12.75">
      <c r="D4688" s="265"/>
    </row>
    <row r="4689" ht="12.75">
      <c r="D4689" s="265"/>
    </row>
    <row r="4690" ht="12.75">
      <c r="D4690" s="265"/>
    </row>
    <row r="4691" ht="12.75">
      <c r="D4691" s="265"/>
    </row>
    <row r="4692" ht="12.75">
      <c r="D4692" s="265"/>
    </row>
    <row r="4693" ht="12.75">
      <c r="D4693" s="265"/>
    </row>
    <row r="4694" ht="12.75">
      <c r="D4694" s="265"/>
    </row>
    <row r="4695" ht="12.75">
      <c r="D4695" s="265"/>
    </row>
    <row r="4696" ht="12.75">
      <c r="D4696" s="265"/>
    </row>
    <row r="4697" ht="12.75">
      <c r="D4697" s="265"/>
    </row>
    <row r="4698" ht="12.75">
      <c r="D4698" s="265"/>
    </row>
    <row r="4699" ht="12.75">
      <c r="D4699" s="265"/>
    </row>
    <row r="4700" ht="12.75">
      <c r="D4700" s="265"/>
    </row>
    <row r="4701" ht="12.75">
      <c r="D4701" s="265"/>
    </row>
    <row r="4702" ht="12.75">
      <c r="D4702" s="265"/>
    </row>
    <row r="4703" ht="12.75">
      <c r="D4703" s="265"/>
    </row>
    <row r="4704" ht="12.75">
      <c r="D4704" s="265"/>
    </row>
    <row r="4705" ht="12.75">
      <c r="D4705" s="265"/>
    </row>
    <row r="4706" ht="12.75">
      <c r="D4706" s="265"/>
    </row>
    <row r="4707" ht="12.75">
      <c r="D4707" s="265"/>
    </row>
    <row r="4708" ht="12.75">
      <c r="D4708" s="265"/>
    </row>
    <row r="4709" ht="12.75">
      <c r="D4709" s="265"/>
    </row>
    <row r="4710" ht="12.75">
      <c r="D4710" s="265"/>
    </row>
    <row r="4711" ht="12.75">
      <c r="D4711" s="265"/>
    </row>
    <row r="4712" ht="12.75">
      <c r="D4712" s="265"/>
    </row>
    <row r="4713" ht="12.75">
      <c r="D4713" s="265"/>
    </row>
    <row r="4714" ht="12.75">
      <c r="D4714" s="265"/>
    </row>
    <row r="4715" ht="12.75">
      <c r="D4715" s="265"/>
    </row>
    <row r="4716" ht="12.75">
      <c r="D4716" s="265"/>
    </row>
    <row r="4717" ht="12.75">
      <c r="D4717" s="265"/>
    </row>
    <row r="4718" ht="12.75">
      <c r="D4718" s="265"/>
    </row>
    <row r="4719" ht="12.75">
      <c r="D4719" s="265"/>
    </row>
    <row r="4720" ht="12.75">
      <c r="D4720" s="265"/>
    </row>
    <row r="4721" ht="12.75">
      <c r="D4721" s="265"/>
    </row>
    <row r="4722" ht="12.75">
      <c r="D4722" s="265"/>
    </row>
    <row r="4723" ht="12.75">
      <c r="D4723" s="265"/>
    </row>
    <row r="4724" ht="12.75">
      <c r="D4724" s="265"/>
    </row>
    <row r="4725" ht="12.75">
      <c r="D4725" s="265"/>
    </row>
    <row r="4726" ht="12.75">
      <c r="D4726" s="265"/>
    </row>
    <row r="4727" ht="12.75">
      <c r="D4727" s="265"/>
    </row>
    <row r="4728" ht="12.75">
      <c r="D4728" s="265"/>
    </row>
    <row r="4729" ht="12.75">
      <c r="D4729" s="265"/>
    </row>
    <row r="4730" ht="12.75">
      <c r="D4730" s="265"/>
    </row>
    <row r="4731" ht="12.75">
      <c r="D4731" s="265"/>
    </row>
    <row r="4732" ht="12.75">
      <c r="D4732" s="265"/>
    </row>
    <row r="4733" ht="12.75">
      <c r="D4733" s="265"/>
    </row>
    <row r="4734" ht="12.75">
      <c r="D4734" s="265"/>
    </row>
    <row r="4735" ht="12.75">
      <c r="D4735" s="265"/>
    </row>
    <row r="4736" ht="12.75">
      <c r="D4736" s="265"/>
    </row>
    <row r="4737" ht="12.75">
      <c r="D4737" s="265"/>
    </row>
    <row r="4738" ht="12.75">
      <c r="D4738" s="265"/>
    </row>
    <row r="4739" ht="12.75">
      <c r="D4739" s="265"/>
    </row>
    <row r="4740" ht="12.75">
      <c r="D4740" s="265"/>
    </row>
    <row r="4741" ht="12.75">
      <c r="D4741" s="265"/>
    </row>
    <row r="4742" ht="12.75">
      <c r="D4742" s="265"/>
    </row>
    <row r="4743" ht="12.75">
      <c r="D4743" s="265"/>
    </row>
    <row r="4744" ht="12.75">
      <c r="D4744" s="265"/>
    </row>
    <row r="4745" ht="12.75">
      <c r="D4745" s="265"/>
    </row>
    <row r="4746" ht="12.75">
      <c r="D4746" s="265"/>
    </row>
    <row r="4747" ht="12.75">
      <c r="D4747" s="265"/>
    </row>
    <row r="4748" ht="12.75">
      <c r="D4748" s="265"/>
    </row>
    <row r="4749" ht="12.75">
      <c r="D4749" s="265"/>
    </row>
    <row r="4750" ht="12.75">
      <c r="D4750" s="265"/>
    </row>
    <row r="4751" ht="12.75">
      <c r="D4751" s="265"/>
    </row>
    <row r="4752" ht="12.75">
      <c r="D4752" s="265"/>
    </row>
    <row r="4753" ht="12.75">
      <c r="D4753" s="265"/>
    </row>
    <row r="4754" ht="12.75">
      <c r="D4754" s="265"/>
    </row>
    <row r="4755" ht="12.75">
      <c r="D4755" s="265"/>
    </row>
    <row r="4756" ht="12.75">
      <c r="D4756" s="265"/>
    </row>
    <row r="4757" ht="12.75">
      <c r="D4757" s="265"/>
    </row>
    <row r="4758" ht="12.75">
      <c r="D4758" s="265"/>
    </row>
    <row r="4759" ht="12.75">
      <c r="D4759" s="265"/>
    </row>
    <row r="4760" ht="12.75">
      <c r="D4760" s="265"/>
    </row>
    <row r="4761" ht="12.75">
      <c r="D4761" s="265"/>
    </row>
    <row r="4762" ht="12.75">
      <c r="D4762" s="265"/>
    </row>
    <row r="4763" ht="12.75">
      <c r="D4763" s="265"/>
    </row>
    <row r="4764" ht="12.75">
      <c r="D4764" s="265"/>
    </row>
    <row r="4765" ht="12.75">
      <c r="D4765" s="265"/>
    </row>
    <row r="4766" ht="12.75">
      <c r="D4766" s="265"/>
    </row>
    <row r="4767" ht="12.75">
      <c r="D4767" s="265"/>
    </row>
    <row r="4768" ht="12.75">
      <c r="D4768" s="265"/>
    </row>
    <row r="4769" ht="12.75">
      <c r="D4769" s="265"/>
    </row>
    <row r="4770" ht="12.75">
      <c r="D4770" s="265"/>
    </row>
    <row r="4771" ht="12.75">
      <c r="D4771" s="265"/>
    </row>
    <row r="4772" ht="12.75">
      <c r="D4772" s="265"/>
    </row>
    <row r="4773" ht="12.75">
      <c r="D4773" s="265"/>
    </row>
    <row r="4774" ht="12.75">
      <c r="D4774" s="265"/>
    </row>
    <row r="4775" ht="12.75">
      <c r="D4775" s="265"/>
    </row>
    <row r="4776" ht="12.75">
      <c r="D4776" s="265"/>
    </row>
    <row r="4777" ht="12.75">
      <c r="D4777" s="265"/>
    </row>
    <row r="4778" ht="12.75">
      <c r="D4778" s="265"/>
    </row>
    <row r="4779" ht="12.75">
      <c r="D4779" s="265"/>
    </row>
    <row r="4780" ht="12.75">
      <c r="D4780" s="265"/>
    </row>
    <row r="4781" ht="12.75">
      <c r="D4781" s="265"/>
    </row>
    <row r="4782" ht="12.75">
      <c r="D4782" s="265"/>
    </row>
    <row r="4783" ht="12.75">
      <c r="D4783" s="265"/>
    </row>
    <row r="4784" ht="12.75">
      <c r="D4784" s="265"/>
    </row>
    <row r="4785" ht="12.75">
      <c r="D4785" s="265"/>
    </row>
    <row r="4786" ht="12.75">
      <c r="D4786" s="265"/>
    </row>
    <row r="4787" ht="12.75">
      <c r="D4787" s="265"/>
    </row>
    <row r="4788" ht="12.75">
      <c r="D4788" s="265"/>
    </row>
    <row r="4789" ht="12.75">
      <c r="D4789" s="265"/>
    </row>
    <row r="4790" ht="12.75">
      <c r="D4790" s="265"/>
    </row>
    <row r="4791" ht="12.75">
      <c r="D4791" s="265"/>
    </row>
    <row r="4792" ht="12.75">
      <c r="D4792" s="265"/>
    </row>
    <row r="4793" ht="12.75">
      <c r="D4793" s="265"/>
    </row>
    <row r="4794" ht="12.75">
      <c r="D4794" s="265"/>
    </row>
    <row r="4795" ht="12.75">
      <c r="D4795" s="265"/>
    </row>
    <row r="4796" ht="12.75">
      <c r="D4796" s="265"/>
    </row>
    <row r="4797" ht="12.75">
      <c r="D4797" s="265"/>
    </row>
    <row r="4798" ht="12.75">
      <c r="D4798" s="265"/>
    </row>
    <row r="4799" ht="12.75">
      <c r="D4799" s="265"/>
    </row>
    <row r="4800" ht="12.75">
      <c r="D4800" s="265"/>
    </row>
    <row r="4801" ht="12.75">
      <c r="D4801" s="265"/>
    </row>
    <row r="4802" ht="12.75">
      <c r="D4802" s="265"/>
    </row>
    <row r="4803" ht="12.75">
      <c r="D4803" s="265"/>
    </row>
    <row r="4804" ht="12.75">
      <c r="D4804" s="265"/>
    </row>
    <row r="4805" ht="12.75">
      <c r="D4805" s="265"/>
    </row>
    <row r="4806" ht="12.75">
      <c r="D4806" s="265"/>
    </row>
    <row r="4807" ht="12.75">
      <c r="D4807" s="265"/>
    </row>
    <row r="4808" ht="12.75">
      <c r="D4808" s="265"/>
    </row>
    <row r="4809" ht="12.75">
      <c r="D4809" s="265"/>
    </row>
    <row r="4810" ht="12.75">
      <c r="D4810" s="265"/>
    </row>
    <row r="4811" ht="12.75">
      <c r="D4811" s="265"/>
    </row>
    <row r="4812" ht="12.75">
      <c r="D4812" s="265"/>
    </row>
    <row r="4813" ht="12.75">
      <c r="D4813" s="265"/>
    </row>
    <row r="4814" ht="12.75">
      <c r="D4814" s="265"/>
    </row>
    <row r="4815" ht="12.75">
      <c r="D4815" s="265"/>
    </row>
    <row r="4816" ht="12.75">
      <c r="D4816" s="265"/>
    </row>
    <row r="4817" ht="12.75">
      <c r="D4817" s="265"/>
    </row>
    <row r="4818" ht="12.75">
      <c r="D4818" s="265"/>
    </row>
    <row r="4819" ht="12.75">
      <c r="D4819" s="265"/>
    </row>
    <row r="4820" ht="12.75">
      <c r="D4820" s="265"/>
    </row>
    <row r="4821" ht="12.75">
      <c r="D4821" s="265"/>
    </row>
    <row r="4822" ht="12.75">
      <c r="D4822" s="265"/>
    </row>
    <row r="4823" ht="12.75">
      <c r="D4823" s="265"/>
    </row>
    <row r="4824" ht="12.75">
      <c r="D4824" s="265"/>
    </row>
    <row r="4825" ht="12.75">
      <c r="D4825" s="265"/>
    </row>
    <row r="4826" ht="12.75">
      <c r="D4826" s="265"/>
    </row>
    <row r="4827" ht="12.75">
      <c r="D4827" s="265"/>
    </row>
    <row r="4828" ht="12.75">
      <c r="D4828" s="265"/>
    </row>
    <row r="4829" ht="12.75">
      <c r="D4829" s="265"/>
    </row>
    <row r="4830" ht="12.75">
      <c r="D4830" s="265"/>
    </row>
    <row r="4831" ht="12.75">
      <c r="D4831" s="265"/>
    </row>
    <row r="4832" ht="12.75">
      <c r="D4832" s="265"/>
    </row>
    <row r="4833" ht="12.75">
      <c r="D4833" s="265"/>
    </row>
    <row r="4834" ht="12.75">
      <c r="D4834" s="265"/>
    </row>
    <row r="4835" ht="12.75">
      <c r="D4835" s="265"/>
    </row>
    <row r="4836" ht="12.75">
      <c r="D4836" s="265"/>
    </row>
    <row r="4837" ht="12.75">
      <c r="D4837" s="265"/>
    </row>
    <row r="4838" ht="12.75">
      <c r="D4838" s="265"/>
    </row>
    <row r="4839" ht="12.75">
      <c r="D4839" s="265"/>
    </row>
    <row r="4840" ht="12.75">
      <c r="D4840" s="265"/>
    </row>
    <row r="4841" ht="12.75">
      <c r="D4841" s="265"/>
    </row>
    <row r="4842" ht="12.75">
      <c r="D4842" s="265"/>
    </row>
    <row r="4843" ht="12.75">
      <c r="D4843" s="265"/>
    </row>
    <row r="4844" ht="12.75">
      <c r="D4844" s="265"/>
    </row>
    <row r="4845" ht="12.75">
      <c r="D4845" s="265"/>
    </row>
    <row r="4846" ht="12.75">
      <c r="D4846" s="265"/>
    </row>
    <row r="4847" ht="12.75">
      <c r="D4847" s="265"/>
    </row>
    <row r="4848" ht="12.75">
      <c r="D4848" s="265"/>
    </row>
    <row r="4849" ht="12.75">
      <c r="D4849" s="265"/>
    </row>
    <row r="4850" ht="12.75">
      <c r="D4850" s="265"/>
    </row>
    <row r="4851" ht="12.75">
      <c r="D4851" s="265"/>
    </row>
    <row r="4852" ht="12.75">
      <c r="D4852" s="265"/>
    </row>
    <row r="4853" ht="12.75">
      <c r="D4853" s="265"/>
    </row>
    <row r="4854" ht="12.75">
      <c r="D4854" s="265"/>
    </row>
    <row r="4855" ht="12.75">
      <c r="D4855" s="265"/>
    </row>
    <row r="4856" ht="12.75">
      <c r="D4856" s="265"/>
    </row>
    <row r="4857" ht="12.75">
      <c r="D4857" s="265"/>
    </row>
    <row r="4858" ht="12.75">
      <c r="D4858" s="265"/>
    </row>
    <row r="4859" ht="12.75">
      <c r="D4859" s="265"/>
    </row>
    <row r="4860" ht="12.75">
      <c r="D4860" s="265"/>
    </row>
    <row r="4861" ht="12.75">
      <c r="D4861" s="265"/>
    </row>
    <row r="4862" ht="12.75">
      <c r="D4862" s="265"/>
    </row>
    <row r="4863" ht="12.75">
      <c r="D4863" s="265"/>
    </row>
    <row r="4864" ht="12.75">
      <c r="D4864" s="265"/>
    </row>
    <row r="4865" ht="12.75">
      <c r="D4865" s="265"/>
    </row>
    <row r="4866" ht="12.75">
      <c r="D4866" s="265"/>
    </row>
    <row r="4867" ht="12.75">
      <c r="D4867" s="265"/>
    </row>
    <row r="4868" ht="12.75">
      <c r="D4868" s="265"/>
    </row>
    <row r="4869" ht="12.75">
      <c r="D4869" s="265"/>
    </row>
    <row r="4870" ht="12.75">
      <c r="D4870" s="265"/>
    </row>
    <row r="4871" ht="12.75">
      <c r="D4871" s="265"/>
    </row>
    <row r="4872" ht="12.75">
      <c r="D4872" s="265"/>
    </row>
    <row r="4873" ht="12.75">
      <c r="D4873" s="265"/>
    </row>
    <row r="4874" ht="12.75">
      <c r="D4874" s="265"/>
    </row>
    <row r="4875" ht="12.75">
      <c r="D4875" s="265"/>
    </row>
    <row r="4876" ht="12.75">
      <c r="D4876" s="265"/>
    </row>
    <row r="4877" ht="12.75">
      <c r="D4877" s="265"/>
    </row>
    <row r="4878" ht="12.75">
      <c r="D4878" s="265"/>
    </row>
    <row r="4879" ht="12.75">
      <c r="D4879" s="265"/>
    </row>
    <row r="4880" ht="12.75">
      <c r="D4880" s="265"/>
    </row>
    <row r="4881" ht="12.75">
      <c r="D4881" s="265"/>
    </row>
    <row r="4882" ht="12.75">
      <c r="D4882" s="265"/>
    </row>
    <row r="4883" ht="12.75">
      <c r="D4883" s="265"/>
    </row>
    <row r="4884" ht="12.75">
      <c r="D4884" s="265"/>
    </row>
    <row r="4885" ht="12.75">
      <c r="D4885" s="265"/>
    </row>
    <row r="4886" ht="12.75">
      <c r="D4886" s="265"/>
    </row>
    <row r="4887" ht="12.75">
      <c r="D4887" s="265"/>
    </row>
    <row r="4888" ht="12.75">
      <c r="D4888" s="265"/>
    </row>
    <row r="4889" ht="12.75">
      <c r="D4889" s="265"/>
    </row>
    <row r="4890" ht="12.75">
      <c r="D4890" s="265"/>
    </row>
    <row r="4891" ht="12.75">
      <c r="D4891" s="265"/>
    </row>
    <row r="4892" ht="12.75">
      <c r="D4892" s="265"/>
    </row>
    <row r="4893" ht="12.75">
      <c r="D4893" s="265"/>
    </row>
    <row r="4894" ht="12.75">
      <c r="D4894" s="265"/>
    </row>
    <row r="4895" ht="12.75">
      <c r="D4895" s="265"/>
    </row>
    <row r="4896" ht="12.75">
      <c r="D4896" s="265"/>
    </row>
    <row r="4897" ht="12.75">
      <c r="D4897" s="265"/>
    </row>
    <row r="4898" ht="12.75">
      <c r="D4898" s="265"/>
    </row>
    <row r="4899" ht="12.75">
      <c r="D4899" s="265"/>
    </row>
    <row r="4900" ht="12.75">
      <c r="D4900" s="265"/>
    </row>
    <row r="4901" ht="12.75">
      <c r="D4901" s="265"/>
    </row>
    <row r="4902" ht="12.75">
      <c r="D4902" s="265"/>
    </row>
    <row r="4903" ht="12.75">
      <c r="D4903" s="265"/>
    </row>
    <row r="4904" ht="12.75">
      <c r="D4904" s="265"/>
    </row>
    <row r="4905" ht="12.75">
      <c r="D4905" s="265"/>
    </row>
    <row r="4906" ht="12.75">
      <c r="D4906" s="265"/>
    </row>
    <row r="4907" ht="12.75">
      <c r="D4907" s="265"/>
    </row>
    <row r="4908" ht="12.75">
      <c r="D4908" s="265"/>
    </row>
    <row r="4909" ht="12.75">
      <c r="D4909" s="265"/>
    </row>
    <row r="4910" ht="12.75">
      <c r="D4910" s="265"/>
    </row>
    <row r="4911" ht="12.75">
      <c r="D4911" s="265"/>
    </row>
    <row r="4912" ht="12.75">
      <c r="D4912" s="265"/>
    </row>
    <row r="4913" ht="12.75">
      <c r="D4913" s="265"/>
    </row>
    <row r="4914" ht="12.75">
      <c r="D4914" s="265"/>
    </row>
    <row r="4915" ht="12.75">
      <c r="D4915" s="265"/>
    </row>
    <row r="4916" ht="12.75">
      <c r="D4916" s="265"/>
    </row>
    <row r="4917" ht="12.75">
      <c r="D4917" s="265"/>
    </row>
    <row r="4918" ht="12.75">
      <c r="D4918" s="265"/>
    </row>
    <row r="4919" ht="12.75">
      <c r="D4919" s="265"/>
    </row>
    <row r="4920" ht="12.75">
      <c r="D4920" s="265"/>
    </row>
    <row r="4921" ht="12.75">
      <c r="D4921" s="265"/>
    </row>
    <row r="4922" ht="12.75">
      <c r="D4922" s="265"/>
    </row>
    <row r="4923" ht="12.75">
      <c r="D4923" s="265"/>
    </row>
    <row r="4924" ht="12.75">
      <c r="D4924" s="265"/>
    </row>
    <row r="4925" ht="12.75">
      <c r="D4925" s="265"/>
    </row>
    <row r="4926" ht="12.75">
      <c r="D4926" s="265"/>
    </row>
    <row r="4927" ht="12.75">
      <c r="D4927" s="265"/>
    </row>
    <row r="4928" ht="12.75">
      <c r="D4928" s="265"/>
    </row>
    <row r="4929" ht="12.75">
      <c r="D4929" s="265"/>
    </row>
    <row r="4930" ht="12.75">
      <c r="D4930" s="265"/>
    </row>
    <row r="4931" ht="12.75">
      <c r="D4931" s="265"/>
    </row>
    <row r="4932" ht="12.75">
      <c r="D4932" s="265"/>
    </row>
    <row r="4933" ht="12.75">
      <c r="D4933" s="265"/>
    </row>
    <row r="4934" ht="12.75">
      <c r="D4934" s="265"/>
    </row>
    <row r="4935" ht="12.75">
      <c r="D4935" s="265"/>
    </row>
    <row r="4936" ht="12.75">
      <c r="D4936" s="265"/>
    </row>
    <row r="4937" ht="12.75">
      <c r="D4937" s="265"/>
    </row>
    <row r="4938" ht="12.75">
      <c r="D4938" s="265"/>
    </row>
    <row r="4939" ht="12.75">
      <c r="D4939" s="265"/>
    </row>
    <row r="4940" ht="12.75">
      <c r="D4940" s="265"/>
    </row>
    <row r="4941" ht="12.75">
      <c r="D4941" s="265"/>
    </row>
    <row r="4942" ht="12.75">
      <c r="D4942" s="265"/>
    </row>
    <row r="4943" ht="12.75">
      <c r="D4943" s="265"/>
    </row>
    <row r="4944" ht="12.75">
      <c r="D4944" s="265"/>
    </row>
    <row r="4945" ht="12.75">
      <c r="D4945" s="265"/>
    </row>
    <row r="4946" ht="12.75">
      <c r="D4946" s="265"/>
    </row>
    <row r="4947" ht="12.75">
      <c r="D4947" s="265"/>
    </row>
    <row r="4948" ht="12.75">
      <c r="D4948" s="265"/>
    </row>
    <row r="4949" ht="12.75">
      <c r="D4949" s="265"/>
    </row>
    <row r="4950" ht="12.75">
      <c r="D4950" s="265"/>
    </row>
    <row r="4951" ht="12.75">
      <c r="D4951" s="265"/>
    </row>
    <row r="4952" ht="12.75">
      <c r="D4952" s="265"/>
    </row>
    <row r="4953" ht="12.75">
      <c r="D4953" s="265"/>
    </row>
    <row r="4954" ht="12.75">
      <c r="D4954" s="265"/>
    </row>
    <row r="4955" ht="12.75">
      <c r="D4955" s="265"/>
    </row>
    <row r="4956" ht="12.75">
      <c r="D4956" s="265"/>
    </row>
    <row r="4957" ht="12.75">
      <c r="D4957" s="265"/>
    </row>
    <row r="4958" ht="12.75">
      <c r="D4958" s="265"/>
    </row>
    <row r="4959" ht="12.75">
      <c r="D4959" s="265"/>
    </row>
    <row r="4960" ht="12.75">
      <c r="D4960" s="265"/>
    </row>
    <row r="4961" ht="12.75">
      <c r="D4961" s="265"/>
    </row>
    <row r="4962" ht="12.75">
      <c r="D4962" s="265"/>
    </row>
    <row r="4963" ht="12.75">
      <c r="D4963" s="265"/>
    </row>
    <row r="4964" ht="12.75">
      <c r="D4964" s="265"/>
    </row>
    <row r="4965" ht="12.75">
      <c r="D4965" s="265"/>
    </row>
    <row r="4966" ht="12.75">
      <c r="D4966" s="265"/>
    </row>
    <row r="4967" ht="12.75">
      <c r="D4967" s="265"/>
    </row>
    <row r="4968" ht="12.75">
      <c r="D4968" s="265"/>
    </row>
    <row r="4969" ht="12.75">
      <c r="D4969" s="265"/>
    </row>
    <row r="4970" ht="12.75">
      <c r="D4970" s="265"/>
    </row>
    <row r="4971" ht="12.75">
      <c r="D4971" s="265"/>
    </row>
    <row r="4972" ht="12.75">
      <c r="D4972" s="265"/>
    </row>
    <row r="4973" ht="12.75">
      <c r="D4973" s="265"/>
    </row>
    <row r="4974" ht="12.75">
      <c r="D4974" s="265"/>
    </row>
    <row r="4975" ht="12.75">
      <c r="D4975" s="265"/>
    </row>
    <row r="4976" ht="12.75">
      <c r="D4976" s="265"/>
    </row>
    <row r="4977" ht="12.75">
      <c r="D4977" s="265"/>
    </row>
    <row r="4978" ht="12.75">
      <c r="D4978" s="265"/>
    </row>
    <row r="4979" ht="12.75">
      <c r="D4979" s="265"/>
    </row>
    <row r="4980" ht="12.75">
      <c r="D4980" s="265"/>
    </row>
    <row r="4981" ht="12.75">
      <c r="D4981" s="265"/>
    </row>
    <row r="4982" ht="12.75">
      <c r="D4982" s="265"/>
    </row>
    <row r="4983" ht="12.75">
      <c r="D4983" s="265"/>
    </row>
    <row r="4984" ht="12.75">
      <c r="D4984" s="265"/>
    </row>
    <row r="4985" ht="12.75">
      <c r="D4985" s="265"/>
    </row>
    <row r="4986" ht="12.75">
      <c r="D4986" s="265"/>
    </row>
    <row r="4987" ht="12.75">
      <c r="D4987" s="265"/>
    </row>
    <row r="4988" ht="12.75">
      <c r="D4988" s="265"/>
    </row>
    <row r="4989" ht="12.75">
      <c r="D4989" s="265"/>
    </row>
    <row r="4990" ht="12.75">
      <c r="D4990" s="265"/>
    </row>
    <row r="4991" ht="12.75">
      <c r="D4991" s="265"/>
    </row>
    <row r="4992" ht="12.75">
      <c r="D4992" s="265"/>
    </row>
    <row r="4993" ht="12.75">
      <c r="D4993" s="265"/>
    </row>
    <row r="4994" ht="12.75">
      <c r="D4994" s="265"/>
    </row>
    <row r="4995" ht="12.75">
      <c r="D4995" s="265"/>
    </row>
    <row r="4996" ht="12.75">
      <c r="D4996" s="265"/>
    </row>
    <row r="4997" ht="12.75">
      <c r="D4997" s="265"/>
    </row>
    <row r="4998" ht="12.75">
      <c r="D4998" s="265"/>
    </row>
    <row r="4999" ht="12.75">
      <c r="D4999" s="265"/>
    </row>
    <row r="5000" ht="12.75">
      <c r="D5000" s="265"/>
    </row>
  </sheetData>
  <sheetProtection password="CC71" sheet="1" objects="1" scenarios="1"/>
  <mergeCells count="12">
    <mergeCell ref="A24:G28"/>
    <mergeCell ref="A1:G1"/>
    <mergeCell ref="C2:G2"/>
    <mergeCell ref="C3:G3"/>
    <mergeCell ref="C4:G4"/>
    <mergeCell ref="C10:G10"/>
    <mergeCell ref="C12:G12"/>
    <mergeCell ref="C13:G13"/>
    <mergeCell ref="C14:G14"/>
    <mergeCell ref="C17:G17"/>
    <mergeCell ref="C18:G18"/>
    <mergeCell ref="A23:C23"/>
  </mergeCells>
  <printOptions/>
  <pageMargins left="0.590551181102362" right="0.196850393700787" top="0.787401575" bottom="0.787401575" header="0.3" footer="0.3"/>
  <pageSetup horizontalDpi="600" verticalDpi="600" orientation="portrait" paperSize="9" r:id="rId3"/>
  <headerFooter>
    <oddFooter>&amp;LZpracováno programem BUILDpower S,  © RTS, a.s.&amp;RStránka &amp;P z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5"/>
  <sheetViews>
    <sheetView showGridLines="0" workbookViewId="0" topLeftCell="A111">
      <selection activeCell="Y126" sqref="Y126"/>
    </sheetView>
  </sheetViews>
  <sheetFormatPr defaultColWidth="9.00390625" defaultRowHeight="12.75"/>
  <cols>
    <col min="1" max="1" width="7.125" style="152" customWidth="1"/>
    <col min="2" max="2" width="1.37890625" style="1266" customWidth="1"/>
    <col min="3" max="3" width="3.625" style="1266" customWidth="1"/>
    <col min="4" max="4" width="3.75390625" style="1266" customWidth="1"/>
    <col min="5" max="5" width="14.75390625" style="1266" customWidth="1"/>
    <col min="6" max="6" width="43.625" style="1266" customWidth="1"/>
    <col min="7" max="7" width="6.00390625" style="1266" customWidth="1"/>
    <col min="8" max="8" width="9.875" style="1266" customWidth="1"/>
    <col min="9" max="9" width="17.25390625" style="152" customWidth="1"/>
    <col min="10" max="11" width="17.25390625" style="1266" customWidth="1"/>
    <col min="12" max="12" width="8.00390625" style="1266" customWidth="1"/>
    <col min="13" max="13" width="9.25390625" style="1266" hidden="1" customWidth="1"/>
    <col min="14" max="14" width="9.125" style="1266" customWidth="1"/>
    <col min="15" max="20" width="12.125" style="1266" hidden="1" customWidth="1"/>
    <col min="21" max="21" width="14.00390625" style="1266" hidden="1" customWidth="1"/>
    <col min="22" max="22" width="10.625" style="1266" customWidth="1"/>
    <col min="23" max="23" width="14.00390625" style="1266" customWidth="1"/>
    <col min="24" max="24" width="10.625" style="1266" customWidth="1"/>
    <col min="25" max="25" width="12.875" style="1266" customWidth="1"/>
    <col min="26" max="26" width="9.375" style="152" customWidth="1"/>
    <col min="27" max="27" width="12.875" style="152" customWidth="1"/>
    <col min="28" max="28" width="14.00390625" style="152" customWidth="1"/>
    <col min="29" max="29" width="9.375" style="152" customWidth="1"/>
    <col min="30" max="30" width="12.875" style="152" customWidth="1"/>
    <col min="31" max="31" width="14.00390625" style="152" customWidth="1"/>
    <col min="32" max="16384" width="9.125" style="152" customWidth="1"/>
  </cols>
  <sheetData>
    <row r="1" ht="12">
      <c r="A1" s="152" t="s">
        <v>2625</v>
      </c>
    </row>
    <row r="2" spans="12:46" ht="36.95" customHeight="1">
      <c r="L2" s="1509" t="s">
        <v>497</v>
      </c>
      <c r="M2" s="1510"/>
      <c r="N2" s="1510"/>
      <c r="O2" s="1510"/>
      <c r="P2" s="1510"/>
      <c r="Q2" s="1510"/>
      <c r="R2" s="1510"/>
      <c r="S2" s="1510"/>
      <c r="T2" s="1510"/>
      <c r="U2" s="1510"/>
      <c r="V2" s="1510"/>
      <c r="AT2" s="1218" t="s">
        <v>137</v>
      </c>
    </row>
    <row r="3" spans="2:46" ht="6.95" customHeight="1">
      <c r="B3" s="1267"/>
      <c r="C3" s="1268"/>
      <c r="D3" s="1268"/>
      <c r="E3" s="1268"/>
      <c r="F3" s="1268"/>
      <c r="G3" s="1268"/>
      <c r="H3" s="1268"/>
      <c r="I3" s="153"/>
      <c r="J3" s="1268"/>
      <c r="K3" s="1268"/>
      <c r="L3" s="1269"/>
      <c r="AT3" s="1218" t="s">
        <v>138</v>
      </c>
    </row>
    <row r="4" spans="2:46" ht="24.95" customHeight="1">
      <c r="B4" s="1269"/>
      <c r="D4" s="74" t="s">
        <v>139</v>
      </c>
      <c r="L4" s="1269"/>
      <c r="M4" s="1291" t="s">
        <v>140</v>
      </c>
      <c r="AT4" s="1218" t="s">
        <v>141</v>
      </c>
    </row>
    <row r="5" spans="2:12" ht="6.95" customHeight="1">
      <c r="B5" s="1269"/>
      <c r="L5" s="1269"/>
    </row>
    <row r="6" spans="1:31" s="1222" customFormat="1" ht="12" customHeight="1">
      <c r="A6" s="154"/>
      <c r="B6" s="73"/>
      <c r="C6" s="1214"/>
      <c r="D6" s="75" t="s">
        <v>84</v>
      </c>
      <c r="E6" s="1214"/>
      <c r="F6" s="1214"/>
      <c r="G6" s="1214"/>
      <c r="H6" s="1214"/>
      <c r="I6" s="154"/>
      <c r="J6" s="1214"/>
      <c r="K6" s="1214"/>
      <c r="L6" s="1280"/>
      <c r="M6" s="1281"/>
      <c r="N6" s="1281"/>
      <c r="O6" s="1281"/>
      <c r="P6" s="1281"/>
      <c r="Q6" s="1281"/>
      <c r="R6" s="1281"/>
      <c r="S6" s="1214"/>
      <c r="T6" s="1214"/>
      <c r="U6" s="1214"/>
      <c r="V6" s="1214"/>
      <c r="W6" s="1214"/>
      <c r="X6" s="1214"/>
      <c r="Y6" s="1214"/>
      <c r="Z6" s="154"/>
      <c r="AA6" s="154"/>
      <c r="AB6" s="154"/>
      <c r="AC6" s="154"/>
      <c r="AD6" s="154"/>
      <c r="AE6" s="154"/>
    </row>
    <row r="7" spans="1:31" s="1222" customFormat="1" ht="16.5" customHeight="1">
      <c r="A7" s="154"/>
      <c r="B7" s="73"/>
      <c r="C7" s="1214"/>
      <c r="D7" s="1214"/>
      <c r="E7" s="1511" t="s">
        <v>142</v>
      </c>
      <c r="F7" s="1512"/>
      <c r="G7" s="1512"/>
      <c r="H7" s="1512"/>
      <c r="I7" s="154"/>
      <c r="J7" s="1214"/>
      <c r="K7" s="1214"/>
      <c r="L7" s="1280"/>
      <c r="M7" s="1281"/>
      <c r="N7" s="1281"/>
      <c r="O7" s="1281"/>
      <c r="P7" s="1281"/>
      <c r="Q7" s="1281"/>
      <c r="R7" s="1281"/>
      <c r="S7" s="1214"/>
      <c r="T7" s="1214"/>
      <c r="U7" s="1214"/>
      <c r="V7" s="1214"/>
      <c r="W7" s="1214"/>
      <c r="X7" s="1214"/>
      <c r="Y7" s="1214"/>
      <c r="Z7" s="154"/>
      <c r="AA7" s="154"/>
      <c r="AB7" s="154"/>
      <c r="AC7" s="154"/>
      <c r="AD7" s="154"/>
      <c r="AE7" s="154"/>
    </row>
    <row r="8" spans="1:31" s="1222" customFormat="1" ht="12.75">
      <c r="A8" s="154"/>
      <c r="B8" s="73"/>
      <c r="C8" s="1214"/>
      <c r="D8" s="1214"/>
      <c r="E8" s="1214"/>
      <c r="F8" s="1214"/>
      <c r="G8" s="1214"/>
      <c r="H8" s="1214"/>
      <c r="I8" s="154"/>
      <c r="J8" s="1214"/>
      <c r="K8" s="1214"/>
      <c r="L8" s="1280"/>
      <c r="M8" s="1281"/>
      <c r="N8" s="1281"/>
      <c r="O8" s="1281"/>
      <c r="P8" s="1281"/>
      <c r="Q8" s="1281"/>
      <c r="R8" s="1281"/>
      <c r="S8" s="1214"/>
      <c r="T8" s="1214"/>
      <c r="U8" s="1214"/>
      <c r="V8" s="1214"/>
      <c r="W8" s="1214"/>
      <c r="X8" s="1214"/>
      <c r="Y8" s="1214"/>
      <c r="Z8" s="154"/>
      <c r="AA8" s="154"/>
      <c r="AB8" s="154"/>
      <c r="AC8" s="154"/>
      <c r="AD8" s="154"/>
      <c r="AE8" s="154"/>
    </row>
    <row r="9" spans="1:31" s="1222" customFormat="1" ht="12" customHeight="1">
      <c r="A9" s="154"/>
      <c r="B9" s="73"/>
      <c r="C9" s="1214"/>
      <c r="D9" s="75" t="s">
        <v>143</v>
      </c>
      <c r="E9" s="1214"/>
      <c r="F9" s="76" t="s">
        <v>144</v>
      </c>
      <c r="G9" s="1214"/>
      <c r="H9" s="1214"/>
      <c r="I9" s="155" t="s">
        <v>145</v>
      </c>
      <c r="J9" s="76" t="s">
        <v>144</v>
      </c>
      <c r="K9" s="1214"/>
      <c r="L9" s="1280"/>
      <c r="M9" s="1281"/>
      <c r="N9" s="1281"/>
      <c r="O9" s="1281"/>
      <c r="P9" s="1281"/>
      <c r="Q9" s="1281"/>
      <c r="R9" s="1281"/>
      <c r="S9" s="1214"/>
      <c r="T9" s="1214"/>
      <c r="U9" s="1214"/>
      <c r="V9" s="1214"/>
      <c r="W9" s="1214"/>
      <c r="X9" s="1214"/>
      <c r="Y9" s="1214"/>
      <c r="Z9" s="154"/>
      <c r="AA9" s="154"/>
      <c r="AB9" s="154"/>
      <c r="AC9" s="154"/>
      <c r="AD9" s="154"/>
      <c r="AE9" s="154"/>
    </row>
    <row r="10" spans="1:31" s="1222" customFormat="1" ht="12" customHeight="1">
      <c r="A10" s="154"/>
      <c r="B10" s="73"/>
      <c r="C10" s="1214"/>
      <c r="D10" s="75" t="s">
        <v>85</v>
      </c>
      <c r="E10" s="1214"/>
      <c r="F10" s="76" t="s">
        <v>146</v>
      </c>
      <c r="G10" s="1214"/>
      <c r="H10" s="1214"/>
      <c r="I10" s="155" t="s">
        <v>86</v>
      </c>
      <c r="J10" s="77" t="str">
        <f>'[9]Rekapitulace stavby'!AN8</f>
        <v>24. 1. 2020</v>
      </c>
      <c r="K10" s="1214"/>
      <c r="L10" s="1280"/>
      <c r="M10" s="1281"/>
      <c r="N10" s="1281"/>
      <c r="O10" s="1281"/>
      <c r="P10" s="1281"/>
      <c r="Q10" s="1281"/>
      <c r="R10" s="1281"/>
      <c r="S10" s="1214"/>
      <c r="T10" s="1214"/>
      <c r="U10" s="1214"/>
      <c r="V10" s="1214"/>
      <c r="W10" s="1214"/>
      <c r="X10" s="1214"/>
      <c r="Y10" s="1214"/>
      <c r="Z10" s="154"/>
      <c r="AA10" s="154"/>
      <c r="AB10" s="154"/>
      <c r="AC10" s="154"/>
      <c r="AD10" s="154"/>
      <c r="AE10" s="154"/>
    </row>
    <row r="11" spans="1:31" s="1222" customFormat="1" ht="10.9" customHeight="1">
      <c r="A11" s="154"/>
      <c r="B11" s="73"/>
      <c r="C11" s="1214"/>
      <c r="D11" s="1214"/>
      <c r="E11" s="1214"/>
      <c r="F11" s="1214"/>
      <c r="G11" s="1214"/>
      <c r="H11" s="1214"/>
      <c r="I11" s="154"/>
      <c r="J11" s="1214"/>
      <c r="K11" s="1214"/>
      <c r="L11" s="1280"/>
      <c r="M11" s="1281"/>
      <c r="N11" s="1281"/>
      <c r="O11" s="1281"/>
      <c r="P11" s="1281"/>
      <c r="Q11" s="1281"/>
      <c r="R11" s="1281"/>
      <c r="S11" s="1214"/>
      <c r="T11" s="1214"/>
      <c r="U11" s="1214"/>
      <c r="V11" s="1214"/>
      <c r="W11" s="1214"/>
      <c r="X11" s="1214"/>
      <c r="Y11" s="1214"/>
      <c r="Z11" s="154"/>
      <c r="AA11" s="154"/>
      <c r="AB11" s="154"/>
      <c r="AC11" s="154"/>
      <c r="AD11" s="154"/>
      <c r="AE11" s="154"/>
    </row>
    <row r="12" spans="1:31" s="1222" customFormat="1" ht="12" customHeight="1">
      <c r="A12" s="154"/>
      <c r="B12" s="73"/>
      <c r="C12" s="1214"/>
      <c r="D12" s="75" t="s">
        <v>147</v>
      </c>
      <c r="E12" s="1214"/>
      <c r="F12" s="1214"/>
      <c r="G12" s="1214"/>
      <c r="H12" s="1214"/>
      <c r="I12" s="155" t="s">
        <v>148</v>
      </c>
      <c r="J12" s="76" t="s">
        <v>144</v>
      </c>
      <c r="K12" s="1214"/>
      <c r="L12" s="1280"/>
      <c r="M12" s="1281"/>
      <c r="N12" s="1281"/>
      <c r="O12" s="1281"/>
      <c r="P12" s="1281"/>
      <c r="Q12" s="1281"/>
      <c r="R12" s="1281"/>
      <c r="S12" s="1214"/>
      <c r="T12" s="1214"/>
      <c r="U12" s="1214"/>
      <c r="V12" s="1214"/>
      <c r="W12" s="1214"/>
      <c r="X12" s="1214"/>
      <c r="Y12" s="1214"/>
      <c r="Z12" s="154"/>
      <c r="AA12" s="154"/>
      <c r="AB12" s="154"/>
      <c r="AC12" s="154"/>
      <c r="AD12" s="154"/>
      <c r="AE12" s="154"/>
    </row>
    <row r="13" spans="1:31" s="1222" customFormat="1" ht="18" customHeight="1">
      <c r="A13" s="154"/>
      <c r="B13" s="73"/>
      <c r="C13" s="1214"/>
      <c r="D13" s="1214"/>
      <c r="E13" s="76" t="s">
        <v>149</v>
      </c>
      <c r="F13" s="1214"/>
      <c r="G13" s="1214"/>
      <c r="H13" s="1214"/>
      <c r="I13" s="155" t="s">
        <v>150</v>
      </c>
      <c r="J13" s="76" t="s">
        <v>144</v>
      </c>
      <c r="K13" s="1214"/>
      <c r="L13" s="1280"/>
      <c r="M13" s="1281"/>
      <c r="N13" s="1281"/>
      <c r="O13" s="1281"/>
      <c r="P13" s="1281"/>
      <c r="Q13" s="1281"/>
      <c r="R13" s="1281"/>
      <c r="S13" s="1214"/>
      <c r="T13" s="1214"/>
      <c r="U13" s="1214"/>
      <c r="V13" s="1214"/>
      <c r="W13" s="1214"/>
      <c r="X13" s="1214"/>
      <c r="Y13" s="1214"/>
      <c r="Z13" s="154"/>
      <c r="AA13" s="154"/>
      <c r="AB13" s="154"/>
      <c r="AC13" s="154"/>
      <c r="AD13" s="154"/>
      <c r="AE13" s="154"/>
    </row>
    <row r="14" spans="1:31" s="1222" customFormat="1" ht="6.95" customHeight="1">
      <c r="A14" s="154"/>
      <c r="B14" s="73"/>
      <c r="C14" s="1214"/>
      <c r="D14" s="1214"/>
      <c r="E14" s="1214"/>
      <c r="F14" s="1214"/>
      <c r="G14" s="1214"/>
      <c r="H14" s="1214"/>
      <c r="I14" s="154"/>
      <c r="J14" s="1214"/>
      <c r="K14" s="1214"/>
      <c r="L14" s="1280"/>
      <c r="M14" s="1281"/>
      <c r="N14" s="1281"/>
      <c r="O14" s="1281"/>
      <c r="P14" s="1281"/>
      <c r="Q14" s="1281"/>
      <c r="R14" s="1281"/>
      <c r="S14" s="1214"/>
      <c r="T14" s="1214"/>
      <c r="U14" s="1214"/>
      <c r="V14" s="1214"/>
      <c r="W14" s="1214"/>
      <c r="X14" s="1214"/>
      <c r="Y14" s="1214"/>
      <c r="Z14" s="154"/>
      <c r="AA14" s="154"/>
      <c r="AB14" s="154"/>
      <c r="AC14" s="154"/>
      <c r="AD14" s="154"/>
      <c r="AE14" s="154"/>
    </row>
    <row r="15" spans="1:31" s="1222" customFormat="1" ht="12" customHeight="1">
      <c r="A15" s="154"/>
      <c r="B15" s="73"/>
      <c r="C15" s="1214"/>
      <c r="D15" s="75" t="s">
        <v>2409</v>
      </c>
      <c r="E15" s="1214"/>
      <c r="F15" s="1214"/>
      <c r="G15" s="1214"/>
      <c r="H15" s="1214"/>
      <c r="I15" s="155" t="s">
        <v>148</v>
      </c>
      <c r="J15" s="1292" t="str">
        <f>'[9]Rekapitulace stavby'!AN13</f>
        <v>Vyplň údaj</v>
      </c>
      <c r="K15" s="1214"/>
      <c r="L15" s="1280"/>
      <c r="M15" s="1281"/>
      <c r="N15" s="1281"/>
      <c r="O15" s="1281"/>
      <c r="P15" s="1281"/>
      <c r="Q15" s="1281"/>
      <c r="R15" s="1281"/>
      <c r="S15" s="1214"/>
      <c r="T15" s="1214"/>
      <c r="U15" s="1214"/>
      <c r="V15" s="1214"/>
      <c r="W15" s="1214"/>
      <c r="X15" s="1214"/>
      <c r="Y15" s="1214"/>
      <c r="Z15" s="154"/>
      <c r="AA15" s="154"/>
      <c r="AB15" s="154"/>
      <c r="AC15" s="154"/>
      <c r="AD15" s="154"/>
      <c r="AE15" s="154"/>
    </row>
    <row r="16" spans="1:31" s="1222" customFormat="1" ht="18" customHeight="1">
      <c r="A16" s="154"/>
      <c r="B16" s="73"/>
      <c r="C16" s="1214"/>
      <c r="D16" s="1214"/>
      <c r="E16" s="1513" t="str">
        <f>'[9]Rekapitulace stavby'!E14</f>
        <v>Vyplň údaj</v>
      </c>
      <c r="F16" s="1514"/>
      <c r="G16" s="1514"/>
      <c r="H16" s="1514"/>
      <c r="I16" s="155" t="s">
        <v>150</v>
      </c>
      <c r="J16" s="1292" t="str">
        <f>'[9]Rekapitulace stavby'!AN14</f>
        <v>Vyplň údaj</v>
      </c>
      <c r="K16" s="1214"/>
      <c r="L16" s="1280"/>
      <c r="M16" s="1281"/>
      <c r="N16" s="1281"/>
      <c r="O16" s="1281"/>
      <c r="P16" s="1281"/>
      <c r="Q16" s="1281"/>
      <c r="R16" s="1281"/>
      <c r="S16" s="1214"/>
      <c r="T16" s="1214"/>
      <c r="U16" s="1214"/>
      <c r="V16" s="1214"/>
      <c r="W16" s="1214"/>
      <c r="X16" s="1214"/>
      <c r="Y16" s="1214"/>
      <c r="Z16" s="154"/>
      <c r="AA16" s="154"/>
      <c r="AB16" s="154"/>
      <c r="AC16" s="154"/>
      <c r="AD16" s="154"/>
      <c r="AE16" s="154"/>
    </row>
    <row r="17" spans="1:31" s="1222" customFormat="1" ht="6.95" customHeight="1">
      <c r="A17" s="154"/>
      <c r="B17" s="73"/>
      <c r="C17" s="1214"/>
      <c r="D17" s="1214"/>
      <c r="E17" s="1214"/>
      <c r="F17" s="1214"/>
      <c r="G17" s="1214"/>
      <c r="H17" s="1214"/>
      <c r="I17" s="154"/>
      <c r="J17" s="1214"/>
      <c r="K17" s="1214"/>
      <c r="L17" s="1280"/>
      <c r="M17" s="1281"/>
      <c r="N17" s="1281"/>
      <c r="O17" s="1281"/>
      <c r="P17" s="1281"/>
      <c r="Q17" s="1281"/>
      <c r="R17" s="1281"/>
      <c r="S17" s="1214"/>
      <c r="T17" s="1214"/>
      <c r="U17" s="1214"/>
      <c r="V17" s="1214"/>
      <c r="W17" s="1214"/>
      <c r="X17" s="1214"/>
      <c r="Y17" s="1214"/>
      <c r="Z17" s="154"/>
      <c r="AA17" s="154"/>
      <c r="AB17" s="154"/>
      <c r="AC17" s="154"/>
      <c r="AD17" s="154"/>
      <c r="AE17" s="154"/>
    </row>
    <row r="18" spans="1:31" s="1222" customFormat="1" ht="12" customHeight="1">
      <c r="A18" s="154"/>
      <c r="B18" s="73"/>
      <c r="C18" s="1214"/>
      <c r="D18" s="75" t="s">
        <v>88</v>
      </c>
      <c r="E18" s="1214"/>
      <c r="F18" s="1214"/>
      <c r="G18" s="1214"/>
      <c r="H18" s="1214"/>
      <c r="I18" s="155" t="s">
        <v>148</v>
      </c>
      <c r="J18" s="76" t="s">
        <v>144</v>
      </c>
      <c r="K18" s="1214"/>
      <c r="L18" s="1280"/>
      <c r="M18" s="1281"/>
      <c r="N18" s="1281"/>
      <c r="O18" s="1281"/>
      <c r="P18" s="1281"/>
      <c r="Q18" s="1281"/>
      <c r="R18" s="1281"/>
      <c r="S18" s="1214"/>
      <c r="T18" s="1214"/>
      <c r="U18" s="1214"/>
      <c r="V18" s="1214"/>
      <c r="W18" s="1214"/>
      <c r="X18" s="1214"/>
      <c r="Y18" s="1214"/>
      <c r="Z18" s="154"/>
      <c r="AA18" s="154"/>
      <c r="AB18" s="154"/>
      <c r="AC18" s="154"/>
      <c r="AD18" s="154"/>
      <c r="AE18" s="154"/>
    </row>
    <row r="19" spans="1:31" s="1222" customFormat="1" ht="18" customHeight="1">
      <c r="A19" s="154"/>
      <c r="B19" s="73"/>
      <c r="C19" s="1214"/>
      <c r="D19" s="1214"/>
      <c r="E19" s="76" t="s">
        <v>151</v>
      </c>
      <c r="F19" s="1214"/>
      <c r="G19" s="1214"/>
      <c r="H19" s="1214"/>
      <c r="I19" s="155" t="s">
        <v>150</v>
      </c>
      <c r="J19" s="76" t="s">
        <v>144</v>
      </c>
      <c r="K19" s="1214"/>
      <c r="L19" s="1280"/>
      <c r="M19" s="1281"/>
      <c r="N19" s="1281"/>
      <c r="O19" s="1281"/>
      <c r="P19" s="1281"/>
      <c r="Q19" s="1281"/>
      <c r="R19" s="1281"/>
      <c r="S19" s="1214"/>
      <c r="T19" s="1214"/>
      <c r="U19" s="1214"/>
      <c r="V19" s="1214"/>
      <c r="W19" s="1214"/>
      <c r="X19" s="1214"/>
      <c r="Y19" s="1214"/>
      <c r="Z19" s="154"/>
      <c r="AA19" s="154"/>
      <c r="AB19" s="154"/>
      <c r="AC19" s="154"/>
      <c r="AD19" s="154"/>
      <c r="AE19" s="154"/>
    </row>
    <row r="20" spans="1:31" s="1222" customFormat="1" ht="6.95" customHeight="1">
      <c r="A20" s="154"/>
      <c r="B20" s="73"/>
      <c r="C20" s="1214"/>
      <c r="D20" s="1214"/>
      <c r="E20" s="1214"/>
      <c r="F20" s="1214"/>
      <c r="G20" s="1214"/>
      <c r="H20" s="1214"/>
      <c r="I20" s="154"/>
      <c r="J20" s="1214"/>
      <c r="K20" s="1214"/>
      <c r="L20" s="1280"/>
      <c r="M20" s="1281"/>
      <c r="N20" s="1281"/>
      <c r="O20" s="1281"/>
      <c r="P20" s="1281"/>
      <c r="Q20" s="1281"/>
      <c r="R20" s="1281"/>
      <c r="S20" s="1214"/>
      <c r="T20" s="1214"/>
      <c r="U20" s="1214"/>
      <c r="V20" s="1214"/>
      <c r="W20" s="1214"/>
      <c r="X20" s="1214"/>
      <c r="Y20" s="1214"/>
      <c r="Z20" s="154"/>
      <c r="AA20" s="154"/>
      <c r="AB20" s="154"/>
      <c r="AC20" s="154"/>
      <c r="AD20" s="154"/>
      <c r="AE20" s="154"/>
    </row>
    <row r="21" spans="1:31" s="1222" customFormat="1" ht="12" customHeight="1">
      <c r="A21" s="154"/>
      <c r="B21" s="73"/>
      <c r="C21" s="1214"/>
      <c r="D21" s="75" t="s">
        <v>92</v>
      </c>
      <c r="E21" s="1214"/>
      <c r="F21" s="1214"/>
      <c r="G21" s="1214"/>
      <c r="H21" s="1214"/>
      <c r="I21" s="155" t="s">
        <v>148</v>
      </c>
      <c r="J21" s="76" t="s">
        <v>144</v>
      </c>
      <c r="K21" s="1214"/>
      <c r="L21" s="1280"/>
      <c r="M21" s="1281"/>
      <c r="N21" s="1281"/>
      <c r="O21" s="1281"/>
      <c r="P21" s="1281"/>
      <c r="Q21" s="1281"/>
      <c r="R21" s="1281"/>
      <c r="S21" s="1214"/>
      <c r="T21" s="1214"/>
      <c r="U21" s="1214"/>
      <c r="V21" s="1214"/>
      <c r="W21" s="1214"/>
      <c r="X21" s="1214"/>
      <c r="Y21" s="1214"/>
      <c r="Z21" s="154"/>
      <c r="AA21" s="154"/>
      <c r="AB21" s="154"/>
      <c r="AC21" s="154"/>
      <c r="AD21" s="154"/>
      <c r="AE21" s="154"/>
    </row>
    <row r="22" spans="1:31" s="1222" customFormat="1" ht="18" customHeight="1">
      <c r="A22" s="154"/>
      <c r="B22" s="73"/>
      <c r="C22" s="1214"/>
      <c r="D22" s="1214"/>
      <c r="E22" s="76" t="s">
        <v>151</v>
      </c>
      <c r="F22" s="1214"/>
      <c r="G22" s="1214"/>
      <c r="H22" s="1214"/>
      <c r="I22" s="155" t="s">
        <v>150</v>
      </c>
      <c r="J22" s="76" t="s">
        <v>144</v>
      </c>
      <c r="K22" s="1214"/>
      <c r="L22" s="1280"/>
      <c r="M22" s="1281"/>
      <c r="N22" s="1281"/>
      <c r="O22" s="1281"/>
      <c r="P22" s="1281"/>
      <c r="Q22" s="1281"/>
      <c r="R22" s="1281"/>
      <c r="S22" s="1214"/>
      <c r="T22" s="1214"/>
      <c r="U22" s="1214"/>
      <c r="V22" s="1214"/>
      <c r="W22" s="1214"/>
      <c r="X22" s="1214"/>
      <c r="Y22" s="1214"/>
      <c r="Z22" s="154"/>
      <c r="AA22" s="154"/>
      <c r="AB22" s="154"/>
      <c r="AC22" s="154"/>
      <c r="AD22" s="154"/>
      <c r="AE22" s="154"/>
    </row>
    <row r="23" spans="1:31" s="1222" customFormat="1" ht="6.95" customHeight="1">
      <c r="A23" s="154"/>
      <c r="B23" s="73"/>
      <c r="C23" s="1214"/>
      <c r="D23" s="1214"/>
      <c r="E23" s="1214"/>
      <c r="F23" s="1214"/>
      <c r="G23" s="1214"/>
      <c r="H23" s="1214"/>
      <c r="I23" s="154"/>
      <c r="J23" s="1214"/>
      <c r="K23" s="1214"/>
      <c r="L23" s="1280"/>
      <c r="M23" s="1281"/>
      <c r="N23" s="1281"/>
      <c r="O23" s="1281"/>
      <c r="P23" s="1281"/>
      <c r="Q23" s="1281"/>
      <c r="R23" s="1281"/>
      <c r="S23" s="1214"/>
      <c r="T23" s="1214"/>
      <c r="U23" s="1214"/>
      <c r="V23" s="1214"/>
      <c r="W23" s="1214"/>
      <c r="X23" s="1214"/>
      <c r="Y23" s="1214"/>
      <c r="Z23" s="154"/>
      <c r="AA23" s="154"/>
      <c r="AB23" s="154"/>
      <c r="AC23" s="154"/>
      <c r="AD23" s="154"/>
      <c r="AE23" s="154"/>
    </row>
    <row r="24" spans="1:31" s="1222" customFormat="1" ht="12" customHeight="1">
      <c r="A24" s="154"/>
      <c r="B24" s="73"/>
      <c r="C24" s="1214"/>
      <c r="D24" s="75" t="s">
        <v>152</v>
      </c>
      <c r="E24" s="1214"/>
      <c r="F24" s="1214"/>
      <c r="G24" s="1214"/>
      <c r="H24" s="1214"/>
      <c r="I24" s="154"/>
      <c r="J24" s="1214"/>
      <c r="K24" s="1214"/>
      <c r="L24" s="1280"/>
      <c r="M24" s="1281"/>
      <c r="N24" s="1281"/>
      <c r="O24" s="1281"/>
      <c r="P24" s="1281"/>
      <c r="Q24" s="1281"/>
      <c r="R24" s="1281"/>
      <c r="S24" s="1214"/>
      <c r="T24" s="1214"/>
      <c r="U24" s="1214"/>
      <c r="V24" s="1214"/>
      <c r="W24" s="1214"/>
      <c r="X24" s="1214"/>
      <c r="Y24" s="1214"/>
      <c r="Z24" s="154"/>
      <c r="AA24" s="154"/>
      <c r="AB24" s="154"/>
      <c r="AC24" s="154"/>
      <c r="AD24" s="154"/>
      <c r="AE24" s="154"/>
    </row>
    <row r="25" spans="1:31" s="1224" customFormat="1" ht="16.5" customHeight="1">
      <c r="A25" s="156"/>
      <c r="B25" s="1270"/>
      <c r="C25" s="1271"/>
      <c r="D25" s="1271"/>
      <c r="E25" s="1515" t="s">
        <v>144</v>
      </c>
      <c r="F25" s="1515"/>
      <c r="G25" s="1515"/>
      <c r="H25" s="1515"/>
      <c r="I25" s="156"/>
      <c r="J25" s="1271"/>
      <c r="K25" s="1271"/>
      <c r="L25" s="1293"/>
      <c r="M25" s="1294"/>
      <c r="N25" s="1294"/>
      <c r="O25" s="1294"/>
      <c r="P25" s="1294"/>
      <c r="Q25" s="1294"/>
      <c r="R25" s="1294"/>
      <c r="S25" s="1271"/>
      <c r="T25" s="1271"/>
      <c r="U25" s="1271"/>
      <c r="V25" s="1271"/>
      <c r="W25" s="1271"/>
      <c r="X25" s="1271"/>
      <c r="Y25" s="1271"/>
      <c r="Z25" s="156"/>
      <c r="AA25" s="156"/>
      <c r="AB25" s="156"/>
      <c r="AC25" s="156"/>
      <c r="AD25" s="156"/>
      <c r="AE25" s="156"/>
    </row>
    <row r="26" spans="1:31" s="1222" customFormat="1" ht="6.95" customHeight="1">
      <c r="A26" s="154"/>
      <c r="B26" s="73"/>
      <c r="C26" s="1214"/>
      <c r="D26" s="1214"/>
      <c r="E26" s="1214"/>
      <c r="F26" s="1214"/>
      <c r="G26" s="1214"/>
      <c r="H26" s="1214"/>
      <c r="I26" s="154"/>
      <c r="J26" s="1214"/>
      <c r="K26" s="1214"/>
      <c r="L26" s="1280"/>
      <c r="M26" s="1281"/>
      <c r="N26" s="1281"/>
      <c r="O26" s="1281"/>
      <c r="P26" s="1281"/>
      <c r="Q26" s="1281"/>
      <c r="R26" s="1281"/>
      <c r="S26" s="1214"/>
      <c r="T26" s="1214"/>
      <c r="U26" s="1214"/>
      <c r="V26" s="1214"/>
      <c r="W26" s="1214"/>
      <c r="X26" s="1214"/>
      <c r="Y26" s="1214"/>
      <c r="Z26" s="154"/>
      <c r="AA26" s="154"/>
      <c r="AB26" s="154"/>
      <c r="AC26" s="154"/>
      <c r="AD26" s="154"/>
      <c r="AE26" s="154"/>
    </row>
    <row r="27" spans="1:31" s="1222" customFormat="1" ht="6.95" customHeight="1">
      <c r="A27" s="154"/>
      <c r="B27" s="73"/>
      <c r="C27" s="1214"/>
      <c r="D27" s="109"/>
      <c r="E27" s="109"/>
      <c r="F27" s="109"/>
      <c r="G27" s="109"/>
      <c r="H27" s="109"/>
      <c r="I27" s="157"/>
      <c r="J27" s="109"/>
      <c r="K27" s="109"/>
      <c r="L27" s="1280"/>
      <c r="M27" s="1281"/>
      <c r="N27" s="1281"/>
      <c r="O27" s="1281"/>
      <c r="P27" s="1281"/>
      <c r="Q27" s="1281"/>
      <c r="R27" s="1281"/>
      <c r="S27" s="1214"/>
      <c r="T27" s="1214"/>
      <c r="U27" s="1214"/>
      <c r="V27" s="1214"/>
      <c r="W27" s="1214"/>
      <c r="X27" s="1214"/>
      <c r="Y27" s="1214"/>
      <c r="Z27" s="154"/>
      <c r="AA27" s="154"/>
      <c r="AB27" s="154"/>
      <c r="AC27" s="154"/>
      <c r="AD27" s="154"/>
      <c r="AE27" s="154"/>
    </row>
    <row r="28" spans="1:31" s="1222" customFormat="1" ht="25.35" customHeight="1">
      <c r="A28" s="154"/>
      <c r="B28" s="73"/>
      <c r="C28" s="1214"/>
      <c r="D28" s="1272" t="s">
        <v>153</v>
      </c>
      <c r="E28" s="1214"/>
      <c r="F28" s="1214"/>
      <c r="G28" s="1214"/>
      <c r="H28" s="1214"/>
      <c r="I28" s="154"/>
      <c r="J28" s="83">
        <f>ROUND(J123,2)</f>
        <v>0</v>
      </c>
      <c r="K28" s="1214"/>
      <c r="L28" s="1280"/>
      <c r="M28" s="1281"/>
      <c r="N28" s="1281"/>
      <c r="O28" s="1281"/>
      <c r="P28" s="1281"/>
      <c r="Q28" s="1281"/>
      <c r="R28" s="1281"/>
      <c r="S28" s="1214"/>
      <c r="T28" s="1214"/>
      <c r="U28" s="1214"/>
      <c r="V28" s="1214"/>
      <c r="W28" s="1214"/>
      <c r="X28" s="1214"/>
      <c r="Y28" s="1214"/>
      <c r="Z28" s="154"/>
      <c r="AA28" s="154"/>
      <c r="AB28" s="154"/>
      <c r="AC28" s="154"/>
      <c r="AD28" s="154"/>
      <c r="AE28" s="154"/>
    </row>
    <row r="29" spans="1:31" s="1222" customFormat="1" ht="6.95" customHeight="1">
      <c r="A29" s="154"/>
      <c r="B29" s="73"/>
      <c r="C29" s="1214"/>
      <c r="D29" s="109"/>
      <c r="E29" s="109"/>
      <c r="F29" s="109"/>
      <c r="G29" s="109"/>
      <c r="H29" s="109"/>
      <c r="I29" s="157"/>
      <c r="J29" s="109"/>
      <c r="K29" s="109"/>
      <c r="L29" s="1280"/>
      <c r="M29" s="1281"/>
      <c r="N29" s="1281"/>
      <c r="O29" s="1281"/>
      <c r="P29" s="1281"/>
      <c r="Q29" s="1281"/>
      <c r="R29" s="1281"/>
      <c r="S29" s="1214"/>
      <c r="T29" s="1214"/>
      <c r="U29" s="1214"/>
      <c r="V29" s="1214"/>
      <c r="W29" s="1214"/>
      <c r="X29" s="1214"/>
      <c r="Y29" s="1214"/>
      <c r="Z29" s="154"/>
      <c r="AA29" s="154"/>
      <c r="AB29" s="154"/>
      <c r="AC29" s="154"/>
      <c r="AD29" s="154"/>
      <c r="AE29" s="154"/>
    </row>
    <row r="30" spans="1:31" s="1222" customFormat="1" ht="14.45" customHeight="1">
      <c r="A30" s="154"/>
      <c r="B30" s="73"/>
      <c r="C30" s="1214"/>
      <c r="D30" s="1214"/>
      <c r="E30" s="1214"/>
      <c r="F30" s="1273" t="s">
        <v>154</v>
      </c>
      <c r="G30" s="1214"/>
      <c r="H30" s="1214"/>
      <c r="I30" s="158" t="s">
        <v>155</v>
      </c>
      <c r="J30" s="1273" t="s">
        <v>156</v>
      </c>
      <c r="K30" s="1214"/>
      <c r="L30" s="1280"/>
      <c r="M30" s="1281"/>
      <c r="N30" s="1281"/>
      <c r="O30" s="1281"/>
      <c r="P30" s="1281"/>
      <c r="Q30" s="1281"/>
      <c r="R30" s="1281"/>
      <c r="S30" s="1214"/>
      <c r="T30" s="1214"/>
      <c r="U30" s="1214"/>
      <c r="V30" s="1214"/>
      <c r="W30" s="1214"/>
      <c r="X30" s="1214"/>
      <c r="Y30" s="1214"/>
      <c r="Z30" s="154"/>
      <c r="AA30" s="154"/>
      <c r="AB30" s="154"/>
      <c r="AC30" s="154"/>
      <c r="AD30" s="154"/>
      <c r="AE30" s="154"/>
    </row>
    <row r="31" spans="1:31" s="1222" customFormat="1" ht="14.45" customHeight="1">
      <c r="A31" s="154"/>
      <c r="B31" s="73"/>
      <c r="C31" s="1214"/>
      <c r="D31" s="1274" t="s">
        <v>157</v>
      </c>
      <c r="E31" s="75" t="s">
        <v>158</v>
      </c>
      <c r="F31" s="1275">
        <f>ROUND((SUM(BE123:BE234)),2)</f>
        <v>0</v>
      </c>
      <c r="G31" s="1214"/>
      <c r="H31" s="1214"/>
      <c r="I31" s="159">
        <v>0.21</v>
      </c>
      <c r="J31" s="1275">
        <f>ROUND(((SUM(BE123:BE234))*I31),2)</f>
        <v>0</v>
      </c>
      <c r="K31" s="1214"/>
      <c r="L31" s="1280"/>
      <c r="M31" s="1281"/>
      <c r="N31" s="1281"/>
      <c r="O31" s="1281"/>
      <c r="P31" s="1281"/>
      <c r="Q31" s="1281"/>
      <c r="R31" s="1281"/>
      <c r="S31" s="1214"/>
      <c r="T31" s="1214"/>
      <c r="U31" s="1214"/>
      <c r="V31" s="1214"/>
      <c r="W31" s="1214"/>
      <c r="X31" s="1214"/>
      <c r="Y31" s="1214"/>
      <c r="Z31" s="154"/>
      <c r="AA31" s="154"/>
      <c r="AB31" s="154"/>
      <c r="AC31" s="154"/>
      <c r="AD31" s="154"/>
      <c r="AE31" s="154"/>
    </row>
    <row r="32" spans="1:31" s="1222" customFormat="1" ht="14.45" customHeight="1">
      <c r="A32" s="154"/>
      <c r="B32" s="73"/>
      <c r="C32" s="1214"/>
      <c r="D32" s="1214"/>
      <c r="E32" s="75" t="s">
        <v>159</v>
      </c>
      <c r="F32" s="1275">
        <f>ROUND((SUM(BF123:BF234)),2)</f>
        <v>0</v>
      </c>
      <c r="G32" s="1214"/>
      <c r="H32" s="1214"/>
      <c r="I32" s="159">
        <v>0.15</v>
      </c>
      <c r="J32" s="1275">
        <f>ROUND(((SUM(BF123:BF234))*I32),2)</f>
        <v>0</v>
      </c>
      <c r="K32" s="1214"/>
      <c r="L32" s="1280"/>
      <c r="M32" s="1281"/>
      <c r="N32" s="1281"/>
      <c r="O32" s="1281"/>
      <c r="P32" s="1281"/>
      <c r="Q32" s="1281"/>
      <c r="R32" s="1281"/>
      <c r="S32" s="1214"/>
      <c r="T32" s="1214"/>
      <c r="U32" s="1214"/>
      <c r="V32" s="1214"/>
      <c r="W32" s="1214"/>
      <c r="X32" s="1214"/>
      <c r="Y32" s="1214"/>
      <c r="Z32" s="154"/>
      <c r="AA32" s="154"/>
      <c r="AB32" s="154"/>
      <c r="AC32" s="154"/>
      <c r="AD32" s="154"/>
      <c r="AE32" s="154"/>
    </row>
    <row r="33" spans="1:31" s="1222" customFormat="1" ht="14.45" customHeight="1" hidden="1">
      <c r="A33" s="154"/>
      <c r="B33" s="73"/>
      <c r="C33" s="1214"/>
      <c r="D33" s="1214"/>
      <c r="E33" s="75" t="s">
        <v>160</v>
      </c>
      <c r="F33" s="1275">
        <f>ROUND((SUM(BG123:BG234)),2)</f>
        <v>0</v>
      </c>
      <c r="G33" s="1214"/>
      <c r="H33" s="1214"/>
      <c r="I33" s="159">
        <v>0.21</v>
      </c>
      <c r="J33" s="1275">
        <f>0</f>
        <v>0</v>
      </c>
      <c r="K33" s="1214"/>
      <c r="L33" s="1280"/>
      <c r="M33" s="1281"/>
      <c r="N33" s="1281"/>
      <c r="O33" s="1281"/>
      <c r="P33" s="1281"/>
      <c r="Q33" s="1281"/>
      <c r="R33" s="1281"/>
      <c r="S33" s="1214"/>
      <c r="T33" s="1214"/>
      <c r="U33" s="1214"/>
      <c r="V33" s="1214"/>
      <c r="W33" s="1214"/>
      <c r="X33" s="1214"/>
      <c r="Y33" s="1214"/>
      <c r="Z33" s="154"/>
      <c r="AA33" s="154"/>
      <c r="AB33" s="154"/>
      <c r="AC33" s="154"/>
      <c r="AD33" s="154"/>
      <c r="AE33" s="154"/>
    </row>
    <row r="34" spans="1:31" s="1222" customFormat="1" ht="14.45" customHeight="1" hidden="1">
      <c r="A34" s="154"/>
      <c r="B34" s="73"/>
      <c r="C34" s="1214"/>
      <c r="D34" s="1214"/>
      <c r="E34" s="75" t="s">
        <v>161</v>
      </c>
      <c r="F34" s="1275">
        <f>ROUND((SUM(BH123:BH234)),2)</f>
        <v>0</v>
      </c>
      <c r="G34" s="1214"/>
      <c r="H34" s="1214"/>
      <c r="I34" s="159">
        <v>0.15</v>
      </c>
      <c r="J34" s="1275">
        <f>0</f>
        <v>0</v>
      </c>
      <c r="K34" s="1214"/>
      <c r="L34" s="1280"/>
      <c r="M34" s="1281"/>
      <c r="N34" s="1281"/>
      <c r="O34" s="1281"/>
      <c r="P34" s="1281"/>
      <c r="Q34" s="1281"/>
      <c r="R34" s="1281"/>
      <c r="S34" s="1214"/>
      <c r="T34" s="1214"/>
      <c r="U34" s="1214"/>
      <c r="V34" s="1214"/>
      <c r="W34" s="1214"/>
      <c r="X34" s="1214"/>
      <c r="Y34" s="1214"/>
      <c r="Z34" s="154"/>
      <c r="AA34" s="154"/>
      <c r="AB34" s="154"/>
      <c r="AC34" s="154"/>
      <c r="AD34" s="154"/>
      <c r="AE34" s="154"/>
    </row>
    <row r="35" spans="1:31" s="1222" customFormat="1" ht="14.45" customHeight="1" hidden="1">
      <c r="A35" s="154"/>
      <c r="B35" s="73"/>
      <c r="C35" s="1214"/>
      <c r="D35" s="1214"/>
      <c r="E35" s="75" t="s">
        <v>162</v>
      </c>
      <c r="F35" s="1275">
        <f>ROUND((SUM(BI123:BI234)),2)</f>
        <v>0</v>
      </c>
      <c r="G35" s="1214"/>
      <c r="H35" s="1214"/>
      <c r="I35" s="159">
        <v>0</v>
      </c>
      <c r="J35" s="1275">
        <f>0</f>
        <v>0</v>
      </c>
      <c r="K35" s="1214"/>
      <c r="L35" s="1280"/>
      <c r="M35" s="1281"/>
      <c r="N35" s="1281"/>
      <c r="O35" s="1281"/>
      <c r="P35" s="1281"/>
      <c r="Q35" s="1281"/>
      <c r="R35" s="1281"/>
      <c r="S35" s="1214"/>
      <c r="T35" s="1214"/>
      <c r="U35" s="1214"/>
      <c r="V35" s="1214"/>
      <c r="W35" s="1214"/>
      <c r="X35" s="1214"/>
      <c r="Y35" s="1214"/>
      <c r="Z35" s="154"/>
      <c r="AA35" s="154"/>
      <c r="AB35" s="154"/>
      <c r="AC35" s="154"/>
      <c r="AD35" s="154"/>
      <c r="AE35" s="154"/>
    </row>
    <row r="36" spans="1:31" s="1222" customFormat="1" ht="6.95" customHeight="1">
      <c r="A36" s="154"/>
      <c r="B36" s="73"/>
      <c r="C36" s="1214"/>
      <c r="D36" s="1214"/>
      <c r="E36" s="1214"/>
      <c r="F36" s="1214"/>
      <c r="G36" s="1214"/>
      <c r="H36" s="1214"/>
      <c r="I36" s="154"/>
      <c r="J36" s="1214"/>
      <c r="K36" s="1214"/>
      <c r="L36" s="1280"/>
      <c r="M36" s="1281"/>
      <c r="N36" s="1281"/>
      <c r="O36" s="1281"/>
      <c r="P36" s="1281"/>
      <c r="Q36" s="1281"/>
      <c r="R36" s="1281"/>
      <c r="S36" s="1214"/>
      <c r="T36" s="1214"/>
      <c r="U36" s="1214"/>
      <c r="V36" s="1214"/>
      <c r="W36" s="1214"/>
      <c r="X36" s="1214"/>
      <c r="Y36" s="1214"/>
      <c r="Z36" s="154"/>
      <c r="AA36" s="154"/>
      <c r="AB36" s="154"/>
      <c r="AC36" s="154"/>
      <c r="AD36" s="154"/>
      <c r="AE36" s="154"/>
    </row>
    <row r="37" spans="1:31" s="1222" customFormat="1" ht="25.35" customHeight="1">
      <c r="A37" s="154"/>
      <c r="B37" s="73"/>
      <c r="C37" s="80"/>
      <c r="D37" s="1276" t="s">
        <v>163</v>
      </c>
      <c r="E37" s="1277"/>
      <c r="F37" s="1277"/>
      <c r="G37" s="1278" t="s">
        <v>164</v>
      </c>
      <c r="H37" s="1279" t="s">
        <v>165</v>
      </c>
      <c r="I37" s="160"/>
      <c r="J37" s="1295">
        <f>SUM(J28:J35)</f>
        <v>0</v>
      </c>
      <c r="K37" s="1296"/>
      <c r="L37" s="1280"/>
      <c r="M37" s="1281"/>
      <c r="N37" s="1281"/>
      <c r="O37" s="1281"/>
      <c r="P37" s="1281"/>
      <c r="Q37" s="1281"/>
      <c r="R37" s="1281"/>
      <c r="S37" s="1214"/>
      <c r="T37" s="1214"/>
      <c r="U37" s="1214"/>
      <c r="V37" s="1214"/>
      <c r="W37" s="1214"/>
      <c r="X37" s="1214"/>
      <c r="Y37" s="1214"/>
      <c r="Z37" s="154"/>
      <c r="AA37" s="154"/>
      <c r="AB37" s="154"/>
      <c r="AC37" s="154"/>
      <c r="AD37" s="154"/>
      <c r="AE37" s="154"/>
    </row>
    <row r="38" spans="1:31" s="1222" customFormat="1" ht="14.45" customHeight="1">
      <c r="A38" s="154"/>
      <c r="B38" s="73"/>
      <c r="C38" s="1214"/>
      <c r="D38" s="1214"/>
      <c r="E38" s="1214"/>
      <c r="F38" s="1214"/>
      <c r="G38" s="1214"/>
      <c r="H38" s="1214"/>
      <c r="I38" s="154"/>
      <c r="J38" s="1214"/>
      <c r="K38" s="1214"/>
      <c r="L38" s="1280"/>
      <c r="M38" s="1281"/>
      <c r="N38" s="1281"/>
      <c r="O38" s="1281"/>
      <c r="P38" s="1281"/>
      <c r="Q38" s="1281"/>
      <c r="R38" s="1281"/>
      <c r="S38" s="1214"/>
      <c r="T38" s="1214"/>
      <c r="U38" s="1214"/>
      <c r="V38" s="1214"/>
      <c r="W38" s="1214"/>
      <c r="X38" s="1214"/>
      <c r="Y38" s="1214"/>
      <c r="Z38" s="154"/>
      <c r="AA38" s="154"/>
      <c r="AB38" s="154"/>
      <c r="AC38" s="154"/>
      <c r="AD38" s="154"/>
      <c r="AE38" s="154"/>
    </row>
    <row r="39" spans="2:12" ht="14.45" customHeight="1">
      <c r="B39" s="1269"/>
      <c r="L39" s="1269"/>
    </row>
    <row r="40" spans="2:12" ht="14.45" customHeight="1">
      <c r="B40" s="1269"/>
      <c r="L40" s="1269"/>
    </row>
    <row r="41" spans="2:12" ht="14.45" customHeight="1">
      <c r="B41" s="1269"/>
      <c r="L41" s="1269"/>
    </row>
    <row r="42" spans="2:12" ht="14.45" customHeight="1">
      <c r="B42" s="1269"/>
      <c r="L42" s="1269"/>
    </row>
    <row r="43" spans="2:12" ht="14.45" customHeight="1">
      <c r="B43" s="1269"/>
      <c r="L43" s="1269"/>
    </row>
    <row r="44" spans="2:12" ht="14.45" customHeight="1">
      <c r="B44" s="1269"/>
      <c r="L44" s="1269"/>
    </row>
    <row r="45" spans="2:12" ht="14.45" customHeight="1">
      <c r="B45" s="1269"/>
      <c r="L45" s="1269"/>
    </row>
    <row r="46" spans="2:12" ht="14.45" customHeight="1">
      <c r="B46" s="1269"/>
      <c r="L46" s="1269"/>
    </row>
    <row r="47" spans="2:12" ht="14.45" customHeight="1">
      <c r="B47" s="1269"/>
      <c r="L47" s="1269"/>
    </row>
    <row r="48" spans="2:12" ht="14.45" customHeight="1">
      <c r="B48" s="1269"/>
      <c r="L48" s="1269"/>
    </row>
    <row r="49" spans="2:12" ht="14.45" customHeight="1">
      <c r="B49" s="1269"/>
      <c r="L49" s="1269"/>
    </row>
    <row r="50" spans="2:25" s="1222" customFormat="1" ht="14.45" customHeight="1">
      <c r="B50" s="1280"/>
      <c r="C50" s="1281"/>
      <c r="D50" s="1282" t="s">
        <v>166</v>
      </c>
      <c r="E50" s="1283"/>
      <c r="F50" s="1283"/>
      <c r="G50" s="1282" t="s">
        <v>167</v>
      </c>
      <c r="H50" s="1283"/>
      <c r="I50" s="161"/>
      <c r="J50" s="1283"/>
      <c r="K50" s="1283"/>
      <c r="L50" s="1280"/>
      <c r="M50" s="1281"/>
      <c r="N50" s="1281"/>
      <c r="O50" s="1281"/>
      <c r="P50" s="1281"/>
      <c r="Q50" s="1281"/>
      <c r="R50" s="1281"/>
      <c r="S50" s="1281"/>
      <c r="T50" s="1281"/>
      <c r="U50" s="1281"/>
      <c r="V50" s="1281"/>
      <c r="W50" s="1281"/>
      <c r="X50" s="1281"/>
      <c r="Y50" s="1281"/>
    </row>
    <row r="51" spans="2:12" ht="12.75">
      <c r="B51" s="1269"/>
      <c r="L51" s="1269"/>
    </row>
    <row r="52" spans="2:12" ht="12.75">
      <c r="B52" s="1269"/>
      <c r="L52" s="1269"/>
    </row>
    <row r="53" spans="2:12" ht="12.75">
      <c r="B53" s="1269"/>
      <c r="L53" s="1269"/>
    </row>
    <row r="54" spans="2:12" ht="12.75">
      <c r="B54" s="1269"/>
      <c r="L54" s="1269"/>
    </row>
    <row r="55" spans="2:12" ht="12.75">
      <c r="B55" s="1269"/>
      <c r="L55" s="1269"/>
    </row>
    <row r="56" spans="2:12" ht="12.75">
      <c r="B56" s="1269"/>
      <c r="L56" s="1269"/>
    </row>
    <row r="57" spans="2:12" ht="12.75">
      <c r="B57" s="1269"/>
      <c r="L57" s="1269"/>
    </row>
    <row r="58" spans="2:12" ht="12.75">
      <c r="B58" s="1269"/>
      <c r="L58" s="1269"/>
    </row>
    <row r="59" spans="2:12" ht="12.75">
      <c r="B59" s="1269"/>
      <c r="L59" s="1269"/>
    </row>
    <row r="60" spans="2:12" ht="12.75">
      <c r="B60" s="1269"/>
      <c r="L60" s="1269"/>
    </row>
    <row r="61" spans="1:31" s="1222" customFormat="1" ht="12.75">
      <c r="A61" s="154"/>
      <c r="B61" s="73"/>
      <c r="C61" s="1214"/>
      <c r="D61" s="1284" t="s">
        <v>168</v>
      </c>
      <c r="E61" s="1285"/>
      <c r="F61" s="1286" t="s">
        <v>169</v>
      </c>
      <c r="G61" s="1284" t="s">
        <v>168</v>
      </c>
      <c r="H61" s="1285"/>
      <c r="I61" s="162"/>
      <c r="J61" s="1297" t="s">
        <v>169</v>
      </c>
      <c r="K61" s="1285"/>
      <c r="L61" s="1280"/>
      <c r="M61" s="1281"/>
      <c r="N61" s="1281"/>
      <c r="O61" s="1281"/>
      <c r="P61" s="1281"/>
      <c r="Q61" s="1281"/>
      <c r="R61" s="1281"/>
      <c r="S61" s="1214"/>
      <c r="T61" s="1214"/>
      <c r="U61" s="1214"/>
      <c r="V61" s="1214"/>
      <c r="W61" s="1214"/>
      <c r="X61" s="1214"/>
      <c r="Y61" s="1214"/>
      <c r="Z61" s="154"/>
      <c r="AA61" s="154"/>
      <c r="AB61" s="154"/>
      <c r="AC61" s="154"/>
      <c r="AD61" s="154"/>
      <c r="AE61" s="154"/>
    </row>
    <row r="62" spans="2:12" ht="12.75">
      <c r="B62" s="1269"/>
      <c r="L62" s="1269"/>
    </row>
    <row r="63" spans="2:12" ht="12.75">
      <c r="B63" s="1269"/>
      <c r="L63" s="1269"/>
    </row>
    <row r="64" spans="2:12" ht="12.75">
      <c r="B64" s="1269"/>
      <c r="L64" s="1269"/>
    </row>
    <row r="65" spans="1:31" s="1222" customFormat="1" ht="12.75">
      <c r="A65" s="154"/>
      <c r="B65" s="73"/>
      <c r="C65" s="1214"/>
      <c r="D65" s="1282" t="s">
        <v>170</v>
      </c>
      <c r="E65" s="1287"/>
      <c r="F65" s="1287"/>
      <c r="G65" s="1282" t="s">
        <v>2410</v>
      </c>
      <c r="H65" s="1287"/>
      <c r="I65" s="163"/>
      <c r="J65" s="1287"/>
      <c r="K65" s="1287"/>
      <c r="L65" s="1280"/>
      <c r="M65" s="1281"/>
      <c r="N65" s="1281"/>
      <c r="O65" s="1281"/>
      <c r="P65" s="1281"/>
      <c r="Q65" s="1281"/>
      <c r="R65" s="1281"/>
      <c r="S65" s="1214"/>
      <c r="T65" s="1214"/>
      <c r="U65" s="1214"/>
      <c r="V65" s="1214"/>
      <c r="W65" s="1214"/>
      <c r="X65" s="1214"/>
      <c r="Y65" s="1214"/>
      <c r="Z65" s="154"/>
      <c r="AA65" s="154"/>
      <c r="AB65" s="154"/>
      <c r="AC65" s="154"/>
      <c r="AD65" s="154"/>
      <c r="AE65" s="154"/>
    </row>
    <row r="66" spans="2:12" ht="12.75">
      <c r="B66" s="1269"/>
      <c r="L66" s="1269"/>
    </row>
    <row r="67" spans="2:12" ht="12.75">
      <c r="B67" s="1269"/>
      <c r="L67" s="1269"/>
    </row>
    <row r="68" spans="2:12" ht="12.75">
      <c r="B68" s="1269"/>
      <c r="L68" s="1269"/>
    </row>
    <row r="69" spans="2:12" ht="12.75">
      <c r="B69" s="1269"/>
      <c r="L69" s="1269"/>
    </row>
    <row r="70" spans="2:12" ht="12.75">
      <c r="B70" s="1269"/>
      <c r="L70" s="1269"/>
    </row>
    <row r="71" spans="2:12" ht="12.75">
      <c r="B71" s="1269"/>
      <c r="L71" s="1269"/>
    </row>
    <row r="72" spans="2:12" ht="12.75">
      <c r="B72" s="1269"/>
      <c r="L72" s="1269"/>
    </row>
    <row r="73" spans="2:12" ht="12.75">
      <c r="B73" s="1269"/>
      <c r="L73" s="1269"/>
    </row>
    <row r="74" spans="2:12" ht="12.75">
      <c r="B74" s="1269"/>
      <c r="L74" s="1269"/>
    </row>
    <row r="75" spans="2:12" ht="12.75">
      <c r="B75" s="1269"/>
      <c r="L75" s="1269"/>
    </row>
    <row r="76" spans="1:31" s="1222" customFormat="1" ht="12.75">
      <c r="A76" s="154"/>
      <c r="B76" s="73"/>
      <c r="C76" s="1214"/>
      <c r="D76" s="1284" t="s">
        <v>168</v>
      </c>
      <c r="E76" s="1285"/>
      <c r="F76" s="1286" t="s">
        <v>169</v>
      </c>
      <c r="G76" s="1284" t="s">
        <v>168</v>
      </c>
      <c r="H76" s="1285"/>
      <c r="I76" s="162"/>
      <c r="J76" s="1297" t="s">
        <v>169</v>
      </c>
      <c r="K76" s="1285"/>
      <c r="L76" s="1280"/>
      <c r="M76" s="1281"/>
      <c r="N76" s="1281"/>
      <c r="O76" s="1281"/>
      <c r="P76" s="1281"/>
      <c r="Q76" s="1281"/>
      <c r="R76" s="1281"/>
      <c r="S76" s="1214"/>
      <c r="T76" s="1214"/>
      <c r="U76" s="1214"/>
      <c r="V76" s="1214"/>
      <c r="W76" s="1214"/>
      <c r="X76" s="1214"/>
      <c r="Y76" s="1214"/>
      <c r="Z76" s="154"/>
      <c r="AA76" s="154"/>
      <c r="AB76" s="154"/>
      <c r="AC76" s="154"/>
      <c r="AD76" s="154"/>
      <c r="AE76" s="154"/>
    </row>
    <row r="77" spans="1:31" s="1222" customFormat="1" ht="14.45" customHeight="1">
      <c r="A77" s="154"/>
      <c r="B77" s="94"/>
      <c r="C77" s="95"/>
      <c r="D77" s="95"/>
      <c r="E77" s="95"/>
      <c r="F77" s="95"/>
      <c r="G77" s="95"/>
      <c r="H77" s="95"/>
      <c r="I77" s="164"/>
      <c r="J77" s="95"/>
      <c r="K77" s="95"/>
      <c r="L77" s="1280"/>
      <c r="M77" s="1281"/>
      <c r="N77" s="1281"/>
      <c r="O77" s="1281"/>
      <c r="P77" s="1281"/>
      <c r="Q77" s="1281"/>
      <c r="R77" s="1281"/>
      <c r="S77" s="1214"/>
      <c r="T77" s="1214"/>
      <c r="U77" s="1214"/>
      <c r="V77" s="1214"/>
      <c r="W77" s="1214"/>
      <c r="X77" s="1214"/>
      <c r="Y77" s="1214"/>
      <c r="Z77" s="154"/>
      <c r="AA77" s="154"/>
      <c r="AB77" s="154"/>
      <c r="AC77" s="154"/>
      <c r="AD77" s="154"/>
      <c r="AE77" s="154"/>
    </row>
    <row r="81" spans="1:31" s="1222" customFormat="1" ht="6.95" customHeight="1">
      <c r="A81" s="154"/>
      <c r="B81" s="96"/>
      <c r="C81" s="97"/>
      <c r="D81" s="97"/>
      <c r="E81" s="97"/>
      <c r="F81" s="97"/>
      <c r="G81" s="97"/>
      <c r="H81" s="97"/>
      <c r="I81" s="165"/>
      <c r="J81" s="97"/>
      <c r="K81" s="97"/>
      <c r="L81" s="1280"/>
      <c r="M81" s="1281"/>
      <c r="N81" s="1281"/>
      <c r="O81" s="1281"/>
      <c r="P81" s="1281"/>
      <c r="Q81" s="1281"/>
      <c r="R81" s="1281"/>
      <c r="S81" s="1214"/>
      <c r="T81" s="1214"/>
      <c r="U81" s="1214"/>
      <c r="V81" s="1214"/>
      <c r="W81" s="1214"/>
      <c r="X81" s="1214"/>
      <c r="Y81" s="1214"/>
      <c r="Z81" s="154"/>
      <c r="AA81" s="154"/>
      <c r="AB81" s="154"/>
      <c r="AC81" s="154"/>
      <c r="AD81" s="154"/>
      <c r="AE81" s="154"/>
    </row>
    <row r="82" spans="1:31" s="1222" customFormat="1" ht="24.95" customHeight="1">
      <c r="A82" s="154"/>
      <c r="B82" s="73"/>
      <c r="C82" s="74" t="s">
        <v>172</v>
      </c>
      <c r="D82" s="1214"/>
      <c r="E82" s="1214"/>
      <c r="F82" s="1214"/>
      <c r="G82" s="1214"/>
      <c r="H82" s="1214"/>
      <c r="I82" s="154"/>
      <c r="J82" s="1214"/>
      <c r="K82" s="1214"/>
      <c r="L82" s="1280"/>
      <c r="M82" s="1281"/>
      <c r="N82" s="1281"/>
      <c r="O82" s="1281"/>
      <c r="P82" s="1281"/>
      <c r="Q82" s="1281"/>
      <c r="R82" s="1281"/>
      <c r="S82" s="1214"/>
      <c r="T82" s="1214"/>
      <c r="U82" s="1214"/>
      <c r="V82" s="1214"/>
      <c r="W82" s="1214"/>
      <c r="X82" s="1214"/>
      <c r="Y82" s="1214"/>
      <c r="Z82" s="154"/>
      <c r="AA82" s="154"/>
      <c r="AB82" s="154"/>
      <c r="AC82" s="154"/>
      <c r="AD82" s="154"/>
      <c r="AE82" s="154"/>
    </row>
    <row r="83" spans="1:31" s="1222" customFormat="1" ht="6.95" customHeight="1">
      <c r="A83" s="154"/>
      <c r="B83" s="73"/>
      <c r="C83" s="1214"/>
      <c r="D83" s="1214"/>
      <c r="E83" s="1214"/>
      <c r="F83" s="1214"/>
      <c r="G83" s="1214"/>
      <c r="H83" s="1214"/>
      <c r="I83" s="154"/>
      <c r="J83" s="1214"/>
      <c r="K83" s="1214"/>
      <c r="L83" s="1280"/>
      <c r="M83" s="1281"/>
      <c r="N83" s="1281"/>
      <c r="O83" s="1281"/>
      <c r="P83" s="1281"/>
      <c r="Q83" s="1281"/>
      <c r="R83" s="1281"/>
      <c r="S83" s="1214"/>
      <c r="T83" s="1214"/>
      <c r="U83" s="1214"/>
      <c r="V83" s="1214"/>
      <c r="W83" s="1214"/>
      <c r="X83" s="1214"/>
      <c r="Y83" s="1214"/>
      <c r="Z83" s="154"/>
      <c r="AA83" s="154"/>
      <c r="AB83" s="154"/>
      <c r="AC83" s="154"/>
      <c r="AD83" s="154"/>
      <c r="AE83" s="154"/>
    </row>
    <row r="84" spans="1:31" s="1222" customFormat="1" ht="12" customHeight="1">
      <c r="A84" s="154"/>
      <c r="B84" s="73"/>
      <c r="C84" s="75" t="s">
        <v>84</v>
      </c>
      <c r="D84" s="1214"/>
      <c r="E84" s="1214"/>
      <c r="F84" s="1214"/>
      <c r="G84" s="1214"/>
      <c r="H84" s="1214"/>
      <c r="I84" s="154"/>
      <c r="J84" s="1214"/>
      <c r="K84" s="1214"/>
      <c r="L84" s="1280"/>
      <c r="M84" s="1281"/>
      <c r="N84" s="1281"/>
      <c r="O84" s="1281"/>
      <c r="P84" s="1281"/>
      <c r="Q84" s="1281"/>
      <c r="R84" s="1281"/>
      <c r="S84" s="1214"/>
      <c r="T84" s="1214"/>
      <c r="U84" s="1214"/>
      <c r="V84" s="1214"/>
      <c r="W84" s="1214"/>
      <c r="X84" s="1214"/>
      <c r="Y84" s="1214"/>
      <c r="Z84" s="154"/>
      <c r="AA84" s="154"/>
      <c r="AB84" s="154"/>
      <c r="AC84" s="154"/>
      <c r="AD84" s="154"/>
      <c r="AE84" s="154"/>
    </row>
    <row r="85" spans="1:31" s="1222" customFormat="1" ht="16.5" customHeight="1">
      <c r="A85" s="154"/>
      <c r="B85" s="73"/>
      <c r="C85" s="1214"/>
      <c r="D85" s="1214"/>
      <c r="E85" s="1511" t="str">
        <f>E7</f>
        <v>Modernizace kuchyně MŠ Mitušova D.1.4.1 Zdravotechnické instalace</v>
      </c>
      <c r="F85" s="1512"/>
      <c r="G85" s="1512"/>
      <c r="H85" s="1512"/>
      <c r="I85" s="154"/>
      <c r="J85" s="1214"/>
      <c r="K85" s="1214"/>
      <c r="L85" s="1280"/>
      <c r="M85" s="1281"/>
      <c r="N85" s="1281"/>
      <c r="O85" s="1281"/>
      <c r="P85" s="1281"/>
      <c r="Q85" s="1281"/>
      <c r="R85" s="1281"/>
      <c r="S85" s="1214"/>
      <c r="T85" s="1214"/>
      <c r="U85" s="1214"/>
      <c r="V85" s="1214"/>
      <c r="W85" s="1214"/>
      <c r="X85" s="1214"/>
      <c r="Y85" s="1214"/>
      <c r="Z85" s="154"/>
      <c r="AA85" s="154"/>
      <c r="AB85" s="154"/>
      <c r="AC85" s="154"/>
      <c r="AD85" s="154"/>
      <c r="AE85" s="154"/>
    </row>
    <row r="86" spans="1:31" s="1222" customFormat="1" ht="6.95" customHeight="1">
      <c r="A86" s="154"/>
      <c r="B86" s="73"/>
      <c r="C86" s="1214"/>
      <c r="D86" s="1214"/>
      <c r="E86" s="1214"/>
      <c r="F86" s="1214"/>
      <c r="G86" s="1214"/>
      <c r="H86" s="1214"/>
      <c r="I86" s="154"/>
      <c r="J86" s="1214"/>
      <c r="K86" s="1214"/>
      <c r="L86" s="1280"/>
      <c r="M86" s="1281"/>
      <c r="N86" s="1281"/>
      <c r="O86" s="1281"/>
      <c r="P86" s="1281"/>
      <c r="Q86" s="1281"/>
      <c r="R86" s="1281"/>
      <c r="S86" s="1214"/>
      <c r="T86" s="1214"/>
      <c r="U86" s="1214"/>
      <c r="V86" s="1214"/>
      <c r="W86" s="1214"/>
      <c r="X86" s="1214"/>
      <c r="Y86" s="1214"/>
      <c r="Z86" s="154"/>
      <c r="AA86" s="154"/>
      <c r="AB86" s="154"/>
      <c r="AC86" s="154"/>
      <c r="AD86" s="154"/>
      <c r="AE86" s="154"/>
    </row>
    <row r="87" spans="1:31" s="1222" customFormat="1" ht="12" customHeight="1">
      <c r="A87" s="154"/>
      <c r="B87" s="73"/>
      <c r="C87" s="75" t="s">
        <v>85</v>
      </c>
      <c r="D87" s="1214"/>
      <c r="E87" s="1214"/>
      <c r="F87" s="76" t="str">
        <f>F10</f>
        <v>Ostrava</v>
      </c>
      <c r="G87" s="1214"/>
      <c r="H87" s="1214"/>
      <c r="I87" s="155" t="s">
        <v>86</v>
      </c>
      <c r="J87" s="77" t="str">
        <f>IF(J10="","",J10)</f>
        <v>24. 1. 2020</v>
      </c>
      <c r="K87" s="1214"/>
      <c r="L87" s="1280"/>
      <c r="M87" s="1281"/>
      <c r="N87" s="1281"/>
      <c r="O87" s="1281"/>
      <c r="P87" s="1281"/>
      <c r="Q87" s="1281"/>
      <c r="R87" s="1281"/>
      <c r="S87" s="1214"/>
      <c r="T87" s="1214"/>
      <c r="U87" s="1214"/>
      <c r="V87" s="1214"/>
      <c r="W87" s="1214"/>
      <c r="X87" s="1214"/>
      <c r="Y87" s="1214"/>
      <c r="Z87" s="154"/>
      <c r="AA87" s="154"/>
      <c r="AB87" s="154"/>
      <c r="AC87" s="154"/>
      <c r="AD87" s="154"/>
      <c r="AE87" s="154"/>
    </row>
    <row r="88" spans="1:31" s="1222" customFormat="1" ht="6.95" customHeight="1">
      <c r="A88" s="154"/>
      <c r="B88" s="73"/>
      <c r="C88" s="1214"/>
      <c r="D88" s="1214"/>
      <c r="E88" s="1214"/>
      <c r="F88" s="1214"/>
      <c r="G88" s="1214"/>
      <c r="H88" s="1214"/>
      <c r="I88" s="154"/>
      <c r="J88" s="1214"/>
      <c r="K88" s="1214"/>
      <c r="L88" s="1280"/>
      <c r="M88" s="1281"/>
      <c r="N88" s="1281"/>
      <c r="O88" s="1281"/>
      <c r="P88" s="1281"/>
      <c r="Q88" s="1281"/>
      <c r="R88" s="1281"/>
      <c r="S88" s="1214"/>
      <c r="T88" s="1214"/>
      <c r="U88" s="1214"/>
      <c r="V88" s="1214"/>
      <c r="W88" s="1214"/>
      <c r="X88" s="1214"/>
      <c r="Y88" s="1214"/>
      <c r="Z88" s="154"/>
      <c r="AA88" s="154"/>
      <c r="AB88" s="154"/>
      <c r="AC88" s="154"/>
      <c r="AD88" s="154"/>
      <c r="AE88" s="154"/>
    </row>
    <row r="89" spans="1:31" s="1222" customFormat="1" ht="25.7" customHeight="1">
      <c r="A89" s="154"/>
      <c r="B89" s="73"/>
      <c r="C89" s="75" t="s">
        <v>147</v>
      </c>
      <c r="D89" s="1214"/>
      <c r="E89" s="1214"/>
      <c r="F89" s="76" t="str">
        <f>E13</f>
        <v>Městský obvod Ostrava ih</v>
      </c>
      <c r="G89" s="1214"/>
      <c r="H89" s="1214"/>
      <c r="I89" s="155" t="s">
        <v>88</v>
      </c>
      <c r="J89" s="78" t="str">
        <f>E19</f>
        <v>Ing. Kristián Gebauer</v>
      </c>
      <c r="K89" s="1214"/>
      <c r="L89" s="1280"/>
      <c r="M89" s="1281"/>
      <c r="N89" s="1281"/>
      <c r="O89" s="1281"/>
      <c r="P89" s="1281"/>
      <c r="Q89" s="1281"/>
      <c r="R89" s="1281"/>
      <c r="S89" s="1214"/>
      <c r="T89" s="1214"/>
      <c r="U89" s="1214"/>
      <c r="V89" s="1214"/>
      <c r="W89" s="1214"/>
      <c r="X89" s="1214"/>
      <c r="Y89" s="1214"/>
      <c r="Z89" s="154"/>
      <c r="AA89" s="154"/>
      <c r="AB89" s="154"/>
      <c r="AC89" s="154"/>
      <c r="AD89" s="154"/>
      <c r="AE89" s="154"/>
    </row>
    <row r="90" spans="1:31" s="1222" customFormat="1" ht="25.7" customHeight="1">
      <c r="A90" s="154"/>
      <c r="B90" s="73"/>
      <c r="C90" s="75" t="s">
        <v>2409</v>
      </c>
      <c r="D90" s="1214"/>
      <c r="E90" s="1214"/>
      <c r="F90" s="76" t="str">
        <f>IF(E16="","",E16)</f>
        <v>Vyplň údaj</v>
      </c>
      <c r="G90" s="1214"/>
      <c r="H90" s="1214"/>
      <c r="I90" s="155" t="s">
        <v>92</v>
      </c>
      <c r="J90" s="78" t="str">
        <f>E22</f>
        <v>Ing. Kristián Gebauer</v>
      </c>
      <c r="K90" s="1214"/>
      <c r="L90" s="1280"/>
      <c r="M90" s="1281"/>
      <c r="N90" s="1281"/>
      <c r="O90" s="1281"/>
      <c r="P90" s="1281"/>
      <c r="Q90" s="1281"/>
      <c r="R90" s="1281"/>
      <c r="S90" s="1214"/>
      <c r="T90" s="1214"/>
      <c r="U90" s="1214"/>
      <c r="V90" s="1214"/>
      <c r="W90" s="1214"/>
      <c r="X90" s="1214"/>
      <c r="Y90" s="1214"/>
      <c r="Z90" s="154"/>
      <c r="AA90" s="154"/>
      <c r="AB90" s="154"/>
      <c r="AC90" s="154"/>
      <c r="AD90" s="154"/>
      <c r="AE90" s="154"/>
    </row>
    <row r="91" spans="1:31" s="1222" customFormat="1" ht="10.35" customHeight="1">
      <c r="A91" s="154"/>
      <c r="B91" s="73"/>
      <c r="C91" s="1214"/>
      <c r="D91" s="1214"/>
      <c r="E91" s="1214"/>
      <c r="F91" s="1214"/>
      <c r="G91" s="1214"/>
      <c r="H91" s="1214"/>
      <c r="I91" s="154"/>
      <c r="J91" s="1214"/>
      <c r="K91" s="1214"/>
      <c r="L91" s="1280"/>
      <c r="M91" s="1281"/>
      <c r="N91" s="1281"/>
      <c r="O91" s="1281"/>
      <c r="P91" s="1281"/>
      <c r="Q91" s="1281"/>
      <c r="R91" s="1281"/>
      <c r="S91" s="1214"/>
      <c r="T91" s="1214"/>
      <c r="U91" s="1214"/>
      <c r="V91" s="1214"/>
      <c r="W91" s="1214"/>
      <c r="X91" s="1214"/>
      <c r="Y91" s="1214"/>
      <c r="Z91" s="154"/>
      <c r="AA91" s="154"/>
      <c r="AB91" s="154"/>
      <c r="AC91" s="154"/>
      <c r="AD91" s="154"/>
      <c r="AE91" s="154"/>
    </row>
    <row r="92" spans="1:31" s="1222" customFormat="1" ht="29.25" customHeight="1">
      <c r="A92" s="154"/>
      <c r="B92" s="73"/>
      <c r="C92" s="79" t="s">
        <v>173</v>
      </c>
      <c r="D92" s="80"/>
      <c r="E92" s="80"/>
      <c r="F92" s="80"/>
      <c r="G92" s="80"/>
      <c r="H92" s="80"/>
      <c r="I92" s="166"/>
      <c r="J92" s="81" t="s">
        <v>174</v>
      </c>
      <c r="K92" s="80"/>
      <c r="L92" s="1280"/>
      <c r="M92" s="1281"/>
      <c r="N92" s="1281"/>
      <c r="O92" s="1281"/>
      <c r="P92" s="1281"/>
      <c r="Q92" s="1281"/>
      <c r="R92" s="1281"/>
      <c r="S92" s="1214"/>
      <c r="T92" s="1214"/>
      <c r="U92" s="1214"/>
      <c r="V92" s="1214"/>
      <c r="W92" s="1214"/>
      <c r="X92" s="1214"/>
      <c r="Y92" s="1214"/>
      <c r="Z92" s="154"/>
      <c r="AA92" s="154"/>
      <c r="AB92" s="154"/>
      <c r="AC92" s="154"/>
      <c r="AD92" s="154"/>
      <c r="AE92" s="154"/>
    </row>
    <row r="93" spans="1:31" s="1222" customFormat="1" ht="10.35" customHeight="1">
      <c r="A93" s="154"/>
      <c r="B93" s="73"/>
      <c r="C93" s="1214"/>
      <c r="D93" s="1214"/>
      <c r="E93" s="1214"/>
      <c r="F93" s="1214"/>
      <c r="G93" s="1214"/>
      <c r="H93" s="1214"/>
      <c r="I93" s="154"/>
      <c r="J93" s="1214"/>
      <c r="K93" s="1214"/>
      <c r="L93" s="1280"/>
      <c r="M93" s="1281"/>
      <c r="N93" s="1281"/>
      <c r="O93" s="1281"/>
      <c r="P93" s="1281"/>
      <c r="Q93" s="1281"/>
      <c r="R93" s="1281"/>
      <c r="S93" s="1214"/>
      <c r="T93" s="1214"/>
      <c r="U93" s="1214"/>
      <c r="V93" s="1214"/>
      <c r="W93" s="1214"/>
      <c r="X93" s="1214"/>
      <c r="Y93" s="1214"/>
      <c r="Z93" s="154"/>
      <c r="AA93" s="154"/>
      <c r="AB93" s="154"/>
      <c r="AC93" s="154"/>
      <c r="AD93" s="154"/>
      <c r="AE93" s="154"/>
    </row>
    <row r="94" spans="1:47" s="1222" customFormat="1" ht="22.9" customHeight="1">
      <c r="A94" s="154"/>
      <c r="B94" s="73"/>
      <c r="C94" s="82" t="s">
        <v>175</v>
      </c>
      <c r="D94" s="1214"/>
      <c r="E94" s="1214"/>
      <c r="F94" s="1214"/>
      <c r="G94" s="1214"/>
      <c r="H94" s="1214"/>
      <c r="I94" s="154"/>
      <c r="J94" s="83">
        <f>J123</f>
        <v>0</v>
      </c>
      <c r="K94" s="1214"/>
      <c r="L94" s="1280"/>
      <c r="M94" s="1281"/>
      <c r="N94" s="1281"/>
      <c r="O94" s="1281"/>
      <c r="P94" s="1281"/>
      <c r="Q94" s="1281"/>
      <c r="R94" s="1281"/>
      <c r="S94" s="1214"/>
      <c r="T94" s="1214"/>
      <c r="U94" s="1214"/>
      <c r="V94" s="1214"/>
      <c r="W94" s="1214"/>
      <c r="X94" s="1214"/>
      <c r="Y94" s="1214"/>
      <c r="Z94" s="154"/>
      <c r="AA94" s="154"/>
      <c r="AB94" s="154"/>
      <c r="AC94" s="154"/>
      <c r="AD94" s="154"/>
      <c r="AE94" s="154"/>
      <c r="AU94" s="1218" t="s">
        <v>176</v>
      </c>
    </row>
    <row r="95" spans="2:25" s="1228" customFormat="1" ht="24.95" customHeight="1">
      <c r="B95" s="84"/>
      <c r="C95" s="85"/>
      <c r="D95" s="86" t="s">
        <v>177</v>
      </c>
      <c r="E95" s="87"/>
      <c r="F95" s="87"/>
      <c r="G95" s="87"/>
      <c r="H95" s="87"/>
      <c r="I95" s="167"/>
      <c r="J95" s="88">
        <f>J124</f>
        <v>0</v>
      </c>
      <c r="K95" s="85"/>
      <c r="L95" s="84"/>
      <c r="M95" s="85"/>
      <c r="N95" s="85"/>
      <c r="O95" s="85"/>
      <c r="P95" s="85"/>
      <c r="Q95" s="85"/>
      <c r="R95" s="85"/>
      <c r="S95" s="85"/>
      <c r="T95" s="85"/>
      <c r="U95" s="85"/>
      <c r="V95" s="85"/>
      <c r="W95" s="85"/>
      <c r="X95" s="85"/>
      <c r="Y95" s="85"/>
    </row>
    <row r="96" spans="2:25" s="1230" customFormat="1" ht="19.9" customHeight="1">
      <c r="B96" s="89"/>
      <c r="C96" s="90"/>
      <c r="D96" s="91" t="s">
        <v>178</v>
      </c>
      <c r="E96" s="92"/>
      <c r="F96" s="92"/>
      <c r="G96" s="92"/>
      <c r="H96" s="92"/>
      <c r="I96" s="168"/>
      <c r="J96" s="93">
        <f>J125</f>
        <v>0</v>
      </c>
      <c r="K96" s="90"/>
      <c r="L96" s="89"/>
      <c r="M96" s="90"/>
      <c r="N96" s="90"/>
      <c r="O96" s="90"/>
      <c r="P96" s="90"/>
      <c r="Q96" s="90"/>
      <c r="R96" s="90"/>
      <c r="S96" s="90"/>
      <c r="T96" s="90"/>
      <c r="U96" s="90"/>
      <c r="V96" s="90"/>
      <c r="W96" s="90"/>
      <c r="X96" s="90"/>
      <c r="Y96" s="90"/>
    </row>
    <row r="97" spans="2:25" s="1230" customFormat="1" ht="19.9" customHeight="1">
      <c r="B97" s="89"/>
      <c r="C97" s="90"/>
      <c r="D97" s="91" t="s">
        <v>179</v>
      </c>
      <c r="E97" s="92"/>
      <c r="F97" s="92"/>
      <c r="G97" s="92"/>
      <c r="H97" s="92"/>
      <c r="I97" s="168"/>
      <c r="J97" s="93">
        <f>J134</f>
        <v>0</v>
      </c>
      <c r="K97" s="90"/>
      <c r="L97" s="89"/>
      <c r="M97" s="90"/>
      <c r="N97" s="90"/>
      <c r="O97" s="90"/>
      <c r="P97" s="90"/>
      <c r="Q97" s="90"/>
      <c r="R97" s="90"/>
      <c r="S97" s="90"/>
      <c r="T97" s="90"/>
      <c r="U97" s="90"/>
      <c r="V97" s="90"/>
      <c r="W97" s="90"/>
      <c r="X97" s="90"/>
      <c r="Y97" s="90"/>
    </row>
    <row r="98" spans="2:25" s="1230" customFormat="1" ht="19.9" customHeight="1">
      <c r="B98" s="89"/>
      <c r="C98" s="90"/>
      <c r="D98" s="91" t="s">
        <v>180</v>
      </c>
      <c r="E98" s="92"/>
      <c r="F98" s="92"/>
      <c r="G98" s="92"/>
      <c r="H98" s="92"/>
      <c r="I98" s="168"/>
      <c r="J98" s="93">
        <f>J141</f>
        <v>0</v>
      </c>
      <c r="K98" s="90"/>
      <c r="L98" s="89"/>
      <c r="M98" s="90"/>
      <c r="N98" s="90"/>
      <c r="O98" s="90"/>
      <c r="P98" s="90"/>
      <c r="Q98" s="90"/>
      <c r="R98" s="90"/>
      <c r="S98" s="90"/>
      <c r="T98" s="90"/>
      <c r="U98" s="90"/>
      <c r="V98" s="90"/>
      <c r="W98" s="90"/>
      <c r="X98" s="90"/>
      <c r="Y98" s="90"/>
    </row>
    <row r="99" spans="2:25" s="1230" customFormat="1" ht="19.9" customHeight="1">
      <c r="B99" s="89"/>
      <c r="C99" s="90"/>
      <c r="D99" s="91" t="s">
        <v>181</v>
      </c>
      <c r="E99" s="92"/>
      <c r="F99" s="92"/>
      <c r="G99" s="92"/>
      <c r="H99" s="92"/>
      <c r="I99" s="168"/>
      <c r="J99" s="93">
        <f>J149</f>
        <v>0</v>
      </c>
      <c r="K99" s="90"/>
      <c r="L99" s="89"/>
      <c r="M99" s="90"/>
      <c r="N99" s="90"/>
      <c r="O99" s="90"/>
      <c r="P99" s="90"/>
      <c r="Q99" s="90"/>
      <c r="R99" s="90"/>
      <c r="S99" s="90"/>
      <c r="T99" s="90"/>
      <c r="U99" s="90"/>
      <c r="V99" s="90"/>
      <c r="W99" s="90"/>
      <c r="X99" s="90"/>
      <c r="Y99" s="90"/>
    </row>
    <row r="100" spans="2:25" s="1228" customFormat="1" ht="24.95" customHeight="1">
      <c r="B100" s="84"/>
      <c r="C100" s="85"/>
      <c r="D100" s="86" t="s">
        <v>182</v>
      </c>
      <c r="E100" s="87"/>
      <c r="F100" s="87"/>
      <c r="G100" s="87"/>
      <c r="H100" s="87"/>
      <c r="I100" s="167"/>
      <c r="J100" s="88">
        <f>J151</f>
        <v>0</v>
      </c>
      <c r="K100" s="85"/>
      <c r="L100" s="84"/>
      <c r="M100" s="85"/>
      <c r="N100" s="85"/>
      <c r="O100" s="85"/>
      <c r="P100" s="85"/>
      <c r="Q100" s="85"/>
      <c r="R100" s="85"/>
      <c r="S100" s="85"/>
      <c r="T100" s="85"/>
      <c r="U100" s="85"/>
      <c r="V100" s="85"/>
      <c r="W100" s="85"/>
      <c r="X100" s="85"/>
      <c r="Y100" s="85"/>
    </row>
    <row r="101" spans="2:25" s="1230" customFormat="1" ht="19.9" customHeight="1">
      <c r="B101" s="89"/>
      <c r="C101" s="90"/>
      <c r="D101" s="91" t="s">
        <v>183</v>
      </c>
      <c r="E101" s="92"/>
      <c r="F101" s="92"/>
      <c r="G101" s="92"/>
      <c r="H101" s="92"/>
      <c r="I101" s="168"/>
      <c r="J101" s="93">
        <f>J152</f>
        <v>0</v>
      </c>
      <c r="K101" s="90"/>
      <c r="L101" s="89"/>
      <c r="M101" s="90"/>
      <c r="N101" s="90"/>
      <c r="O101" s="90"/>
      <c r="P101" s="90"/>
      <c r="Q101" s="90"/>
      <c r="R101" s="90"/>
      <c r="S101" s="90"/>
      <c r="T101" s="90"/>
      <c r="U101" s="90"/>
      <c r="V101" s="90"/>
      <c r="W101" s="90"/>
      <c r="X101" s="90"/>
      <c r="Y101" s="90"/>
    </row>
    <row r="102" spans="2:25" s="1230" customFormat="1" ht="19.9" customHeight="1">
      <c r="B102" s="89"/>
      <c r="C102" s="90"/>
      <c r="D102" s="91" t="s">
        <v>184</v>
      </c>
      <c r="E102" s="92"/>
      <c r="F102" s="92"/>
      <c r="G102" s="92"/>
      <c r="H102" s="92"/>
      <c r="I102" s="168"/>
      <c r="J102" s="93">
        <f>J167</f>
        <v>0</v>
      </c>
      <c r="K102" s="90"/>
      <c r="L102" s="89"/>
      <c r="M102" s="90"/>
      <c r="N102" s="90"/>
      <c r="O102" s="90"/>
      <c r="P102" s="90"/>
      <c r="Q102" s="90"/>
      <c r="R102" s="90"/>
      <c r="S102" s="90"/>
      <c r="T102" s="90"/>
      <c r="U102" s="90"/>
      <c r="V102" s="90"/>
      <c r="W102" s="90"/>
      <c r="X102" s="90"/>
      <c r="Y102" s="90"/>
    </row>
    <row r="103" spans="2:25" s="1230" customFormat="1" ht="19.9" customHeight="1">
      <c r="B103" s="89"/>
      <c r="C103" s="90"/>
      <c r="D103" s="91" t="s">
        <v>185</v>
      </c>
      <c r="E103" s="92"/>
      <c r="F103" s="92"/>
      <c r="G103" s="92"/>
      <c r="H103" s="92"/>
      <c r="I103" s="168"/>
      <c r="J103" s="93">
        <f>J204</f>
        <v>0</v>
      </c>
      <c r="K103" s="90"/>
      <c r="L103" s="89"/>
      <c r="M103" s="90"/>
      <c r="N103" s="90"/>
      <c r="O103" s="90"/>
      <c r="P103" s="90"/>
      <c r="Q103" s="90"/>
      <c r="R103" s="90"/>
      <c r="S103" s="90"/>
      <c r="T103" s="90"/>
      <c r="U103" s="90"/>
      <c r="V103" s="90"/>
      <c r="W103" s="90"/>
      <c r="X103" s="90"/>
      <c r="Y103" s="90"/>
    </row>
    <row r="104" spans="2:25" s="1230" customFormat="1" ht="19.9" customHeight="1">
      <c r="B104" s="89"/>
      <c r="C104" s="90"/>
      <c r="D104" s="91" t="s">
        <v>186</v>
      </c>
      <c r="E104" s="92"/>
      <c r="F104" s="92"/>
      <c r="G104" s="92"/>
      <c r="H104" s="92"/>
      <c r="I104" s="168"/>
      <c r="J104" s="93">
        <f>J210</f>
        <v>0</v>
      </c>
      <c r="K104" s="90"/>
      <c r="L104" s="89"/>
      <c r="M104" s="90"/>
      <c r="N104" s="90"/>
      <c r="O104" s="90"/>
      <c r="P104" s="90"/>
      <c r="Q104" s="90"/>
      <c r="R104" s="90"/>
      <c r="S104" s="90"/>
      <c r="T104" s="90"/>
      <c r="U104" s="90"/>
      <c r="V104" s="90"/>
      <c r="W104" s="90"/>
      <c r="X104" s="90"/>
      <c r="Y104" s="90"/>
    </row>
    <row r="105" spans="2:25" s="1230" customFormat="1" ht="19.9" customHeight="1">
      <c r="B105" s="89"/>
      <c r="C105" s="90"/>
      <c r="D105" s="91" t="s">
        <v>187</v>
      </c>
      <c r="E105" s="92"/>
      <c r="F105" s="92"/>
      <c r="G105" s="92"/>
      <c r="H105" s="92"/>
      <c r="I105" s="168"/>
      <c r="J105" s="93">
        <f>J233</f>
        <v>0</v>
      </c>
      <c r="K105" s="90"/>
      <c r="L105" s="89"/>
      <c r="M105" s="90"/>
      <c r="N105" s="90"/>
      <c r="O105" s="90"/>
      <c r="P105" s="90"/>
      <c r="Q105" s="90"/>
      <c r="R105" s="90"/>
      <c r="S105" s="90"/>
      <c r="T105" s="90"/>
      <c r="U105" s="90"/>
      <c r="V105" s="90"/>
      <c r="W105" s="90"/>
      <c r="X105" s="90"/>
      <c r="Y105" s="90"/>
    </row>
    <row r="106" spans="1:31" s="1222" customFormat="1" ht="21.75" customHeight="1">
      <c r="A106" s="154"/>
      <c r="B106" s="73"/>
      <c r="C106" s="1214"/>
      <c r="D106" s="1214"/>
      <c r="E106" s="1214"/>
      <c r="F106" s="1214"/>
      <c r="G106" s="1214"/>
      <c r="H106" s="1214"/>
      <c r="I106" s="154"/>
      <c r="J106" s="1214"/>
      <c r="K106" s="1214"/>
      <c r="L106" s="1280"/>
      <c r="M106" s="1281"/>
      <c r="N106" s="1281"/>
      <c r="O106" s="1281"/>
      <c r="P106" s="1281"/>
      <c r="Q106" s="1281"/>
      <c r="R106" s="1281"/>
      <c r="S106" s="1214"/>
      <c r="T106" s="1214"/>
      <c r="U106" s="1214"/>
      <c r="V106" s="1214"/>
      <c r="W106" s="1214"/>
      <c r="X106" s="1214"/>
      <c r="Y106" s="1214"/>
      <c r="Z106" s="154"/>
      <c r="AA106" s="154"/>
      <c r="AB106" s="154"/>
      <c r="AC106" s="154"/>
      <c r="AD106" s="154"/>
      <c r="AE106" s="154"/>
    </row>
    <row r="107" spans="1:31" s="1222" customFormat="1" ht="6.95" customHeight="1">
      <c r="A107" s="154"/>
      <c r="B107" s="94"/>
      <c r="C107" s="95"/>
      <c r="D107" s="95"/>
      <c r="E107" s="95"/>
      <c r="F107" s="95"/>
      <c r="G107" s="95"/>
      <c r="H107" s="95"/>
      <c r="I107" s="164"/>
      <c r="J107" s="95"/>
      <c r="K107" s="95"/>
      <c r="L107" s="1280"/>
      <c r="M107" s="1281"/>
      <c r="N107" s="1281"/>
      <c r="O107" s="1281"/>
      <c r="P107" s="1281"/>
      <c r="Q107" s="1281"/>
      <c r="R107" s="1281"/>
      <c r="S107" s="1214"/>
      <c r="T107" s="1214"/>
      <c r="U107" s="1214"/>
      <c r="V107" s="1214"/>
      <c r="W107" s="1214"/>
      <c r="X107" s="1214"/>
      <c r="Y107" s="1214"/>
      <c r="Z107" s="154"/>
      <c r="AA107" s="154"/>
      <c r="AB107" s="154"/>
      <c r="AC107" s="154"/>
      <c r="AD107" s="154"/>
      <c r="AE107" s="154"/>
    </row>
    <row r="111" spans="1:31" s="1222" customFormat="1" ht="6.95" customHeight="1">
      <c r="A111" s="154"/>
      <c r="B111" s="96"/>
      <c r="C111" s="97"/>
      <c r="D111" s="97"/>
      <c r="E111" s="97"/>
      <c r="F111" s="97"/>
      <c r="G111" s="97"/>
      <c r="H111" s="97"/>
      <c r="I111" s="165"/>
      <c r="J111" s="97"/>
      <c r="K111" s="97"/>
      <c r="L111" s="1280"/>
      <c r="M111" s="1281"/>
      <c r="N111" s="1281"/>
      <c r="O111" s="1281"/>
      <c r="P111" s="1281"/>
      <c r="Q111" s="1281"/>
      <c r="R111" s="1281"/>
      <c r="S111" s="1214"/>
      <c r="T111" s="1214"/>
      <c r="U111" s="1214"/>
      <c r="V111" s="1214"/>
      <c r="W111" s="1214"/>
      <c r="X111" s="1214"/>
      <c r="Y111" s="1214"/>
      <c r="Z111" s="154"/>
      <c r="AA111" s="154"/>
      <c r="AB111" s="154"/>
      <c r="AC111" s="154"/>
      <c r="AD111" s="154"/>
      <c r="AE111" s="154"/>
    </row>
    <row r="112" spans="1:31" s="1222" customFormat="1" ht="24.95" customHeight="1">
      <c r="A112" s="154"/>
      <c r="B112" s="73"/>
      <c r="C112" s="74" t="s">
        <v>188</v>
      </c>
      <c r="D112" s="1214"/>
      <c r="E112" s="1214"/>
      <c r="F112" s="1214"/>
      <c r="G112" s="1214"/>
      <c r="H112" s="1214"/>
      <c r="I112" s="154"/>
      <c r="J112" s="1214"/>
      <c r="K112" s="1214"/>
      <c r="L112" s="1280"/>
      <c r="M112" s="1281"/>
      <c r="N112" s="1281"/>
      <c r="O112" s="1281"/>
      <c r="P112" s="1281"/>
      <c r="Q112" s="1281"/>
      <c r="R112" s="1281"/>
      <c r="S112" s="1214"/>
      <c r="T112" s="1214"/>
      <c r="U112" s="1214"/>
      <c r="V112" s="1214"/>
      <c r="W112" s="1214"/>
      <c r="X112" s="1214"/>
      <c r="Y112" s="1214"/>
      <c r="Z112" s="154"/>
      <c r="AA112" s="154"/>
      <c r="AB112" s="154"/>
      <c r="AC112" s="154"/>
      <c r="AD112" s="154"/>
      <c r="AE112" s="154"/>
    </row>
    <row r="113" spans="1:31" s="1222" customFormat="1" ht="6.95" customHeight="1">
      <c r="A113" s="154"/>
      <c r="B113" s="73"/>
      <c r="C113" s="1214"/>
      <c r="D113" s="1214"/>
      <c r="E113" s="1214"/>
      <c r="F113" s="1214"/>
      <c r="G113" s="1214"/>
      <c r="H113" s="1214"/>
      <c r="I113" s="154"/>
      <c r="J113" s="1214"/>
      <c r="K113" s="1214"/>
      <c r="L113" s="1280"/>
      <c r="M113" s="1281"/>
      <c r="N113" s="1281"/>
      <c r="O113" s="1281"/>
      <c r="P113" s="1281"/>
      <c r="Q113" s="1281"/>
      <c r="R113" s="1281"/>
      <c r="S113" s="1214"/>
      <c r="T113" s="1214"/>
      <c r="U113" s="1214"/>
      <c r="V113" s="1214"/>
      <c r="W113" s="1214"/>
      <c r="X113" s="1214"/>
      <c r="Y113" s="1214"/>
      <c r="Z113" s="154"/>
      <c r="AA113" s="154"/>
      <c r="AB113" s="154"/>
      <c r="AC113" s="154"/>
      <c r="AD113" s="154"/>
      <c r="AE113" s="154"/>
    </row>
    <row r="114" spans="1:31" s="1222" customFormat="1" ht="12" customHeight="1">
      <c r="A114" s="154"/>
      <c r="B114" s="73"/>
      <c r="C114" s="75" t="s">
        <v>84</v>
      </c>
      <c r="D114" s="1214"/>
      <c r="E114" s="1214"/>
      <c r="F114" s="1214"/>
      <c r="G114" s="1214"/>
      <c r="H114" s="1214"/>
      <c r="I114" s="154"/>
      <c r="J114" s="1214"/>
      <c r="K114" s="1214"/>
      <c r="L114" s="1280"/>
      <c r="M114" s="1281"/>
      <c r="N114" s="1281"/>
      <c r="O114" s="1281"/>
      <c r="P114" s="1281"/>
      <c r="Q114" s="1281"/>
      <c r="R114" s="1281"/>
      <c r="S114" s="1214"/>
      <c r="T114" s="1214"/>
      <c r="U114" s="1214"/>
      <c r="V114" s="1214"/>
      <c r="W114" s="1214"/>
      <c r="X114" s="1214"/>
      <c r="Y114" s="1214"/>
      <c r="Z114" s="154"/>
      <c r="AA114" s="154"/>
      <c r="AB114" s="154"/>
      <c r="AC114" s="154"/>
      <c r="AD114" s="154"/>
      <c r="AE114" s="154"/>
    </row>
    <row r="115" spans="1:31" s="1222" customFormat="1" ht="16.5" customHeight="1">
      <c r="A115" s="154"/>
      <c r="B115" s="73"/>
      <c r="C115" s="1214"/>
      <c r="D115" s="1214"/>
      <c r="E115" s="1511" t="str">
        <f>E7</f>
        <v>Modernizace kuchyně MŠ Mitušova D.1.4.1 Zdravotechnické instalace</v>
      </c>
      <c r="F115" s="1512"/>
      <c r="G115" s="1512"/>
      <c r="H115" s="1512"/>
      <c r="I115" s="154"/>
      <c r="J115" s="1214"/>
      <c r="K115" s="1214"/>
      <c r="L115" s="1280"/>
      <c r="M115" s="1281"/>
      <c r="N115" s="1281"/>
      <c r="O115" s="1281"/>
      <c r="P115" s="1281"/>
      <c r="Q115" s="1281"/>
      <c r="R115" s="1281"/>
      <c r="S115" s="1214"/>
      <c r="T115" s="1214"/>
      <c r="U115" s="1214"/>
      <c r="V115" s="1214"/>
      <c r="W115" s="1214"/>
      <c r="X115" s="1214"/>
      <c r="Y115" s="1214"/>
      <c r="Z115" s="154"/>
      <c r="AA115" s="154"/>
      <c r="AB115" s="154"/>
      <c r="AC115" s="154"/>
      <c r="AD115" s="154"/>
      <c r="AE115" s="154"/>
    </row>
    <row r="116" spans="1:31" s="1222" customFormat="1" ht="6.95" customHeight="1">
      <c r="A116" s="154"/>
      <c r="B116" s="73"/>
      <c r="C116" s="1214"/>
      <c r="D116" s="1214"/>
      <c r="E116" s="1214"/>
      <c r="F116" s="1214"/>
      <c r="G116" s="1214"/>
      <c r="H116" s="1214"/>
      <c r="I116" s="154"/>
      <c r="J116" s="1214"/>
      <c r="K116" s="1214"/>
      <c r="L116" s="1280"/>
      <c r="M116" s="1281"/>
      <c r="N116" s="1281"/>
      <c r="O116" s="1281"/>
      <c r="P116" s="1281"/>
      <c r="Q116" s="1281"/>
      <c r="R116" s="1281"/>
      <c r="S116" s="1214"/>
      <c r="T116" s="1214"/>
      <c r="U116" s="1214"/>
      <c r="V116" s="1214"/>
      <c r="W116" s="1214"/>
      <c r="X116" s="1214"/>
      <c r="Y116" s="1214"/>
      <c r="Z116" s="154"/>
      <c r="AA116" s="154"/>
      <c r="AB116" s="154"/>
      <c r="AC116" s="154"/>
      <c r="AD116" s="154"/>
      <c r="AE116" s="154"/>
    </row>
    <row r="117" spans="1:31" s="1222" customFormat="1" ht="12" customHeight="1">
      <c r="A117" s="154"/>
      <c r="B117" s="73"/>
      <c r="C117" s="75" t="s">
        <v>85</v>
      </c>
      <c r="D117" s="1214"/>
      <c r="E117" s="1214"/>
      <c r="F117" s="76" t="str">
        <f>F10</f>
        <v>Ostrava</v>
      </c>
      <c r="G117" s="1214"/>
      <c r="H117" s="1214"/>
      <c r="I117" s="155" t="s">
        <v>86</v>
      </c>
      <c r="J117" s="77" t="str">
        <f>IF(J10="","",J10)</f>
        <v>24. 1. 2020</v>
      </c>
      <c r="K117" s="1214"/>
      <c r="L117" s="1280"/>
      <c r="M117" s="1281"/>
      <c r="N117" s="1281"/>
      <c r="O117" s="1281"/>
      <c r="P117" s="1281"/>
      <c r="Q117" s="1281"/>
      <c r="R117" s="1281"/>
      <c r="S117" s="1214"/>
      <c r="T117" s="1214"/>
      <c r="U117" s="1214"/>
      <c r="V117" s="1214"/>
      <c r="W117" s="1214"/>
      <c r="X117" s="1214"/>
      <c r="Y117" s="1214"/>
      <c r="Z117" s="154"/>
      <c r="AA117" s="154"/>
      <c r="AB117" s="154"/>
      <c r="AC117" s="154"/>
      <c r="AD117" s="154"/>
      <c r="AE117" s="154"/>
    </row>
    <row r="118" spans="1:31" s="1222" customFormat="1" ht="6.95" customHeight="1">
      <c r="A118" s="154"/>
      <c r="B118" s="73"/>
      <c r="C118" s="1214"/>
      <c r="D118" s="1214"/>
      <c r="E118" s="1214"/>
      <c r="F118" s="1214"/>
      <c r="G118" s="1214"/>
      <c r="H118" s="1214"/>
      <c r="I118" s="154"/>
      <c r="J118" s="1214"/>
      <c r="K118" s="1214"/>
      <c r="L118" s="1280"/>
      <c r="M118" s="1281"/>
      <c r="N118" s="1281"/>
      <c r="O118" s="1281"/>
      <c r="P118" s="1281"/>
      <c r="Q118" s="1281"/>
      <c r="R118" s="1281"/>
      <c r="S118" s="1214"/>
      <c r="T118" s="1214"/>
      <c r="U118" s="1214"/>
      <c r="V118" s="1214"/>
      <c r="W118" s="1214"/>
      <c r="X118" s="1214"/>
      <c r="Y118" s="1214"/>
      <c r="Z118" s="154"/>
      <c r="AA118" s="154"/>
      <c r="AB118" s="154"/>
      <c r="AC118" s="154"/>
      <c r="AD118" s="154"/>
      <c r="AE118" s="154"/>
    </row>
    <row r="119" spans="1:31" s="1222" customFormat="1" ht="25.7" customHeight="1">
      <c r="A119" s="154"/>
      <c r="B119" s="73"/>
      <c r="C119" s="75" t="s">
        <v>147</v>
      </c>
      <c r="D119" s="1214"/>
      <c r="E119" s="1214"/>
      <c r="F119" s="76" t="str">
        <f>E13</f>
        <v>Městský obvod Ostrava ih</v>
      </c>
      <c r="G119" s="1214"/>
      <c r="H119" s="1214"/>
      <c r="I119" s="155" t="s">
        <v>88</v>
      </c>
      <c r="J119" s="78" t="str">
        <f>E19</f>
        <v>Ing. Kristián Gebauer</v>
      </c>
      <c r="K119" s="1214"/>
      <c r="L119" s="1280"/>
      <c r="M119" s="1281"/>
      <c r="N119" s="1281"/>
      <c r="O119" s="1281"/>
      <c r="P119" s="1281"/>
      <c r="Q119" s="1281"/>
      <c r="R119" s="1281"/>
      <c r="S119" s="1214"/>
      <c r="T119" s="1214"/>
      <c r="U119" s="1214"/>
      <c r="V119" s="1214"/>
      <c r="W119" s="1214"/>
      <c r="X119" s="1214"/>
      <c r="Y119" s="1214"/>
      <c r="Z119" s="154"/>
      <c r="AA119" s="154"/>
      <c r="AB119" s="154"/>
      <c r="AC119" s="154"/>
      <c r="AD119" s="154"/>
      <c r="AE119" s="154"/>
    </row>
    <row r="120" spans="1:31" s="1222" customFormat="1" ht="25.7" customHeight="1">
      <c r="A120" s="154"/>
      <c r="B120" s="73"/>
      <c r="C120" s="75" t="s">
        <v>2409</v>
      </c>
      <c r="D120" s="1214"/>
      <c r="E120" s="1214"/>
      <c r="F120" s="76" t="str">
        <f>IF(E16="","",E16)</f>
        <v>Vyplň údaj</v>
      </c>
      <c r="G120" s="1214"/>
      <c r="H120" s="1214"/>
      <c r="I120" s="155" t="s">
        <v>92</v>
      </c>
      <c r="J120" s="78" t="str">
        <f>E22</f>
        <v>Ing. Kristián Gebauer</v>
      </c>
      <c r="K120" s="1214"/>
      <c r="L120" s="1280"/>
      <c r="M120" s="1281"/>
      <c r="N120" s="1281"/>
      <c r="O120" s="1281"/>
      <c r="P120" s="1281"/>
      <c r="Q120" s="1281"/>
      <c r="R120" s="1281"/>
      <c r="S120" s="1214"/>
      <c r="T120" s="1214"/>
      <c r="U120" s="1214"/>
      <c r="V120" s="1214"/>
      <c r="W120" s="1214"/>
      <c r="X120" s="1214"/>
      <c r="Y120" s="1214"/>
      <c r="Z120" s="154"/>
      <c r="AA120" s="154"/>
      <c r="AB120" s="154"/>
      <c r="AC120" s="154"/>
      <c r="AD120" s="154"/>
      <c r="AE120" s="154"/>
    </row>
    <row r="121" spans="1:31" s="1222" customFormat="1" ht="10.35" customHeight="1">
      <c r="A121" s="154"/>
      <c r="B121" s="73"/>
      <c r="C121" s="1214"/>
      <c r="D121" s="1214"/>
      <c r="E121" s="1214"/>
      <c r="F121" s="1214"/>
      <c r="G121" s="1214"/>
      <c r="H121" s="1214"/>
      <c r="I121" s="154"/>
      <c r="J121" s="1214"/>
      <c r="K121" s="1214"/>
      <c r="L121" s="1280"/>
      <c r="M121" s="1281"/>
      <c r="N121" s="1281"/>
      <c r="O121" s="1281"/>
      <c r="P121" s="1281"/>
      <c r="Q121" s="1281"/>
      <c r="R121" s="1281"/>
      <c r="S121" s="1214"/>
      <c r="T121" s="1214"/>
      <c r="U121" s="1214"/>
      <c r="V121" s="1214"/>
      <c r="W121" s="1214"/>
      <c r="X121" s="1214"/>
      <c r="Y121" s="1214"/>
      <c r="Z121" s="154"/>
      <c r="AA121" s="154"/>
      <c r="AB121" s="154"/>
      <c r="AC121" s="154"/>
      <c r="AD121" s="154"/>
      <c r="AE121" s="154"/>
    </row>
    <row r="122" spans="1:31" s="1237" customFormat="1" ht="29.25" customHeight="1">
      <c r="A122" s="1232"/>
      <c r="B122" s="98"/>
      <c r="C122" s="99" t="s">
        <v>189</v>
      </c>
      <c r="D122" s="100" t="s">
        <v>190</v>
      </c>
      <c r="E122" s="100" t="s">
        <v>93</v>
      </c>
      <c r="F122" s="100" t="s">
        <v>191</v>
      </c>
      <c r="G122" s="100" t="s">
        <v>192</v>
      </c>
      <c r="H122" s="100" t="s">
        <v>193</v>
      </c>
      <c r="I122" s="169" t="s">
        <v>194</v>
      </c>
      <c r="J122" s="100" t="s">
        <v>174</v>
      </c>
      <c r="K122" s="101" t="s">
        <v>195</v>
      </c>
      <c r="L122" s="1298"/>
      <c r="M122" s="102" t="s">
        <v>144</v>
      </c>
      <c r="N122" s="103" t="s">
        <v>157</v>
      </c>
      <c r="O122" s="103" t="s">
        <v>196</v>
      </c>
      <c r="P122" s="103" t="s">
        <v>197</v>
      </c>
      <c r="Q122" s="103" t="s">
        <v>198</v>
      </c>
      <c r="R122" s="103" t="s">
        <v>199</v>
      </c>
      <c r="S122" s="103" t="s">
        <v>200</v>
      </c>
      <c r="T122" s="104" t="s">
        <v>201</v>
      </c>
      <c r="U122" s="1299"/>
      <c r="V122" s="1299"/>
      <c r="W122" s="1299"/>
      <c r="X122" s="1299"/>
      <c r="Y122" s="1299"/>
      <c r="Z122" s="1232"/>
      <c r="AA122" s="1232"/>
      <c r="AB122" s="1232"/>
      <c r="AC122" s="1232"/>
      <c r="AD122" s="1232"/>
      <c r="AE122" s="1232"/>
    </row>
    <row r="123" spans="1:63" s="1222" customFormat="1" ht="22.9" customHeight="1">
      <c r="A123" s="154"/>
      <c r="B123" s="73"/>
      <c r="C123" s="105" t="s">
        <v>202</v>
      </c>
      <c r="D123" s="1214"/>
      <c r="E123" s="1214"/>
      <c r="F123" s="1214"/>
      <c r="G123" s="1214"/>
      <c r="H123" s="1214"/>
      <c r="I123" s="154"/>
      <c r="J123" s="106">
        <f>BK123</f>
        <v>0</v>
      </c>
      <c r="K123" s="1214"/>
      <c r="L123" s="73"/>
      <c r="M123" s="107"/>
      <c r="N123" s="108"/>
      <c r="O123" s="109"/>
      <c r="P123" s="110">
        <f>P124+P151</f>
        <v>0</v>
      </c>
      <c r="Q123" s="109"/>
      <c r="R123" s="110">
        <f>R124+R151</f>
        <v>32.274871</v>
      </c>
      <c r="S123" s="109"/>
      <c r="T123" s="111">
        <f>T124+T151</f>
        <v>0.47172</v>
      </c>
      <c r="U123" s="1214"/>
      <c r="V123" s="1214"/>
      <c r="W123" s="1214"/>
      <c r="X123" s="1214"/>
      <c r="Y123" s="1214"/>
      <c r="Z123" s="154"/>
      <c r="AA123" s="154"/>
      <c r="AB123" s="154"/>
      <c r="AC123" s="154"/>
      <c r="AD123" s="154"/>
      <c r="AE123" s="154"/>
      <c r="AT123" s="1218" t="s">
        <v>110</v>
      </c>
      <c r="AU123" s="1218" t="s">
        <v>176</v>
      </c>
      <c r="BK123" s="1242">
        <f>BK124+BK151</f>
        <v>0</v>
      </c>
    </row>
    <row r="124" spans="2:63" s="170" customFormat="1" ht="25.9" customHeight="1">
      <c r="B124" s="112"/>
      <c r="C124" s="113"/>
      <c r="D124" s="114" t="s">
        <v>110</v>
      </c>
      <c r="E124" s="115" t="s">
        <v>203</v>
      </c>
      <c r="F124" s="115" t="s">
        <v>204</v>
      </c>
      <c r="G124" s="113"/>
      <c r="H124" s="113"/>
      <c r="J124" s="116">
        <f>BK124</f>
        <v>0</v>
      </c>
      <c r="K124" s="113"/>
      <c r="L124" s="112"/>
      <c r="M124" s="117"/>
      <c r="N124" s="118"/>
      <c r="O124" s="118"/>
      <c r="P124" s="119">
        <f>P125+P134+P141+P149</f>
        <v>0</v>
      </c>
      <c r="Q124" s="118"/>
      <c r="R124" s="119">
        <f>R125+R134+R141+R149</f>
        <v>31.780831</v>
      </c>
      <c r="S124" s="118"/>
      <c r="T124" s="120">
        <f>T125+T134+T141+T149</f>
        <v>0</v>
      </c>
      <c r="U124" s="113"/>
      <c r="V124" s="113"/>
      <c r="W124" s="113"/>
      <c r="X124" s="113"/>
      <c r="Y124" s="113"/>
      <c r="AR124" s="1244" t="s">
        <v>119</v>
      </c>
      <c r="AT124" s="1249" t="s">
        <v>110</v>
      </c>
      <c r="AU124" s="1249" t="s">
        <v>111</v>
      </c>
      <c r="AY124" s="1244" t="s">
        <v>205</v>
      </c>
      <c r="BK124" s="1250">
        <f>BK125+BK134+BK141+BK149</f>
        <v>0</v>
      </c>
    </row>
    <row r="125" spans="2:63" s="170" customFormat="1" ht="22.9" customHeight="1">
      <c r="B125" s="112"/>
      <c r="C125" s="113"/>
      <c r="D125" s="114" t="s">
        <v>110</v>
      </c>
      <c r="E125" s="121" t="s">
        <v>119</v>
      </c>
      <c r="F125" s="121" t="s">
        <v>206</v>
      </c>
      <c r="G125" s="113"/>
      <c r="H125" s="113"/>
      <c r="J125" s="122">
        <f>BK125</f>
        <v>0</v>
      </c>
      <c r="K125" s="113"/>
      <c r="L125" s="112"/>
      <c r="M125" s="117"/>
      <c r="N125" s="118"/>
      <c r="O125" s="118"/>
      <c r="P125" s="119">
        <f>SUM(P126:P133)</f>
        <v>0</v>
      </c>
      <c r="Q125" s="118"/>
      <c r="R125" s="119">
        <f>SUM(R126:R133)</f>
        <v>27.148</v>
      </c>
      <c r="S125" s="118"/>
      <c r="T125" s="120">
        <f>SUM(T126:T133)</f>
        <v>0</v>
      </c>
      <c r="U125" s="113"/>
      <c r="V125" s="113"/>
      <c r="W125" s="113"/>
      <c r="X125" s="113"/>
      <c r="Y125" s="113"/>
      <c r="AR125" s="1244" t="s">
        <v>119</v>
      </c>
      <c r="AT125" s="1249" t="s">
        <v>110</v>
      </c>
      <c r="AU125" s="1249" t="s">
        <v>119</v>
      </c>
      <c r="AY125" s="1244" t="s">
        <v>205</v>
      </c>
      <c r="BK125" s="1250">
        <f>SUM(BK126:BK133)</f>
        <v>0</v>
      </c>
    </row>
    <row r="126" spans="1:65" s="1222" customFormat="1" ht="48">
      <c r="A126" s="154"/>
      <c r="B126" s="73"/>
      <c r="C126" s="123" t="s">
        <v>207</v>
      </c>
      <c r="D126" s="123" t="s">
        <v>208</v>
      </c>
      <c r="E126" s="124" t="s">
        <v>209</v>
      </c>
      <c r="F126" s="125" t="s">
        <v>2549</v>
      </c>
      <c r="G126" s="126" t="s">
        <v>210</v>
      </c>
      <c r="H126" s="1215">
        <v>38.68</v>
      </c>
      <c r="I126" s="171"/>
      <c r="J126" s="127">
        <f>ROUND(I126*H126,2)</f>
        <v>0</v>
      </c>
      <c r="K126" s="125" t="s">
        <v>2626</v>
      </c>
      <c r="L126" s="73"/>
      <c r="M126" s="1300" t="s">
        <v>144</v>
      </c>
      <c r="N126" s="128" t="s">
        <v>158</v>
      </c>
      <c r="O126" s="150"/>
      <c r="P126" s="129">
        <f>O126*H126</f>
        <v>0</v>
      </c>
      <c r="Q126" s="129">
        <v>0</v>
      </c>
      <c r="R126" s="129">
        <f>Q126*H126</f>
        <v>0</v>
      </c>
      <c r="S126" s="129">
        <v>0</v>
      </c>
      <c r="T126" s="130">
        <f>S126*H126</f>
        <v>0</v>
      </c>
      <c r="U126" s="1214"/>
      <c r="V126" s="1214"/>
      <c r="W126" s="1214"/>
      <c r="X126" s="1214"/>
      <c r="Y126" s="1214"/>
      <c r="Z126" s="154"/>
      <c r="AA126" s="154"/>
      <c r="AB126" s="154"/>
      <c r="AC126" s="154"/>
      <c r="AD126" s="154"/>
      <c r="AE126" s="154"/>
      <c r="AR126" s="1255" t="s">
        <v>211</v>
      </c>
      <c r="AT126" s="1255" t="s">
        <v>208</v>
      </c>
      <c r="AU126" s="1255" t="s">
        <v>138</v>
      </c>
      <c r="AY126" s="1218" t="s">
        <v>205</v>
      </c>
      <c r="BE126" s="1256">
        <f>IF(N126="základní",J126,0)</f>
        <v>0</v>
      </c>
      <c r="BF126" s="1256">
        <f>IF(N126="snížená",J126,0)</f>
        <v>0</v>
      </c>
      <c r="BG126" s="1256">
        <f>IF(N126="zákl. přenesená",J126,0)</f>
        <v>0</v>
      </c>
      <c r="BH126" s="1256">
        <f>IF(N126="sníž. přenesená",J126,0)</f>
        <v>0</v>
      </c>
      <c r="BI126" s="1256">
        <f>IF(N126="nulová",J126,0)</f>
        <v>0</v>
      </c>
      <c r="BJ126" s="1218" t="s">
        <v>119</v>
      </c>
      <c r="BK126" s="1256">
        <f>ROUND(I126*H126,2)</f>
        <v>0</v>
      </c>
      <c r="BL126" s="1218" t="s">
        <v>211</v>
      </c>
      <c r="BM126" s="1255" t="s">
        <v>212</v>
      </c>
    </row>
    <row r="127" spans="1:47" s="1222" customFormat="1" ht="165.75">
      <c r="A127" s="154"/>
      <c r="B127" s="73"/>
      <c r="C127" s="1214"/>
      <c r="D127" s="1288" t="s">
        <v>2627</v>
      </c>
      <c r="E127" s="1214"/>
      <c r="F127" s="1289" t="s">
        <v>2628</v>
      </c>
      <c r="G127" s="1214"/>
      <c r="H127" s="1214"/>
      <c r="I127" s="154"/>
      <c r="J127" s="1214"/>
      <c r="K127" s="1214"/>
      <c r="L127" s="73"/>
      <c r="M127" s="1301"/>
      <c r="N127" s="1302"/>
      <c r="O127" s="150"/>
      <c r="P127" s="150"/>
      <c r="Q127" s="150"/>
      <c r="R127" s="150"/>
      <c r="S127" s="150"/>
      <c r="T127" s="1303"/>
      <c r="U127" s="1214"/>
      <c r="V127" s="1214"/>
      <c r="W127" s="1214"/>
      <c r="X127" s="1214"/>
      <c r="Y127" s="1214"/>
      <c r="Z127" s="154"/>
      <c r="AA127" s="154"/>
      <c r="AB127" s="154"/>
      <c r="AC127" s="154"/>
      <c r="AD127" s="154"/>
      <c r="AE127" s="154"/>
      <c r="AT127" s="1218" t="s">
        <v>2627</v>
      </c>
      <c r="AU127" s="1218" t="s">
        <v>138</v>
      </c>
    </row>
    <row r="128" spans="1:65" s="1222" customFormat="1" ht="60">
      <c r="A128" s="154"/>
      <c r="B128" s="73"/>
      <c r="C128" s="123" t="s">
        <v>213</v>
      </c>
      <c r="D128" s="123" t="s">
        <v>208</v>
      </c>
      <c r="E128" s="124" t="s">
        <v>214</v>
      </c>
      <c r="F128" s="125" t="s">
        <v>2550</v>
      </c>
      <c r="G128" s="126" t="s">
        <v>210</v>
      </c>
      <c r="H128" s="1215">
        <v>38.68</v>
      </c>
      <c r="I128" s="171"/>
      <c r="J128" s="127">
        <f>ROUND(I128*H128,2)</f>
        <v>0</v>
      </c>
      <c r="K128" s="125" t="s">
        <v>2626</v>
      </c>
      <c r="L128" s="73"/>
      <c r="M128" s="1300" t="s">
        <v>144</v>
      </c>
      <c r="N128" s="128" t="s">
        <v>158</v>
      </c>
      <c r="O128" s="150"/>
      <c r="P128" s="129">
        <f>O128*H128</f>
        <v>0</v>
      </c>
      <c r="Q128" s="129">
        <v>0</v>
      </c>
      <c r="R128" s="129">
        <f>Q128*H128</f>
        <v>0</v>
      </c>
      <c r="S128" s="129">
        <v>0</v>
      </c>
      <c r="T128" s="130">
        <f>S128*H128</f>
        <v>0</v>
      </c>
      <c r="U128" s="1214"/>
      <c r="V128" s="1214"/>
      <c r="W128" s="1214"/>
      <c r="X128" s="1214"/>
      <c r="Y128" s="1214"/>
      <c r="Z128" s="154"/>
      <c r="AA128" s="154"/>
      <c r="AB128" s="154"/>
      <c r="AC128" s="154"/>
      <c r="AD128" s="154"/>
      <c r="AE128" s="154"/>
      <c r="AR128" s="1255" t="s">
        <v>211</v>
      </c>
      <c r="AT128" s="1255" t="s">
        <v>208</v>
      </c>
      <c r="AU128" s="1255" t="s">
        <v>138</v>
      </c>
      <c r="AY128" s="1218" t="s">
        <v>205</v>
      </c>
      <c r="BE128" s="1256">
        <f>IF(N128="základní",J128,0)</f>
        <v>0</v>
      </c>
      <c r="BF128" s="1256">
        <f>IF(N128="snížená",J128,0)</f>
        <v>0</v>
      </c>
      <c r="BG128" s="1256">
        <f>IF(N128="zákl. přenesená",J128,0)</f>
        <v>0</v>
      </c>
      <c r="BH128" s="1256">
        <f>IF(N128="sníž. přenesená",J128,0)</f>
        <v>0</v>
      </c>
      <c r="BI128" s="1256">
        <f>IF(N128="nulová",J128,0)</f>
        <v>0</v>
      </c>
      <c r="BJ128" s="1218" t="s">
        <v>119</v>
      </c>
      <c r="BK128" s="1256">
        <f>ROUND(I128*H128,2)</f>
        <v>0</v>
      </c>
      <c r="BL128" s="1218" t="s">
        <v>211</v>
      </c>
      <c r="BM128" s="1255" t="s">
        <v>215</v>
      </c>
    </row>
    <row r="129" spans="1:65" s="1222" customFormat="1" ht="36">
      <c r="A129" s="154"/>
      <c r="B129" s="73"/>
      <c r="C129" s="123" t="s">
        <v>216</v>
      </c>
      <c r="D129" s="123" t="s">
        <v>208</v>
      </c>
      <c r="E129" s="124" t="s">
        <v>217</v>
      </c>
      <c r="F129" s="125" t="s">
        <v>2551</v>
      </c>
      <c r="G129" s="126" t="s">
        <v>210</v>
      </c>
      <c r="H129" s="1215">
        <v>38.68</v>
      </c>
      <c r="I129" s="171"/>
      <c r="J129" s="127">
        <f>ROUND(I129*H129,2)</f>
        <v>0</v>
      </c>
      <c r="K129" s="125" t="s">
        <v>2626</v>
      </c>
      <c r="L129" s="73"/>
      <c r="M129" s="1300" t="s">
        <v>144</v>
      </c>
      <c r="N129" s="128" t="s">
        <v>158</v>
      </c>
      <c r="O129" s="150"/>
      <c r="P129" s="129">
        <f>O129*H129</f>
        <v>0</v>
      </c>
      <c r="Q129" s="129">
        <v>0</v>
      </c>
      <c r="R129" s="129">
        <f>Q129*H129</f>
        <v>0</v>
      </c>
      <c r="S129" s="129">
        <v>0</v>
      </c>
      <c r="T129" s="130">
        <f>S129*H129</f>
        <v>0</v>
      </c>
      <c r="U129" s="1214"/>
      <c r="V129" s="1214"/>
      <c r="W129" s="1214"/>
      <c r="X129" s="1214"/>
      <c r="Y129" s="1214"/>
      <c r="Z129" s="154"/>
      <c r="AA129" s="154"/>
      <c r="AB129" s="154"/>
      <c r="AC129" s="154"/>
      <c r="AD129" s="154"/>
      <c r="AE129" s="154"/>
      <c r="AR129" s="1255" t="s">
        <v>211</v>
      </c>
      <c r="AT129" s="1255" t="s">
        <v>208</v>
      </c>
      <c r="AU129" s="1255" t="s">
        <v>138</v>
      </c>
      <c r="AY129" s="1218" t="s">
        <v>205</v>
      </c>
      <c r="BE129" s="1256">
        <f>IF(N129="základní",J129,0)</f>
        <v>0</v>
      </c>
      <c r="BF129" s="1256">
        <f>IF(N129="snížená",J129,0)</f>
        <v>0</v>
      </c>
      <c r="BG129" s="1256">
        <f>IF(N129="zákl. přenesená",J129,0)</f>
        <v>0</v>
      </c>
      <c r="BH129" s="1256">
        <f>IF(N129="sníž. přenesená",J129,0)</f>
        <v>0</v>
      </c>
      <c r="BI129" s="1256">
        <f>IF(N129="nulová",J129,0)</f>
        <v>0</v>
      </c>
      <c r="BJ129" s="1218" t="s">
        <v>119</v>
      </c>
      <c r="BK129" s="1256">
        <f>ROUND(I129*H129,2)</f>
        <v>0</v>
      </c>
      <c r="BL129" s="1218" t="s">
        <v>211</v>
      </c>
      <c r="BM129" s="1255" t="s">
        <v>218</v>
      </c>
    </row>
    <row r="130" spans="1:65" s="1222" customFormat="1" ht="16.5" customHeight="1">
      <c r="A130" s="154"/>
      <c r="B130" s="73"/>
      <c r="C130" s="131" t="s">
        <v>219</v>
      </c>
      <c r="D130" s="131" t="s">
        <v>220</v>
      </c>
      <c r="E130" s="132" t="s">
        <v>221</v>
      </c>
      <c r="F130" s="133" t="s">
        <v>222</v>
      </c>
      <c r="G130" s="134" t="s">
        <v>223</v>
      </c>
      <c r="H130" s="1216">
        <v>27.148</v>
      </c>
      <c r="I130" s="173"/>
      <c r="J130" s="135">
        <f>ROUND(I130*H130,2)</f>
        <v>0</v>
      </c>
      <c r="K130" s="133" t="s">
        <v>2626</v>
      </c>
      <c r="L130" s="1304"/>
      <c r="M130" s="1305" t="s">
        <v>144</v>
      </c>
      <c r="N130" s="136" t="s">
        <v>158</v>
      </c>
      <c r="O130" s="150"/>
      <c r="P130" s="129">
        <f>O130*H130</f>
        <v>0</v>
      </c>
      <c r="Q130" s="129">
        <v>1</v>
      </c>
      <c r="R130" s="129">
        <f>Q130*H130</f>
        <v>27.148</v>
      </c>
      <c r="S130" s="129">
        <v>0</v>
      </c>
      <c r="T130" s="130">
        <f>S130*H130</f>
        <v>0</v>
      </c>
      <c r="U130" s="1214"/>
      <c r="V130" s="1214"/>
      <c r="W130" s="1214"/>
      <c r="X130" s="1214"/>
      <c r="Y130" s="1214"/>
      <c r="Z130" s="154"/>
      <c r="AA130" s="154"/>
      <c r="AB130" s="154"/>
      <c r="AC130" s="154"/>
      <c r="AD130" s="154"/>
      <c r="AE130" s="154"/>
      <c r="AR130" s="1255" t="s">
        <v>224</v>
      </c>
      <c r="AT130" s="1255" t="s">
        <v>220</v>
      </c>
      <c r="AU130" s="1255" t="s">
        <v>138</v>
      </c>
      <c r="AY130" s="1218" t="s">
        <v>205</v>
      </c>
      <c r="BE130" s="1256">
        <f>IF(N130="základní",J130,0)</f>
        <v>0</v>
      </c>
      <c r="BF130" s="1256">
        <f>IF(N130="snížená",J130,0)</f>
        <v>0</v>
      </c>
      <c r="BG130" s="1256">
        <f>IF(N130="zákl. přenesená",J130,0)</f>
        <v>0</v>
      </c>
      <c r="BH130" s="1256">
        <f>IF(N130="sníž. přenesená",J130,0)</f>
        <v>0</v>
      </c>
      <c r="BI130" s="1256">
        <f>IF(N130="nulová",J130,0)</f>
        <v>0</v>
      </c>
      <c r="BJ130" s="1218" t="s">
        <v>119</v>
      </c>
      <c r="BK130" s="1256">
        <f>ROUND(I130*H130,2)</f>
        <v>0</v>
      </c>
      <c r="BL130" s="1218" t="s">
        <v>211</v>
      </c>
      <c r="BM130" s="1255" t="s">
        <v>225</v>
      </c>
    </row>
    <row r="131" spans="1:47" s="1222" customFormat="1" ht="19.5">
      <c r="A131" s="154"/>
      <c r="B131" s="73"/>
      <c r="C131" s="1214"/>
      <c r="D131" s="1288" t="s">
        <v>2627</v>
      </c>
      <c r="E131" s="1214"/>
      <c r="F131" s="1289" t="s">
        <v>2629</v>
      </c>
      <c r="G131" s="1214"/>
      <c r="H131" s="1214"/>
      <c r="I131" s="154"/>
      <c r="J131" s="1214"/>
      <c r="K131" s="1214"/>
      <c r="L131" s="73"/>
      <c r="M131" s="1301"/>
      <c r="N131" s="1302"/>
      <c r="O131" s="150"/>
      <c r="P131" s="150"/>
      <c r="Q131" s="150"/>
      <c r="R131" s="150"/>
      <c r="S131" s="150"/>
      <c r="T131" s="1303"/>
      <c r="U131" s="1214"/>
      <c r="V131" s="1214"/>
      <c r="W131" s="1214"/>
      <c r="X131" s="1214"/>
      <c r="Y131" s="1214"/>
      <c r="Z131" s="154"/>
      <c r="AA131" s="154"/>
      <c r="AB131" s="154"/>
      <c r="AC131" s="154"/>
      <c r="AD131" s="154"/>
      <c r="AE131" s="154"/>
      <c r="AT131" s="1218" t="s">
        <v>2627</v>
      </c>
      <c r="AU131" s="1218" t="s">
        <v>138</v>
      </c>
    </row>
    <row r="132" spans="1:65" s="1222" customFormat="1" ht="60">
      <c r="A132" s="154"/>
      <c r="B132" s="73"/>
      <c r="C132" s="123" t="s">
        <v>226</v>
      </c>
      <c r="D132" s="123" t="s">
        <v>208</v>
      </c>
      <c r="E132" s="124" t="s">
        <v>227</v>
      </c>
      <c r="F132" s="125" t="s">
        <v>2352</v>
      </c>
      <c r="G132" s="126" t="s">
        <v>210</v>
      </c>
      <c r="H132" s="1215">
        <v>16.97</v>
      </c>
      <c r="I132" s="171"/>
      <c r="J132" s="127">
        <f>ROUND(I132*H132,2)</f>
        <v>0</v>
      </c>
      <c r="K132" s="125" t="s">
        <v>2630</v>
      </c>
      <c r="L132" s="73"/>
      <c r="M132" s="1300" t="s">
        <v>144</v>
      </c>
      <c r="N132" s="128" t="s">
        <v>158</v>
      </c>
      <c r="O132" s="150"/>
      <c r="P132" s="129">
        <f>O132*H132</f>
        <v>0</v>
      </c>
      <c r="Q132" s="129">
        <v>0</v>
      </c>
      <c r="R132" s="129">
        <f>Q132*H132</f>
        <v>0</v>
      </c>
      <c r="S132" s="129">
        <v>0</v>
      </c>
      <c r="T132" s="130">
        <f>S132*H132</f>
        <v>0</v>
      </c>
      <c r="U132" s="1214"/>
      <c r="V132" s="1214"/>
      <c r="W132" s="1214"/>
      <c r="X132" s="1214"/>
      <c r="Y132" s="1214"/>
      <c r="Z132" s="154"/>
      <c r="AA132" s="154"/>
      <c r="AB132" s="154"/>
      <c r="AC132" s="154"/>
      <c r="AD132" s="154"/>
      <c r="AE132" s="154"/>
      <c r="AR132" s="1255" t="s">
        <v>211</v>
      </c>
      <c r="AT132" s="1255" t="s">
        <v>208</v>
      </c>
      <c r="AU132" s="1255" t="s">
        <v>138</v>
      </c>
      <c r="AY132" s="1218" t="s">
        <v>205</v>
      </c>
      <c r="BE132" s="1256">
        <f>IF(N132="základní",J132,0)</f>
        <v>0</v>
      </c>
      <c r="BF132" s="1256">
        <f>IF(N132="snížená",J132,0)</f>
        <v>0</v>
      </c>
      <c r="BG132" s="1256">
        <f>IF(N132="zákl. přenesená",J132,0)</f>
        <v>0</v>
      </c>
      <c r="BH132" s="1256">
        <f>IF(N132="sníž. přenesená",J132,0)</f>
        <v>0</v>
      </c>
      <c r="BI132" s="1256">
        <f>IF(N132="nulová",J132,0)</f>
        <v>0</v>
      </c>
      <c r="BJ132" s="1218" t="s">
        <v>119</v>
      </c>
      <c r="BK132" s="1256">
        <f>ROUND(I132*H132,2)</f>
        <v>0</v>
      </c>
      <c r="BL132" s="1218" t="s">
        <v>211</v>
      </c>
      <c r="BM132" s="1255" t="s">
        <v>228</v>
      </c>
    </row>
    <row r="133" spans="1:47" s="1222" customFormat="1" ht="19.5">
      <c r="A133" s="154"/>
      <c r="B133" s="73"/>
      <c r="C133" s="1214"/>
      <c r="D133" s="1288" t="s">
        <v>2627</v>
      </c>
      <c r="E133" s="1214"/>
      <c r="F133" s="1289" t="s">
        <v>2631</v>
      </c>
      <c r="G133" s="1214"/>
      <c r="H133" s="1214"/>
      <c r="I133" s="154"/>
      <c r="J133" s="1214"/>
      <c r="K133" s="1214"/>
      <c r="L133" s="73"/>
      <c r="M133" s="1301"/>
      <c r="N133" s="1302"/>
      <c r="O133" s="150"/>
      <c r="P133" s="150"/>
      <c r="Q133" s="150"/>
      <c r="R133" s="150"/>
      <c r="S133" s="150"/>
      <c r="T133" s="1303"/>
      <c r="U133" s="1214"/>
      <c r="V133" s="1214"/>
      <c r="W133" s="1214"/>
      <c r="X133" s="1214"/>
      <c r="Y133" s="1214"/>
      <c r="Z133" s="154"/>
      <c r="AA133" s="154"/>
      <c r="AB133" s="154"/>
      <c r="AC133" s="154"/>
      <c r="AD133" s="154"/>
      <c r="AE133" s="154"/>
      <c r="AT133" s="1218" t="s">
        <v>2627</v>
      </c>
      <c r="AU133" s="1218" t="s">
        <v>138</v>
      </c>
    </row>
    <row r="134" spans="2:63" s="170" customFormat="1" ht="22.9" customHeight="1">
      <c r="B134" s="112"/>
      <c r="C134" s="113"/>
      <c r="D134" s="114" t="s">
        <v>110</v>
      </c>
      <c r="E134" s="121" t="s">
        <v>211</v>
      </c>
      <c r="F134" s="121" t="s">
        <v>229</v>
      </c>
      <c r="G134" s="113"/>
      <c r="H134" s="113"/>
      <c r="J134" s="122">
        <f>BK134</f>
        <v>0</v>
      </c>
      <c r="K134" s="113"/>
      <c r="L134" s="112"/>
      <c r="M134" s="117"/>
      <c r="N134" s="118"/>
      <c r="O134" s="118"/>
      <c r="P134" s="119">
        <f>SUM(P135:P140)</f>
        <v>0</v>
      </c>
      <c r="Q134" s="118"/>
      <c r="R134" s="119">
        <f>SUM(R135:R140)</f>
        <v>0.053676</v>
      </c>
      <c r="S134" s="118"/>
      <c r="T134" s="120">
        <f>SUM(T135:T140)</f>
        <v>0</v>
      </c>
      <c r="U134" s="113"/>
      <c r="V134" s="113"/>
      <c r="W134" s="113"/>
      <c r="X134" s="113"/>
      <c r="Y134" s="113"/>
      <c r="AR134" s="1244" t="s">
        <v>119</v>
      </c>
      <c r="AT134" s="1249" t="s">
        <v>110</v>
      </c>
      <c r="AU134" s="1249" t="s">
        <v>119</v>
      </c>
      <c r="AY134" s="1244" t="s">
        <v>205</v>
      </c>
      <c r="BK134" s="1250">
        <f>SUM(BK135:BK140)</f>
        <v>0</v>
      </c>
    </row>
    <row r="135" spans="1:65" s="1222" customFormat="1" ht="24">
      <c r="A135" s="154"/>
      <c r="B135" s="73"/>
      <c r="C135" s="123" t="s">
        <v>230</v>
      </c>
      <c r="D135" s="123" t="s">
        <v>208</v>
      </c>
      <c r="E135" s="124" t="s">
        <v>231</v>
      </c>
      <c r="F135" s="125" t="s">
        <v>2363</v>
      </c>
      <c r="G135" s="126" t="s">
        <v>210</v>
      </c>
      <c r="H135" s="1215">
        <v>3.085</v>
      </c>
      <c r="I135" s="171"/>
      <c r="J135" s="127">
        <f>ROUND(I135*H135,2)</f>
        <v>0</v>
      </c>
      <c r="K135" s="125" t="s">
        <v>2630</v>
      </c>
      <c r="L135" s="73"/>
      <c r="M135" s="1300" t="s">
        <v>144</v>
      </c>
      <c r="N135" s="128" t="s">
        <v>158</v>
      </c>
      <c r="O135" s="150"/>
      <c r="P135" s="129">
        <f>O135*H135</f>
        <v>0</v>
      </c>
      <c r="Q135" s="129">
        <v>0</v>
      </c>
      <c r="R135" s="129">
        <f>Q135*H135</f>
        <v>0</v>
      </c>
      <c r="S135" s="129">
        <v>0</v>
      </c>
      <c r="T135" s="130">
        <f>S135*H135</f>
        <v>0</v>
      </c>
      <c r="U135" s="1214"/>
      <c r="V135" s="1214"/>
      <c r="W135" s="1214"/>
      <c r="X135" s="1214"/>
      <c r="Y135" s="1214"/>
      <c r="Z135" s="154"/>
      <c r="AA135" s="154"/>
      <c r="AB135" s="154"/>
      <c r="AC135" s="154"/>
      <c r="AD135" s="154"/>
      <c r="AE135" s="154"/>
      <c r="AR135" s="1255" t="s">
        <v>211</v>
      </c>
      <c r="AT135" s="1255" t="s">
        <v>208</v>
      </c>
      <c r="AU135" s="1255" t="s">
        <v>138</v>
      </c>
      <c r="AY135" s="1218" t="s">
        <v>205</v>
      </c>
      <c r="BE135" s="1256">
        <f>IF(N135="základní",J135,0)</f>
        <v>0</v>
      </c>
      <c r="BF135" s="1256">
        <f>IF(N135="snížená",J135,0)</f>
        <v>0</v>
      </c>
      <c r="BG135" s="1256">
        <f>IF(N135="zákl. přenesená",J135,0)</f>
        <v>0</v>
      </c>
      <c r="BH135" s="1256">
        <f>IF(N135="sníž. přenesená",J135,0)</f>
        <v>0</v>
      </c>
      <c r="BI135" s="1256">
        <f>IF(N135="nulová",J135,0)</f>
        <v>0</v>
      </c>
      <c r="BJ135" s="1218" t="s">
        <v>119</v>
      </c>
      <c r="BK135" s="1256">
        <f>ROUND(I135*H135,2)</f>
        <v>0</v>
      </c>
      <c r="BL135" s="1218" t="s">
        <v>211</v>
      </c>
      <c r="BM135" s="1255" t="s">
        <v>232</v>
      </c>
    </row>
    <row r="136" spans="1:47" s="1222" customFormat="1" ht="19.5">
      <c r="A136" s="154"/>
      <c r="B136" s="73"/>
      <c r="C136" s="1214"/>
      <c r="D136" s="1288" t="s">
        <v>2627</v>
      </c>
      <c r="E136" s="1214"/>
      <c r="F136" s="1289" t="s">
        <v>2632</v>
      </c>
      <c r="G136" s="1214"/>
      <c r="H136" s="1214"/>
      <c r="I136" s="154"/>
      <c r="J136" s="1214"/>
      <c r="K136" s="1214"/>
      <c r="L136" s="73"/>
      <c r="M136" s="1301"/>
      <c r="N136" s="1302"/>
      <c r="O136" s="150"/>
      <c r="P136" s="150"/>
      <c r="Q136" s="150"/>
      <c r="R136" s="150"/>
      <c r="S136" s="150"/>
      <c r="T136" s="1303"/>
      <c r="U136" s="1214"/>
      <c r="V136" s="1214"/>
      <c r="W136" s="1214"/>
      <c r="X136" s="1214"/>
      <c r="Y136" s="1214"/>
      <c r="Z136" s="154"/>
      <c r="AA136" s="154"/>
      <c r="AB136" s="154"/>
      <c r="AC136" s="154"/>
      <c r="AD136" s="154"/>
      <c r="AE136" s="154"/>
      <c r="AT136" s="1218" t="s">
        <v>2627</v>
      </c>
      <c r="AU136" s="1218" t="s">
        <v>138</v>
      </c>
    </row>
    <row r="137" spans="1:65" s="1222" customFormat="1" ht="21.75" customHeight="1">
      <c r="A137" s="154"/>
      <c r="B137" s="73"/>
      <c r="C137" s="123" t="s">
        <v>233</v>
      </c>
      <c r="D137" s="123" t="s">
        <v>208</v>
      </c>
      <c r="E137" s="124" t="s">
        <v>234</v>
      </c>
      <c r="F137" s="125" t="s">
        <v>2552</v>
      </c>
      <c r="G137" s="126" t="s">
        <v>210</v>
      </c>
      <c r="H137" s="1215">
        <v>1.05</v>
      </c>
      <c r="I137" s="171"/>
      <c r="J137" s="127">
        <f>ROUND(I137*H137,2)</f>
        <v>0</v>
      </c>
      <c r="K137" s="125" t="s">
        <v>2630</v>
      </c>
      <c r="L137" s="73"/>
      <c r="M137" s="1300" t="s">
        <v>144</v>
      </c>
      <c r="N137" s="128" t="s">
        <v>158</v>
      </c>
      <c r="O137" s="150"/>
      <c r="P137" s="129">
        <f>O137*H137</f>
        <v>0</v>
      </c>
      <c r="Q137" s="129">
        <v>0</v>
      </c>
      <c r="R137" s="129">
        <f>Q137*H137</f>
        <v>0</v>
      </c>
      <c r="S137" s="129">
        <v>0</v>
      </c>
      <c r="T137" s="130">
        <f>S137*H137</f>
        <v>0</v>
      </c>
      <c r="U137" s="1214"/>
      <c r="V137" s="1214"/>
      <c r="W137" s="1214"/>
      <c r="X137" s="1214"/>
      <c r="Y137" s="1214"/>
      <c r="Z137" s="154"/>
      <c r="AA137" s="154"/>
      <c r="AB137" s="154"/>
      <c r="AC137" s="154"/>
      <c r="AD137" s="154"/>
      <c r="AE137" s="154"/>
      <c r="AR137" s="1255" t="s">
        <v>211</v>
      </c>
      <c r="AT137" s="1255" t="s">
        <v>208</v>
      </c>
      <c r="AU137" s="1255" t="s">
        <v>138</v>
      </c>
      <c r="AY137" s="1218" t="s">
        <v>205</v>
      </c>
      <c r="BE137" s="1256">
        <f>IF(N137="základní",J137,0)</f>
        <v>0</v>
      </c>
      <c r="BF137" s="1256">
        <f>IF(N137="snížená",J137,0)</f>
        <v>0</v>
      </c>
      <c r="BG137" s="1256">
        <f>IF(N137="zákl. přenesená",J137,0)</f>
        <v>0</v>
      </c>
      <c r="BH137" s="1256">
        <f>IF(N137="sníž. přenesená",J137,0)</f>
        <v>0</v>
      </c>
      <c r="BI137" s="1256">
        <f>IF(N137="nulová",J137,0)</f>
        <v>0</v>
      </c>
      <c r="BJ137" s="1218" t="s">
        <v>119</v>
      </c>
      <c r="BK137" s="1256">
        <f>ROUND(I137*H137,2)</f>
        <v>0</v>
      </c>
      <c r="BL137" s="1218" t="s">
        <v>211</v>
      </c>
      <c r="BM137" s="1255" t="s">
        <v>235</v>
      </c>
    </row>
    <row r="138" spans="1:47" s="1222" customFormat="1" ht="19.5">
      <c r="A138" s="154"/>
      <c r="B138" s="73"/>
      <c r="C138" s="1214"/>
      <c r="D138" s="1288" t="s">
        <v>2627</v>
      </c>
      <c r="E138" s="1214"/>
      <c r="F138" s="1289" t="s">
        <v>2633</v>
      </c>
      <c r="G138" s="1214"/>
      <c r="H138" s="1214"/>
      <c r="I138" s="154"/>
      <c r="J138" s="1214"/>
      <c r="K138" s="1214"/>
      <c r="L138" s="73"/>
      <c r="M138" s="1301"/>
      <c r="N138" s="1302"/>
      <c r="O138" s="150"/>
      <c r="P138" s="150"/>
      <c r="Q138" s="150"/>
      <c r="R138" s="150"/>
      <c r="S138" s="150"/>
      <c r="T138" s="1303"/>
      <c r="U138" s="1214"/>
      <c r="V138" s="1214"/>
      <c r="W138" s="1214"/>
      <c r="X138" s="1214"/>
      <c r="Y138" s="1214"/>
      <c r="Z138" s="154"/>
      <c r="AA138" s="154"/>
      <c r="AB138" s="154"/>
      <c r="AC138" s="154"/>
      <c r="AD138" s="154"/>
      <c r="AE138" s="154"/>
      <c r="AT138" s="1218" t="s">
        <v>2627</v>
      </c>
      <c r="AU138" s="1218" t="s">
        <v>138</v>
      </c>
    </row>
    <row r="139" spans="1:65" s="1222" customFormat="1" ht="21.75" customHeight="1">
      <c r="A139" s="154"/>
      <c r="B139" s="73"/>
      <c r="C139" s="123" t="s">
        <v>236</v>
      </c>
      <c r="D139" s="123" t="s">
        <v>208</v>
      </c>
      <c r="E139" s="124" t="s">
        <v>237</v>
      </c>
      <c r="F139" s="125" t="s">
        <v>2553</v>
      </c>
      <c r="G139" s="126" t="s">
        <v>238</v>
      </c>
      <c r="H139" s="1215">
        <v>8.4</v>
      </c>
      <c r="I139" s="171"/>
      <c r="J139" s="127">
        <f>ROUND(I139*H139,2)</f>
        <v>0</v>
      </c>
      <c r="K139" s="125" t="s">
        <v>2630</v>
      </c>
      <c r="L139" s="73"/>
      <c r="M139" s="1300" t="s">
        <v>144</v>
      </c>
      <c r="N139" s="128" t="s">
        <v>158</v>
      </c>
      <c r="O139" s="150"/>
      <c r="P139" s="129">
        <f>O139*H139</f>
        <v>0</v>
      </c>
      <c r="Q139" s="129">
        <v>0.00639</v>
      </c>
      <c r="R139" s="129">
        <f>Q139*H139</f>
        <v>0.053676</v>
      </c>
      <c r="S139" s="129">
        <v>0</v>
      </c>
      <c r="T139" s="130">
        <f>S139*H139</f>
        <v>0</v>
      </c>
      <c r="U139" s="1214"/>
      <c r="V139" s="1214"/>
      <c r="W139" s="1214"/>
      <c r="X139" s="1214"/>
      <c r="Y139" s="1214"/>
      <c r="Z139" s="154"/>
      <c r="AA139" s="154"/>
      <c r="AB139" s="154"/>
      <c r="AC139" s="154"/>
      <c r="AD139" s="154"/>
      <c r="AE139" s="154"/>
      <c r="AR139" s="1255" t="s">
        <v>211</v>
      </c>
      <c r="AT139" s="1255" t="s">
        <v>208</v>
      </c>
      <c r="AU139" s="1255" t="s">
        <v>138</v>
      </c>
      <c r="AY139" s="1218" t="s">
        <v>205</v>
      </c>
      <c r="BE139" s="1256">
        <f>IF(N139="základní",J139,0)</f>
        <v>0</v>
      </c>
      <c r="BF139" s="1256">
        <f>IF(N139="snížená",J139,0)</f>
        <v>0</v>
      </c>
      <c r="BG139" s="1256">
        <f>IF(N139="zákl. přenesená",J139,0)</f>
        <v>0</v>
      </c>
      <c r="BH139" s="1256">
        <f>IF(N139="sníž. přenesená",J139,0)</f>
        <v>0</v>
      </c>
      <c r="BI139" s="1256">
        <f>IF(N139="nulová",J139,0)</f>
        <v>0</v>
      </c>
      <c r="BJ139" s="1218" t="s">
        <v>119</v>
      </c>
      <c r="BK139" s="1256">
        <f>ROUND(I139*H139,2)</f>
        <v>0</v>
      </c>
      <c r="BL139" s="1218" t="s">
        <v>211</v>
      </c>
      <c r="BM139" s="1255" t="s">
        <v>239</v>
      </c>
    </row>
    <row r="140" spans="1:47" s="1222" customFormat="1" ht="19.5">
      <c r="A140" s="154"/>
      <c r="B140" s="73"/>
      <c r="C140" s="1214"/>
      <c r="D140" s="1288" t="s">
        <v>2627</v>
      </c>
      <c r="E140" s="1214"/>
      <c r="F140" s="1289" t="s">
        <v>2634</v>
      </c>
      <c r="G140" s="1214"/>
      <c r="H140" s="1214"/>
      <c r="I140" s="154"/>
      <c r="J140" s="1214"/>
      <c r="K140" s="1214"/>
      <c r="L140" s="73"/>
      <c r="M140" s="1301"/>
      <c r="N140" s="1302"/>
      <c r="O140" s="150"/>
      <c r="P140" s="150"/>
      <c r="Q140" s="150"/>
      <c r="R140" s="150"/>
      <c r="S140" s="150"/>
      <c r="T140" s="1303"/>
      <c r="U140" s="1214"/>
      <c r="V140" s="1214"/>
      <c r="W140" s="1214"/>
      <c r="X140" s="1214"/>
      <c r="Y140" s="1214"/>
      <c r="Z140" s="154"/>
      <c r="AA140" s="154"/>
      <c r="AB140" s="154"/>
      <c r="AC140" s="154"/>
      <c r="AD140" s="154"/>
      <c r="AE140" s="154"/>
      <c r="AT140" s="1218" t="s">
        <v>2627</v>
      </c>
      <c r="AU140" s="1218" t="s">
        <v>138</v>
      </c>
    </row>
    <row r="141" spans="2:63" s="170" customFormat="1" ht="22.9" customHeight="1">
      <c r="B141" s="112"/>
      <c r="C141" s="113"/>
      <c r="D141" s="114" t="s">
        <v>110</v>
      </c>
      <c r="E141" s="121" t="s">
        <v>224</v>
      </c>
      <c r="F141" s="121" t="s">
        <v>240</v>
      </c>
      <c r="G141" s="113"/>
      <c r="H141" s="113"/>
      <c r="J141" s="122">
        <f>BK141</f>
        <v>0</v>
      </c>
      <c r="K141" s="113"/>
      <c r="L141" s="112"/>
      <c r="M141" s="117"/>
      <c r="N141" s="118"/>
      <c r="O141" s="118"/>
      <c r="P141" s="119">
        <f>SUM(P142:P148)</f>
        <v>0</v>
      </c>
      <c r="Q141" s="118"/>
      <c r="R141" s="119">
        <f>SUM(R142:R148)</f>
        <v>4.579155</v>
      </c>
      <c r="S141" s="118"/>
      <c r="T141" s="120">
        <f>SUM(T142:T148)</f>
        <v>0</v>
      </c>
      <c r="U141" s="113"/>
      <c r="V141" s="113"/>
      <c r="W141" s="113"/>
      <c r="X141" s="113"/>
      <c r="Y141" s="113"/>
      <c r="AR141" s="1244" t="s">
        <v>119</v>
      </c>
      <c r="AT141" s="1249" t="s">
        <v>110</v>
      </c>
      <c r="AU141" s="1249" t="s">
        <v>119</v>
      </c>
      <c r="AY141" s="1244" t="s">
        <v>205</v>
      </c>
      <c r="BK141" s="1250">
        <f>SUM(BK142:BK148)</f>
        <v>0</v>
      </c>
    </row>
    <row r="142" spans="1:65" s="1222" customFormat="1" ht="21.75" customHeight="1">
      <c r="A142" s="154"/>
      <c r="B142" s="73"/>
      <c r="C142" s="123" t="s">
        <v>241</v>
      </c>
      <c r="D142" s="123" t="s">
        <v>208</v>
      </c>
      <c r="E142" s="124" t="s">
        <v>242</v>
      </c>
      <c r="F142" s="125" t="s">
        <v>2554</v>
      </c>
      <c r="G142" s="126" t="s">
        <v>243</v>
      </c>
      <c r="H142" s="1215">
        <v>4</v>
      </c>
      <c r="I142" s="171"/>
      <c r="J142" s="127">
        <f aca="true" t="shared" si="0" ref="J142:J148">ROUND(I142*H142,2)</f>
        <v>0</v>
      </c>
      <c r="K142" s="125" t="s">
        <v>2626</v>
      </c>
      <c r="L142" s="73"/>
      <c r="M142" s="1300" t="s">
        <v>144</v>
      </c>
      <c r="N142" s="128" t="s">
        <v>158</v>
      </c>
      <c r="O142" s="150"/>
      <c r="P142" s="129">
        <f aca="true" t="shared" si="1" ref="P142:P148">O142*H142</f>
        <v>0</v>
      </c>
      <c r="Q142" s="129">
        <v>1.12181</v>
      </c>
      <c r="R142" s="129">
        <f aca="true" t="shared" si="2" ref="R142:R148">Q142*H142</f>
        <v>4.48724</v>
      </c>
      <c r="S142" s="129">
        <v>0</v>
      </c>
      <c r="T142" s="130">
        <f aca="true" t="shared" si="3" ref="T142:T148">S142*H142</f>
        <v>0</v>
      </c>
      <c r="U142" s="1214"/>
      <c r="V142" s="1214"/>
      <c r="W142" s="1214"/>
      <c r="X142" s="1214"/>
      <c r="Y142" s="1214"/>
      <c r="Z142" s="154"/>
      <c r="AA142" s="154"/>
      <c r="AB142" s="154"/>
      <c r="AC142" s="154"/>
      <c r="AD142" s="154"/>
      <c r="AE142" s="154"/>
      <c r="AR142" s="1255" t="s">
        <v>244</v>
      </c>
      <c r="AT142" s="1255" t="s">
        <v>208</v>
      </c>
      <c r="AU142" s="1255" t="s">
        <v>138</v>
      </c>
      <c r="AY142" s="1218" t="s">
        <v>205</v>
      </c>
      <c r="BE142" s="1256">
        <f aca="true" t="shared" si="4" ref="BE142:BE148">IF(N142="základní",J142,0)</f>
        <v>0</v>
      </c>
      <c r="BF142" s="1256">
        <f aca="true" t="shared" si="5" ref="BF142:BF148">IF(N142="snížená",J142,0)</f>
        <v>0</v>
      </c>
      <c r="BG142" s="1256">
        <f aca="true" t="shared" si="6" ref="BG142:BG148">IF(N142="zákl. přenesená",J142,0)</f>
        <v>0</v>
      </c>
      <c r="BH142" s="1256">
        <f aca="true" t="shared" si="7" ref="BH142:BH148">IF(N142="sníž. přenesená",J142,0)</f>
        <v>0</v>
      </c>
      <c r="BI142" s="1256">
        <f aca="true" t="shared" si="8" ref="BI142:BI148">IF(N142="nulová",J142,0)</f>
        <v>0</v>
      </c>
      <c r="BJ142" s="1218" t="s">
        <v>119</v>
      </c>
      <c r="BK142" s="1256">
        <f aca="true" t="shared" si="9" ref="BK142:BK148">ROUND(I142*H142,2)</f>
        <v>0</v>
      </c>
      <c r="BL142" s="1218" t="s">
        <v>244</v>
      </c>
      <c r="BM142" s="1255" t="s">
        <v>245</v>
      </c>
    </row>
    <row r="143" spans="1:65" s="1222" customFormat="1" ht="21.75" customHeight="1">
      <c r="A143" s="154"/>
      <c r="B143" s="73"/>
      <c r="C143" s="123" t="s">
        <v>246</v>
      </c>
      <c r="D143" s="123" t="s">
        <v>208</v>
      </c>
      <c r="E143" s="124" t="s">
        <v>247</v>
      </c>
      <c r="F143" s="125" t="s">
        <v>2374</v>
      </c>
      <c r="G143" s="126" t="s">
        <v>248</v>
      </c>
      <c r="H143" s="1215">
        <v>22</v>
      </c>
      <c r="I143" s="171"/>
      <c r="J143" s="127">
        <f t="shared" si="0"/>
        <v>0</v>
      </c>
      <c r="K143" s="125" t="s">
        <v>2635</v>
      </c>
      <c r="L143" s="73"/>
      <c r="M143" s="1300" t="s">
        <v>144</v>
      </c>
      <c r="N143" s="128" t="s">
        <v>158</v>
      </c>
      <c r="O143" s="150"/>
      <c r="P143" s="129">
        <f t="shared" si="1"/>
        <v>0</v>
      </c>
      <c r="Q143" s="129">
        <v>0</v>
      </c>
      <c r="R143" s="129">
        <f t="shared" si="2"/>
        <v>0</v>
      </c>
      <c r="S143" s="129">
        <v>0</v>
      </c>
      <c r="T143" s="130">
        <f t="shared" si="3"/>
        <v>0</v>
      </c>
      <c r="U143" s="1214"/>
      <c r="V143" s="1214"/>
      <c r="W143" s="1214"/>
      <c r="X143" s="1214"/>
      <c r="Y143" s="1214"/>
      <c r="Z143" s="154"/>
      <c r="AA143" s="154"/>
      <c r="AB143" s="154"/>
      <c r="AC143" s="154"/>
      <c r="AD143" s="154"/>
      <c r="AE143" s="154"/>
      <c r="AR143" s="1255" t="s">
        <v>211</v>
      </c>
      <c r="AT143" s="1255" t="s">
        <v>208</v>
      </c>
      <c r="AU143" s="1255" t="s">
        <v>138</v>
      </c>
      <c r="AY143" s="1218" t="s">
        <v>205</v>
      </c>
      <c r="BE143" s="1256">
        <f t="shared" si="4"/>
        <v>0</v>
      </c>
      <c r="BF143" s="1256">
        <f t="shared" si="5"/>
        <v>0</v>
      </c>
      <c r="BG143" s="1256">
        <f t="shared" si="6"/>
        <v>0</v>
      </c>
      <c r="BH143" s="1256">
        <f t="shared" si="7"/>
        <v>0</v>
      </c>
      <c r="BI143" s="1256">
        <f t="shared" si="8"/>
        <v>0</v>
      </c>
      <c r="BJ143" s="1218" t="s">
        <v>119</v>
      </c>
      <c r="BK143" s="1256">
        <f t="shared" si="9"/>
        <v>0</v>
      </c>
      <c r="BL143" s="1218" t="s">
        <v>211</v>
      </c>
      <c r="BM143" s="1255" t="s">
        <v>249</v>
      </c>
    </row>
    <row r="144" spans="1:65" s="1222" customFormat="1" ht="33" customHeight="1">
      <c r="A144" s="154"/>
      <c r="B144" s="73"/>
      <c r="C144" s="123" t="s">
        <v>250</v>
      </c>
      <c r="D144" s="123" t="s">
        <v>208</v>
      </c>
      <c r="E144" s="124" t="s">
        <v>251</v>
      </c>
      <c r="F144" s="125" t="s">
        <v>2376</v>
      </c>
      <c r="G144" s="126" t="s">
        <v>248</v>
      </c>
      <c r="H144" s="1215">
        <v>3</v>
      </c>
      <c r="I144" s="171"/>
      <c r="J144" s="127">
        <f t="shared" si="0"/>
        <v>0</v>
      </c>
      <c r="K144" s="125" t="s">
        <v>2626</v>
      </c>
      <c r="L144" s="73"/>
      <c r="M144" s="1300" t="s">
        <v>144</v>
      </c>
      <c r="N144" s="128" t="s">
        <v>158</v>
      </c>
      <c r="O144" s="150"/>
      <c r="P144" s="129">
        <f t="shared" si="1"/>
        <v>0</v>
      </c>
      <c r="Q144" s="129">
        <v>0.00131</v>
      </c>
      <c r="R144" s="129">
        <f t="shared" si="2"/>
        <v>0.0039299999999999995</v>
      </c>
      <c r="S144" s="129">
        <v>0</v>
      </c>
      <c r="T144" s="130">
        <f t="shared" si="3"/>
        <v>0</v>
      </c>
      <c r="U144" s="1214"/>
      <c r="V144" s="1214"/>
      <c r="W144" s="1214"/>
      <c r="X144" s="1214"/>
      <c r="Y144" s="1214"/>
      <c r="Z144" s="154"/>
      <c r="AA144" s="154"/>
      <c r="AB144" s="154"/>
      <c r="AC144" s="154"/>
      <c r="AD144" s="154"/>
      <c r="AE144" s="154"/>
      <c r="AR144" s="1255" t="s">
        <v>211</v>
      </c>
      <c r="AT144" s="1255" t="s">
        <v>208</v>
      </c>
      <c r="AU144" s="1255" t="s">
        <v>138</v>
      </c>
      <c r="AY144" s="1218" t="s">
        <v>205</v>
      </c>
      <c r="BE144" s="1256">
        <f t="shared" si="4"/>
        <v>0</v>
      </c>
      <c r="BF144" s="1256">
        <f t="shared" si="5"/>
        <v>0</v>
      </c>
      <c r="BG144" s="1256">
        <f t="shared" si="6"/>
        <v>0</v>
      </c>
      <c r="BH144" s="1256">
        <f t="shared" si="7"/>
        <v>0</v>
      </c>
      <c r="BI144" s="1256">
        <f t="shared" si="8"/>
        <v>0</v>
      </c>
      <c r="BJ144" s="1218" t="s">
        <v>119</v>
      </c>
      <c r="BK144" s="1256">
        <f t="shared" si="9"/>
        <v>0</v>
      </c>
      <c r="BL144" s="1218" t="s">
        <v>211</v>
      </c>
      <c r="BM144" s="1255" t="s">
        <v>252</v>
      </c>
    </row>
    <row r="145" spans="1:65" s="1222" customFormat="1" ht="33" customHeight="1">
      <c r="A145" s="154"/>
      <c r="B145" s="73"/>
      <c r="C145" s="123" t="s">
        <v>253</v>
      </c>
      <c r="D145" s="123" t="s">
        <v>208</v>
      </c>
      <c r="E145" s="124" t="s">
        <v>254</v>
      </c>
      <c r="F145" s="125" t="s">
        <v>2555</v>
      </c>
      <c r="G145" s="126" t="s">
        <v>248</v>
      </c>
      <c r="H145" s="1215">
        <v>6</v>
      </c>
      <c r="I145" s="171"/>
      <c r="J145" s="127">
        <f t="shared" si="0"/>
        <v>0</v>
      </c>
      <c r="K145" s="125" t="s">
        <v>2626</v>
      </c>
      <c r="L145" s="73"/>
      <c r="M145" s="1300" t="s">
        <v>144</v>
      </c>
      <c r="N145" s="128" t="s">
        <v>158</v>
      </c>
      <c r="O145" s="150"/>
      <c r="P145" s="129">
        <f t="shared" si="1"/>
        <v>0</v>
      </c>
      <c r="Q145" s="129">
        <v>0.00746</v>
      </c>
      <c r="R145" s="129">
        <f t="shared" si="2"/>
        <v>0.044759999999999994</v>
      </c>
      <c r="S145" s="129">
        <v>0</v>
      </c>
      <c r="T145" s="130">
        <f t="shared" si="3"/>
        <v>0</v>
      </c>
      <c r="U145" s="1214"/>
      <c r="V145" s="1214"/>
      <c r="W145" s="1214"/>
      <c r="X145" s="1214"/>
      <c r="Y145" s="1214"/>
      <c r="Z145" s="154"/>
      <c r="AA145" s="154"/>
      <c r="AB145" s="154"/>
      <c r="AC145" s="154"/>
      <c r="AD145" s="154"/>
      <c r="AE145" s="154"/>
      <c r="AR145" s="1255" t="s">
        <v>211</v>
      </c>
      <c r="AT145" s="1255" t="s">
        <v>208</v>
      </c>
      <c r="AU145" s="1255" t="s">
        <v>138</v>
      </c>
      <c r="AY145" s="1218" t="s">
        <v>205</v>
      </c>
      <c r="BE145" s="1256">
        <f t="shared" si="4"/>
        <v>0</v>
      </c>
      <c r="BF145" s="1256">
        <f t="shared" si="5"/>
        <v>0</v>
      </c>
      <c r="BG145" s="1256">
        <f t="shared" si="6"/>
        <v>0</v>
      </c>
      <c r="BH145" s="1256">
        <f t="shared" si="7"/>
        <v>0</v>
      </c>
      <c r="BI145" s="1256">
        <f t="shared" si="8"/>
        <v>0</v>
      </c>
      <c r="BJ145" s="1218" t="s">
        <v>119</v>
      </c>
      <c r="BK145" s="1256">
        <f t="shared" si="9"/>
        <v>0</v>
      </c>
      <c r="BL145" s="1218" t="s">
        <v>211</v>
      </c>
      <c r="BM145" s="1255" t="s">
        <v>255</v>
      </c>
    </row>
    <row r="146" spans="1:65" s="1222" customFormat="1" ht="36">
      <c r="A146" s="154"/>
      <c r="B146" s="73"/>
      <c r="C146" s="123" t="s">
        <v>256</v>
      </c>
      <c r="D146" s="123" t="s">
        <v>208</v>
      </c>
      <c r="E146" s="124" t="s">
        <v>257</v>
      </c>
      <c r="F146" s="125" t="s">
        <v>2556</v>
      </c>
      <c r="G146" s="126" t="s">
        <v>248</v>
      </c>
      <c r="H146" s="1215">
        <v>3.5</v>
      </c>
      <c r="I146" s="171"/>
      <c r="J146" s="127">
        <f t="shared" si="0"/>
        <v>0</v>
      </c>
      <c r="K146" s="125" t="s">
        <v>2626</v>
      </c>
      <c r="L146" s="73"/>
      <c r="M146" s="1300" t="s">
        <v>144</v>
      </c>
      <c r="N146" s="128" t="s">
        <v>158</v>
      </c>
      <c r="O146" s="150"/>
      <c r="P146" s="129">
        <f t="shared" si="1"/>
        <v>0</v>
      </c>
      <c r="Q146" s="129">
        <v>0.01235</v>
      </c>
      <c r="R146" s="129">
        <f t="shared" si="2"/>
        <v>0.043225</v>
      </c>
      <c r="S146" s="129">
        <v>0</v>
      </c>
      <c r="T146" s="130">
        <f t="shared" si="3"/>
        <v>0</v>
      </c>
      <c r="U146" s="1214"/>
      <c r="V146" s="1214"/>
      <c r="W146" s="1214"/>
      <c r="X146" s="1214"/>
      <c r="Y146" s="1214"/>
      <c r="Z146" s="154"/>
      <c r="AA146" s="154"/>
      <c r="AB146" s="154"/>
      <c r="AC146" s="154"/>
      <c r="AD146" s="154"/>
      <c r="AE146" s="154"/>
      <c r="AR146" s="1255" t="s">
        <v>211</v>
      </c>
      <c r="AT146" s="1255" t="s">
        <v>208</v>
      </c>
      <c r="AU146" s="1255" t="s">
        <v>138</v>
      </c>
      <c r="AY146" s="1218" t="s">
        <v>205</v>
      </c>
      <c r="BE146" s="1256">
        <f t="shared" si="4"/>
        <v>0</v>
      </c>
      <c r="BF146" s="1256">
        <f t="shared" si="5"/>
        <v>0</v>
      </c>
      <c r="BG146" s="1256">
        <f t="shared" si="6"/>
        <v>0</v>
      </c>
      <c r="BH146" s="1256">
        <f t="shared" si="7"/>
        <v>0</v>
      </c>
      <c r="BI146" s="1256">
        <f t="shared" si="8"/>
        <v>0</v>
      </c>
      <c r="BJ146" s="1218" t="s">
        <v>119</v>
      </c>
      <c r="BK146" s="1256">
        <f t="shared" si="9"/>
        <v>0</v>
      </c>
      <c r="BL146" s="1218" t="s">
        <v>211</v>
      </c>
      <c r="BM146" s="1255" t="s">
        <v>258</v>
      </c>
    </row>
    <row r="147" spans="1:65" s="1222" customFormat="1" ht="16.5" customHeight="1">
      <c r="A147" s="154"/>
      <c r="B147" s="73"/>
      <c r="C147" s="123" t="s">
        <v>259</v>
      </c>
      <c r="D147" s="123" t="s">
        <v>208</v>
      </c>
      <c r="E147" s="124" t="s">
        <v>260</v>
      </c>
      <c r="F147" s="125" t="s">
        <v>2557</v>
      </c>
      <c r="G147" s="126" t="s">
        <v>248</v>
      </c>
      <c r="H147" s="1215">
        <v>31</v>
      </c>
      <c r="I147" s="171"/>
      <c r="J147" s="127">
        <f t="shared" si="0"/>
        <v>0</v>
      </c>
      <c r="K147" s="125" t="s">
        <v>2635</v>
      </c>
      <c r="L147" s="73"/>
      <c r="M147" s="1300" t="s">
        <v>144</v>
      </c>
      <c r="N147" s="128" t="s">
        <v>158</v>
      </c>
      <c r="O147" s="150"/>
      <c r="P147" s="129">
        <f t="shared" si="1"/>
        <v>0</v>
      </c>
      <c r="Q147" s="129">
        <v>0</v>
      </c>
      <c r="R147" s="129">
        <f t="shared" si="2"/>
        <v>0</v>
      </c>
      <c r="S147" s="129">
        <v>0</v>
      </c>
      <c r="T147" s="130">
        <f t="shared" si="3"/>
        <v>0</v>
      </c>
      <c r="U147" s="1214"/>
      <c r="V147" s="1214"/>
      <c r="W147" s="1214"/>
      <c r="X147" s="1214"/>
      <c r="Y147" s="1214"/>
      <c r="Z147" s="154"/>
      <c r="AA147" s="154"/>
      <c r="AB147" s="154"/>
      <c r="AC147" s="154"/>
      <c r="AD147" s="154"/>
      <c r="AE147" s="154"/>
      <c r="AR147" s="1255" t="s">
        <v>211</v>
      </c>
      <c r="AT147" s="1255" t="s">
        <v>208</v>
      </c>
      <c r="AU147" s="1255" t="s">
        <v>138</v>
      </c>
      <c r="AY147" s="1218" t="s">
        <v>205</v>
      </c>
      <c r="BE147" s="1256">
        <f t="shared" si="4"/>
        <v>0</v>
      </c>
      <c r="BF147" s="1256">
        <f t="shared" si="5"/>
        <v>0</v>
      </c>
      <c r="BG147" s="1256">
        <f t="shared" si="6"/>
        <v>0</v>
      </c>
      <c r="BH147" s="1256">
        <f t="shared" si="7"/>
        <v>0</v>
      </c>
      <c r="BI147" s="1256">
        <f t="shared" si="8"/>
        <v>0</v>
      </c>
      <c r="BJ147" s="1218" t="s">
        <v>119</v>
      </c>
      <c r="BK147" s="1256">
        <f t="shared" si="9"/>
        <v>0</v>
      </c>
      <c r="BL147" s="1218" t="s">
        <v>211</v>
      </c>
      <c r="BM147" s="1255" t="s">
        <v>261</v>
      </c>
    </row>
    <row r="148" spans="1:65" s="1222" customFormat="1" ht="16.5" customHeight="1">
      <c r="A148" s="154"/>
      <c r="B148" s="73"/>
      <c r="C148" s="123" t="s">
        <v>262</v>
      </c>
      <c r="D148" s="123" t="s">
        <v>208</v>
      </c>
      <c r="E148" s="124" t="s">
        <v>263</v>
      </c>
      <c r="F148" s="125" t="s">
        <v>2558</v>
      </c>
      <c r="G148" s="126" t="s">
        <v>248</v>
      </c>
      <c r="H148" s="1215">
        <v>3.5</v>
      </c>
      <c r="I148" s="171"/>
      <c r="J148" s="127">
        <f t="shared" si="0"/>
        <v>0</v>
      </c>
      <c r="K148" s="125" t="s">
        <v>2635</v>
      </c>
      <c r="L148" s="73"/>
      <c r="M148" s="1300" t="s">
        <v>144</v>
      </c>
      <c r="N148" s="128" t="s">
        <v>158</v>
      </c>
      <c r="O148" s="150"/>
      <c r="P148" s="129">
        <f t="shared" si="1"/>
        <v>0</v>
      </c>
      <c r="Q148" s="129">
        <v>0</v>
      </c>
      <c r="R148" s="129">
        <f t="shared" si="2"/>
        <v>0</v>
      </c>
      <c r="S148" s="129">
        <v>0</v>
      </c>
      <c r="T148" s="130">
        <f t="shared" si="3"/>
        <v>0</v>
      </c>
      <c r="U148" s="1214"/>
      <c r="V148" s="1214"/>
      <c r="W148" s="1214"/>
      <c r="X148" s="1214"/>
      <c r="Y148" s="1214"/>
      <c r="Z148" s="154"/>
      <c r="AA148" s="154"/>
      <c r="AB148" s="154"/>
      <c r="AC148" s="154"/>
      <c r="AD148" s="154"/>
      <c r="AE148" s="154"/>
      <c r="AR148" s="1255" t="s">
        <v>211</v>
      </c>
      <c r="AT148" s="1255" t="s">
        <v>208</v>
      </c>
      <c r="AU148" s="1255" t="s">
        <v>138</v>
      </c>
      <c r="AY148" s="1218" t="s">
        <v>205</v>
      </c>
      <c r="BE148" s="1256">
        <f t="shared" si="4"/>
        <v>0</v>
      </c>
      <c r="BF148" s="1256">
        <f t="shared" si="5"/>
        <v>0</v>
      </c>
      <c r="BG148" s="1256">
        <f t="shared" si="6"/>
        <v>0</v>
      </c>
      <c r="BH148" s="1256">
        <f t="shared" si="7"/>
        <v>0</v>
      </c>
      <c r="BI148" s="1256">
        <f t="shared" si="8"/>
        <v>0</v>
      </c>
      <c r="BJ148" s="1218" t="s">
        <v>119</v>
      </c>
      <c r="BK148" s="1256">
        <f t="shared" si="9"/>
        <v>0</v>
      </c>
      <c r="BL148" s="1218" t="s">
        <v>211</v>
      </c>
      <c r="BM148" s="1255" t="s">
        <v>264</v>
      </c>
    </row>
    <row r="149" spans="2:63" s="170" customFormat="1" ht="22.9" customHeight="1">
      <c r="B149" s="112"/>
      <c r="C149" s="113"/>
      <c r="D149" s="114" t="s">
        <v>110</v>
      </c>
      <c r="E149" s="121" t="s">
        <v>265</v>
      </c>
      <c r="F149" s="121" t="s">
        <v>266</v>
      </c>
      <c r="G149" s="113"/>
      <c r="H149" s="113"/>
      <c r="J149" s="122">
        <f>BK149</f>
        <v>0</v>
      </c>
      <c r="K149" s="113"/>
      <c r="L149" s="112"/>
      <c r="M149" s="117"/>
      <c r="N149" s="118"/>
      <c r="O149" s="118"/>
      <c r="P149" s="119">
        <f>P150</f>
        <v>0</v>
      </c>
      <c r="Q149" s="118"/>
      <c r="R149" s="119">
        <f>R150</f>
        <v>0</v>
      </c>
      <c r="S149" s="118"/>
      <c r="T149" s="120">
        <f>T150</f>
        <v>0</v>
      </c>
      <c r="U149" s="113"/>
      <c r="V149" s="113"/>
      <c r="W149" s="113"/>
      <c r="X149" s="113"/>
      <c r="Y149" s="113"/>
      <c r="AR149" s="1244" t="s">
        <v>119</v>
      </c>
      <c r="AT149" s="1249" t="s">
        <v>110</v>
      </c>
      <c r="AU149" s="1249" t="s">
        <v>119</v>
      </c>
      <c r="AY149" s="1244" t="s">
        <v>205</v>
      </c>
      <c r="BK149" s="1250">
        <f>BK150</f>
        <v>0</v>
      </c>
    </row>
    <row r="150" spans="1:65" s="1222" customFormat="1" ht="44.25" customHeight="1">
      <c r="A150" s="154"/>
      <c r="B150" s="73"/>
      <c r="C150" s="123" t="s">
        <v>267</v>
      </c>
      <c r="D150" s="123" t="s">
        <v>208</v>
      </c>
      <c r="E150" s="124" t="s">
        <v>268</v>
      </c>
      <c r="F150" s="125" t="s">
        <v>269</v>
      </c>
      <c r="G150" s="126" t="s">
        <v>223</v>
      </c>
      <c r="H150" s="1215">
        <v>43.336</v>
      </c>
      <c r="I150" s="171"/>
      <c r="J150" s="127">
        <f>ROUND(I150*H150,2)</f>
        <v>0</v>
      </c>
      <c r="K150" s="125" t="s">
        <v>144</v>
      </c>
      <c r="L150" s="73"/>
      <c r="M150" s="1300" t="s">
        <v>144</v>
      </c>
      <c r="N150" s="128" t="s">
        <v>158</v>
      </c>
      <c r="O150" s="150"/>
      <c r="P150" s="129">
        <f>O150*H150</f>
        <v>0</v>
      </c>
      <c r="Q150" s="129">
        <v>0</v>
      </c>
      <c r="R150" s="129">
        <f>Q150*H150</f>
        <v>0</v>
      </c>
      <c r="S150" s="129">
        <v>0</v>
      </c>
      <c r="T150" s="130">
        <f>S150*H150</f>
        <v>0</v>
      </c>
      <c r="U150" s="1214"/>
      <c r="V150" s="1214"/>
      <c r="W150" s="1214"/>
      <c r="X150" s="1214"/>
      <c r="Y150" s="1214"/>
      <c r="Z150" s="154"/>
      <c r="AA150" s="154"/>
      <c r="AB150" s="154"/>
      <c r="AC150" s="154"/>
      <c r="AD150" s="154"/>
      <c r="AE150" s="154"/>
      <c r="AR150" s="1255" t="s">
        <v>211</v>
      </c>
      <c r="AT150" s="1255" t="s">
        <v>208</v>
      </c>
      <c r="AU150" s="1255" t="s">
        <v>138</v>
      </c>
      <c r="AY150" s="1218" t="s">
        <v>205</v>
      </c>
      <c r="BE150" s="1256">
        <f>IF(N150="základní",J150,0)</f>
        <v>0</v>
      </c>
      <c r="BF150" s="1256">
        <f>IF(N150="snížená",J150,0)</f>
        <v>0</v>
      </c>
      <c r="BG150" s="1256">
        <f>IF(N150="zákl. přenesená",J150,0)</f>
        <v>0</v>
      </c>
      <c r="BH150" s="1256">
        <f>IF(N150="sníž. přenesená",J150,0)</f>
        <v>0</v>
      </c>
      <c r="BI150" s="1256">
        <f>IF(N150="nulová",J150,0)</f>
        <v>0</v>
      </c>
      <c r="BJ150" s="1218" t="s">
        <v>119</v>
      </c>
      <c r="BK150" s="1256">
        <f>ROUND(I150*H150,2)</f>
        <v>0</v>
      </c>
      <c r="BL150" s="1218" t="s">
        <v>211</v>
      </c>
      <c r="BM150" s="1255" t="s">
        <v>270</v>
      </c>
    </row>
    <row r="151" spans="2:63" s="170" customFormat="1" ht="25.9" customHeight="1">
      <c r="B151" s="112"/>
      <c r="C151" s="113"/>
      <c r="D151" s="114" t="s">
        <v>110</v>
      </c>
      <c r="E151" s="115" t="s">
        <v>271</v>
      </c>
      <c r="F151" s="115" t="s">
        <v>272</v>
      </c>
      <c r="G151" s="113"/>
      <c r="H151" s="113"/>
      <c r="J151" s="116">
        <f>BK151</f>
        <v>0</v>
      </c>
      <c r="K151" s="113"/>
      <c r="L151" s="112"/>
      <c r="M151" s="117"/>
      <c r="N151" s="118"/>
      <c r="O151" s="118"/>
      <c r="P151" s="119">
        <f>P152+P167+P204+P210+P233</f>
        <v>0</v>
      </c>
      <c r="Q151" s="118"/>
      <c r="R151" s="119">
        <f>R152+R167+R204+R210+R233</f>
        <v>0.49404000000000003</v>
      </c>
      <c r="S151" s="118"/>
      <c r="T151" s="120">
        <f>T152+T167+T204+T210+T233</f>
        <v>0.47172</v>
      </c>
      <c r="U151" s="113"/>
      <c r="V151" s="113"/>
      <c r="W151" s="113"/>
      <c r="X151" s="113"/>
      <c r="Y151" s="113"/>
      <c r="AR151" s="1244" t="s">
        <v>138</v>
      </c>
      <c r="AT151" s="1249" t="s">
        <v>110</v>
      </c>
      <c r="AU151" s="1249" t="s">
        <v>111</v>
      </c>
      <c r="AY151" s="1244" t="s">
        <v>205</v>
      </c>
      <c r="BK151" s="1250">
        <f>BK152+BK167+BK204+BK210+BK233</f>
        <v>0</v>
      </c>
    </row>
    <row r="152" spans="2:63" s="170" customFormat="1" ht="22.9" customHeight="1">
      <c r="B152" s="112"/>
      <c r="C152" s="113"/>
      <c r="D152" s="114" t="s">
        <v>110</v>
      </c>
      <c r="E152" s="121" t="s">
        <v>273</v>
      </c>
      <c r="F152" s="121" t="s">
        <v>274</v>
      </c>
      <c r="G152" s="113"/>
      <c r="H152" s="113"/>
      <c r="J152" s="122">
        <f>BK152</f>
        <v>0</v>
      </c>
      <c r="K152" s="113"/>
      <c r="L152" s="112"/>
      <c r="M152" s="117"/>
      <c r="N152" s="118"/>
      <c r="O152" s="118"/>
      <c r="P152" s="119">
        <f>SUM(P153:P166)</f>
        <v>0</v>
      </c>
      <c r="Q152" s="118"/>
      <c r="R152" s="119">
        <f>SUM(R153:R166)</f>
        <v>0.08311999999999999</v>
      </c>
      <c r="S152" s="118"/>
      <c r="T152" s="120">
        <f>SUM(T153:T166)</f>
        <v>0.10211999999999999</v>
      </c>
      <c r="U152" s="113"/>
      <c r="V152" s="113"/>
      <c r="W152" s="113"/>
      <c r="X152" s="113"/>
      <c r="Y152" s="113"/>
      <c r="AR152" s="1244" t="s">
        <v>138</v>
      </c>
      <c r="AT152" s="1249" t="s">
        <v>110</v>
      </c>
      <c r="AU152" s="1249" t="s">
        <v>119</v>
      </c>
      <c r="AY152" s="1244" t="s">
        <v>205</v>
      </c>
      <c r="BK152" s="1250">
        <f>SUM(BK153:BK166)</f>
        <v>0</v>
      </c>
    </row>
    <row r="153" spans="1:65" s="1222" customFormat="1" ht="21.75" customHeight="1">
      <c r="A153" s="154"/>
      <c r="B153" s="73"/>
      <c r="C153" s="123" t="s">
        <v>275</v>
      </c>
      <c r="D153" s="123" t="s">
        <v>208</v>
      </c>
      <c r="E153" s="124" t="s">
        <v>276</v>
      </c>
      <c r="F153" s="125" t="s">
        <v>2559</v>
      </c>
      <c r="G153" s="126" t="s">
        <v>248</v>
      </c>
      <c r="H153" s="1215">
        <v>6</v>
      </c>
      <c r="I153" s="171"/>
      <c r="J153" s="127">
        <f aca="true" t="shared" si="10" ref="J153:J166">ROUND(I153*H153,2)</f>
        <v>0</v>
      </c>
      <c r="K153" s="125" t="s">
        <v>2626</v>
      </c>
      <c r="L153" s="73"/>
      <c r="M153" s="1300" t="s">
        <v>144</v>
      </c>
      <c r="N153" s="128" t="s">
        <v>158</v>
      </c>
      <c r="O153" s="150"/>
      <c r="P153" s="129">
        <f aca="true" t="shared" si="11" ref="P153:P166">O153*H153</f>
        <v>0</v>
      </c>
      <c r="Q153" s="129">
        <v>0</v>
      </c>
      <c r="R153" s="129">
        <f aca="true" t="shared" si="12" ref="R153:R166">Q153*H153</f>
        <v>0</v>
      </c>
      <c r="S153" s="129">
        <v>0.01492</v>
      </c>
      <c r="T153" s="130">
        <f aca="true" t="shared" si="13" ref="T153:T166">S153*H153</f>
        <v>0.08951999999999999</v>
      </c>
      <c r="U153" s="1214"/>
      <c r="V153" s="1214"/>
      <c r="W153" s="1214"/>
      <c r="X153" s="1214"/>
      <c r="Y153" s="1214"/>
      <c r="Z153" s="154"/>
      <c r="AA153" s="154"/>
      <c r="AB153" s="154"/>
      <c r="AC153" s="154"/>
      <c r="AD153" s="154"/>
      <c r="AE153" s="154"/>
      <c r="AR153" s="1255" t="s">
        <v>244</v>
      </c>
      <c r="AT153" s="1255" t="s">
        <v>208</v>
      </c>
      <c r="AU153" s="1255" t="s">
        <v>138</v>
      </c>
      <c r="AY153" s="1218" t="s">
        <v>205</v>
      </c>
      <c r="BE153" s="1256">
        <f aca="true" t="shared" si="14" ref="BE153:BE166">IF(N153="základní",J153,0)</f>
        <v>0</v>
      </c>
      <c r="BF153" s="1256">
        <f aca="true" t="shared" si="15" ref="BF153:BF166">IF(N153="snížená",J153,0)</f>
        <v>0</v>
      </c>
      <c r="BG153" s="1256">
        <f aca="true" t="shared" si="16" ref="BG153:BG166">IF(N153="zákl. přenesená",J153,0)</f>
        <v>0</v>
      </c>
      <c r="BH153" s="1256">
        <f aca="true" t="shared" si="17" ref="BH153:BH166">IF(N153="sníž. přenesená",J153,0)</f>
        <v>0</v>
      </c>
      <c r="BI153" s="1256">
        <f aca="true" t="shared" si="18" ref="BI153:BI166">IF(N153="nulová",J153,0)</f>
        <v>0</v>
      </c>
      <c r="BJ153" s="1218" t="s">
        <v>119</v>
      </c>
      <c r="BK153" s="1256">
        <f aca="true" t="shared" si="19" ref="BK153:BK166">ROUND(I153*H153,2)</f>
        <v>0</v>
      </c>
      <c r="BL153" s="1218" t="s">
        <v>244</v>
      </c>
      <c r="BM153" s="1255" t="s">
        <v>277</v>
      </c>
    </row>
    <row r="154" spans="1:65" s="1222" customFormat="1" ht="21.75" customHeight="1">
      <c r="A154" s="154"/>
      <c r="B154" s="73"/>
      <c r="C154" s="123" t="s">
        <v>278</v>
      </c>
      <c r="D154" s="123" t="s">
        <v>208</v>
      </c>
      <c r="E154" s="124" t="s">
        <v>279</v>
      </c>
      <c r="F154" s="125" t="s">
        <v>2560</v>
      </c>
      <c r="G154" s="126" t="s">
        <v>243</v>
      </c>
      <c r="H154" s="1215">
        <v>3</v>
      </c>
      <c r="I154" s="171"/>
      <c r="J154" s="127">
        <f t="shared" si="10"/>
        <v>0</v>
      </c>
      <c r="K154" s="125" t="s">
        <v>2626</v>
      </c>
      <c r="L154" s="73"/>
      <c r="M154" s="1300" t="s">
        <v>144</v>
      </c>
      <c r="N154" s="128" t="s">
        <v>158</v>
      </c>
      <c r="O154" s="150"/>
      <c r="P154" s="129">
        <f t="shared" si="11"/>
        <v>0</v>
      </c>
      <c r="Q154" s="129">
        <v>0.01632</v>
      </c>
      <c r="R154" s="129">
        <f t="shared" si="12"/>
        <v>0.048960000000000004</v>
      </c>
      <c r="S154" s="129">
        <v>0</v>
      </c>
      <c r="T154" s="130">
        <f t="shared" si="13"/>
        <v>0</v>
      </c>
      <c r="U154" s="1214"/>
      <c r="V154" s="1214"/>
      <c r="W154" s="1214"/>
      <c r="X154" s="1214"/>
      <c r="Y154" s="1214"/>
      <c r="Z154" s="154"/>
      <c r="AA154" s="154"/>
      <c r="AB154" s="154"/>
      <c r="AC154" s="154"/>
      <c r="AD154" s="154"/>
      <c r="AE154" s="154"/>
      <c r="AR154" s="1255" t="s">
        <v>244</v>
      </c>
      <c r="AT154" s="1255" t="s">
        <v>208</v>
      </c>
      <c r="AU154" s="1255" t="s">
        <v>138</v>
      </c>
      <c r="AY154" s="1218" t="s">
        <v>205</v>
      </c>
      <c r="BE154" s="1256">
        <f t="shared" si="14"/>
        <v>0</v>
      </c>
      <c r="BF154" s="1256">
        <f t="shared" si="15"/>
        <v>0</v>
      </c>
      <c r="BG154" s="1256">
        <f t="shared" si="16"/>
        <v>0</v>
      </c>
      <c r="BH154" s="1256">
        <f t="shared" si="17"/>
        <v>0</v>
      </c>
      <c r="BI154" s="1256">
        <f t="shared" si="18"/>
        <v>0</v>
      </c>
      <c r="BJ154" s="1218" t="s">
        <v>119</v>
      </c>
      <c r="BK154" s="1256">
        <f t="shared" si="19"/>
        <v>0</v>
      </c>
      <c r="BL154" s="1218" t="s">
        <v>244</v>
      </c>
      <c r="BM154" s="1255" t="s">
        <v>280</v>
      </c>
    </row>
    <row r="155" spans="1:65" s="1222" customFormat="1" ht="21.75" customHeight="1">
      <c r="A155" s="154"/>
      <c r="B155" s="73"/>
      <c r="C155" s="123" t="s">
        <v>281</v>
      </c>
      <c r="D155" s="123" t="s">
        <v>208</v>
      </c>
      <c r="E155" s="124" t="s">
        <v>282</v>
      </c>
      <c r="F155" s="125" t="s">
        <v>2561</v>
      </c>
      <c r="G155" s="126" t="s">
        <v>248</v>
      </c>
      <c r="H155" s="1215">
        <v>6</v>
      </c>
      <c r="I155" s="171"/>
      <c r="J155" s="127">
        <f t="shared" si="10"/>
        <v>0</v>
      </c>
      <c r="K155" s="125" t="s">
        <v>2635</v>
      </c>
      <c r="L155" s="73"/>
      <c r="M155" s="1300" t="s">
        <v>144</v>
      </c>
      <c r="N155" s="128" t="s">
        <v>158</v>
      </c>
      <c r="O155" s="150"/>
      <c r="P155" s="129">
        <f t="shared" si="11"/>
        <v>0</v>
      </c>
      <c r="Q155" s="129">
        <v>0</v>
      </c>
      <c r="R155" s="129">
        <f t="shared" si="12"/>
        <v>0</v>
      </c>
      <c r="S155" s="129">
        <v>0.0021</v>
      </c>
      <c r="T155" s="130">
        <f t="shared" si="13"/>
        <v>0.0126</v>
      </c>
      <c r="U155" s="1214"/>
      <c r="V155" s="1214"/>
      <c r="W155" s="1214"/>
      <c r="X155" s="1214"/>
      <c r="Y155" s="1214"/>
      <c r="Z155" s="154"/>
      <c r="AA155" s="154"/>
      <c r="AB155" s="154"/>
      <c r="AC155" s="154"/>
      <c r="AD155" s="154"/>
      <c r="AE155" s="154"/>
      <c r="AR155" s="1255" t="s">
        <v>244</v>
      </c>
      <c r="AT155" s="1255" t="s">
        <v>208</v>
      </c>
      <c r="AU155" s="1255" t="s">
        <v>138</v>
      </c>
      <c r="AY155" s="1218" t="s">
        <v>205</v>
      </c>
      <c r="BE155" s="1256">
        <f t="shared" si="14"/>
        <v>0</v>
      </c>
      <c r="BF155" s="1256">
        <f t="shared" si="15"/>
        <v>0</v>
      </c>
      <c r="BG155" s="1256">
        <f t="shared" si="16"/>
        <v>0</v>
      </c>
      <c r="BH155" s="1256">
        <f t="shared" si="17"/>
        <v>0</v>
      </c>
      <c r="BI155" s="1256">
        <f t="shared" si="18"/>
        <v>0</v>
      </c>
      <c r="BJ155" s="1218" t="s">
        <v>119</v>
      </c>
      <c r="BK155" s="1256">
        <f t="shared" si="19"/>
        <v>0</v>
      </c>
      <c r="BL155" s="1218" t="s">
        <v>244</v>
      </c>
      <c r="BM155" s="1255" t="s">
        <v>283</v>
      </c>
    </row>
    <row r="156" spans="1:65" s="1222" customFormat="1" ht="21.75" customHeight="1">
      <c r="A156" s="154"/>
      <c r="B156" s="73"/>
      <c r="C156" s="123" t="s">
        <v>284</v>
      </c>
      <c r="D156" s="123" t="s">
        <v>208</v>
      </c>
      <c r="E156" s="124" t="s">
        <v>285</v>
      </c>
      <c r="F156" s="125" t="s">
        <v>2562</v>
      </c>
      <c r="G156" s="126" t="s">
        <v>248</v>
      </c>
      <c r="H156" s="1215">
        <v>4</v>
      </c>
      <c r="I156" s="171"/>
      <c r="J156" s="127">
        <f t="shared" si="10"/>
        <v>0</v>
      </c>
      <c r="K156" s="125" t="s">
        <v>2635</v>
      </c>
      <c r="L156" s="73"/>
      <c r="M156" s="1300" t="s">
        <v>144</v>
      </c>
      <c r="N156" s="128" t="s">
        <v>158</v>
      </c>
      <c r="O156" s="150"/>
      <c r="P156" s="129">
        <f t="shared" si="11"/>
        <v>0</v>
      </c>
      <c r="Q156" s="129">
        <v>0.00059</v>
      </c>
      <c r="R156" s="129">
        <f t="shared" si="12"/>
        <v>0.00236</v>
      </c>
      <c r="S156" s="129">
        <v>0</v>
      </c>
      <c r="T156" s="130">
        <f t="shared" si="13"/>
        <v>0</v>
      </c>
      <c r="U156" s="1214"/>
      <c r="V156" s="1214"/>
      <c r="W156" s="1214"/>
      <c r="X156" s="1214"/>
      <c r="Y156" s="1214"/>
      <c r="Z156" s="154"/>
      <c r="AA156" s="154"/>
      <c r="AB156" s="154"/>
      <c r="AC156" s="154"/>
      <c r="AD156" s="154"/>
      <c r="AE156" s="154"/>
      <c r="AR156" s="1255" t="s">
        <v>244</v>
      </c>
      <c r="AT156" s="1255" t="s">
        <v>208</v>
      </c>
      <c r="AU156" s="1255" t="s">
        <v>138</v>
      </c>
      <c r="AY156" s="1218" t="s">
        <v>205</v>
      </c>
      <c r="BE156" s="1256">
        <f t="shared" si="14"/>
        <v>0</v>
      </c>
      <c r="BF156" s="1256">
        <f t="shared" si="15"/>
        <v>0</v>
      </c>
      <c r="BG156" s="1256">
        <f t="shared" si="16"/>
        <v>0</v>
      </c>
      <c r="BH156" s="1256">
        <f t="shared" si="17"/>
        <v>0</v>
      </c>
      <c r="BI156" s="1256">
        <f t="shared" si="18"/>
        <v>0</v>
      </c>
      <c r="BJ156" s="1218" t="s">
        <v>119</v>
      </c>
      <c r="BK156" s="1256">
        <f t="shared" si="19"/>
        <v>0</v>
      </c>
      <c r="BL156" s="1218" t="s">
        <v>244</v>
      </c>
      <c r="BM156" s="1255" t="s">
        <v>286</v>
      </c>
    </row>
    <row r="157" spans="1:65" s="1222" customFormat="1" ht="21.75" customHeight="1">
      <c r="A157" s="154"/>
      <c r="B157" s="73"/>
      <c r="C157" s="123" t="s">
        <v>287</v>
      </c>
      <c r="D157" s="123" t="s">
        <v>208</v>
      </c>
      <c r="E157" s="124" t="s">
        <v>288</v>
      </c>
      <c r="F157" s="125" t="s">
        <v>2563</v>
      </c>
      <c r="G157" s="126" t="s">
        <v>248</v>
      </c>
      <c r="H157" s="1215">
        <v>20</v>
      </c>
      <c r="I157" s="171"/>
      <c r="J157" s="127">
        <f t="shared" si="10"/>
        <v>0</v>
      </c>
      <c r="K157" s="125" t="s">
        <v>2635</v>
      </c>
      <c r="L157" s="73"/>
      <c r="M157" s="1300" t="s">
        <v>144</v>
      </c>
      <c r="N157" s="128" t="s">
        <v>158</v>
      </c>
      <c r="O157" s="150"/>
      <c r="P157" s="129">
        <f t="shared" si="11"/>
        <v>0</v>
      </c>
      <c r="Q157" s="129">
        <v>0.0012</v>
      </c>
      <c r="R157" s="129">
        <f t="shared" si="12"/>
        <v>0.023999999999999997</v>
      </c>
      <c r="S157" s="129">
        <v>0</v>
      </c>
      <c r="T157" s="130">
        <f t="shared" si="13"/>
        <v>0</v>
      </c>
      <c r="U157" s="1214"/>
      <c r="V157" s="1214"/>
      <c r="W157" s="1214"/>
      <c r="X157" s="1214"/>
      <c r="Y157" s="1214"/>
      <c r="Z157" s="154"/>
      <c r="AA157" s="154"/>
      <c r="AB157" s="154"/>
      <c r="AC157" s="154"/>
      <c r="AD157" s="154"/>
      <c r="AE157" s="154"/>
      <c r="AR157" s="1255" t="s">
        <v>244</v>
      </c>
      <c r="AT157" s="1255" t="s">
        <v>208</v>
      </c>
      <c r="AU157" s="1255" t="s">
        <v>138</v>
      </c>
      <c r="AY157" s="1218" t="s">
        <v>205</v>
      </c>
      <c r="BE157" s="1256">
        <f t="shared" si="14"/>
        <v>0</v>
      </c>
      <c r="BF157" s="1256">
        <f t="shared" si="15"/>
        <v>0</v>
      </c>
      <c r="BG157" s="1256">
        <f t="shared" si="16"/>
        <v>0</v>
      </c>
      <c r="BH157" s="1256">
        <f t="shared" si="17"/>
        <v>0</v>
      </c>
      <c r="BI157" s="1256">
        <f t="shared" si="18"/>
        <v>0</v>
      </c>
      <c r="BJ157" s="1218" t="s">
        <v>119</v>
      </c>
      <c r="BK157" s="1256">
        <f t="shared" si="19"/>
        <v>0</v>
      </c>
      <c r="BL157" s="1218" t="s">
        <v>244</v>
      </c>
      <c r="BM157" s="1255" t="s">
        <v>289</v>
      </c>
    </row>
    <row r="158" spans="1:65" s="1222" customFormat="1" ht="21.75" customHeight="1">
      <c r="A158" s="154"/>
      <c r="B158" s="73"/>
      <c r="C158" s="123" t="s">
        <v>290</v>
      </c>
      <c r="D158" s="123" t="s">
        <v>208</v>
      </c>
      <c r="E158" s="124" t="s">
        <v>291</v>
      </c>
      <c r="F158" s="125" t="s">
        <v>2564</v>
      </c>
      <c r="G158" s="126" t="s">
        <v>248</v>
      </c>
      <c r="H158" s="1215">
        <v>3</v>
      </c>
      <c r="I158" s="171"/>
      <c r="J158" s="127">
        <f t="shared" si="10"/>
        <v>0</v>
      </c>
      <c r="K158" s="125" t="s">
        <v>2630</v>
      </c>
      <c r="L158" s="73"/>
      <c r="M158" s="1300" t="s">
        <v>144</v>
      </c>
      <c r="N158" s="128" t="s">
        <v>158</v>
      </c>
      <c r="O158" s="150"/>
      <c r="P158" s="129">
        <f t="shared" si="11"/>
        <v>0</v>
      </c>
      <c r="Q158" s="129">
        <v>0.00029</v>
      </c>
      <c r="R158" s="129">
        <f t="shared" si="12"/>
        <v>0.00087</v>
      </c>
      <c r="S158" s="129">
        <v>0</v>
      </c>
      <c r="T158" s="130">
        <f t="shared" si="13"/>
        <v>0</v>
      </c>
      <c r="U158" s="1214"/>
      <c r="V158" s="1214"/>
      <c r="W158" s="1214"/>
      <c r="X158" s="1214"/>
      <c r="Y158" s="1214"/>
      <c r="Z158" s="154"/>
      <c r="AA158" s="154"/>
      <c r="AB158" s="154"/>
      <c r="AC158" s="154"/>
      <c r="AD158" s="154"/>
      <c r="AE158" s="154"/>
      <c r="AR158" s="1255" t="s">
        <v>244</v>
      </c>
      <c r="AT158" s="1255" t="s">
        <v>208</v>
      </c>
      <c r="AU158" s="1255" t="s">
        <v>138</v>
      </c>
      <c r="AY158" s="1218" t="s">
        <v>205</v>
      </c>
      <c r="BE158" s="1256">
        <f t="shared" si="14"/>
        <v>0</v>
      </c>
      <c r="BF158" s="1256">
        <f t="shared" si="15"/>
        <v>0</v>
      </c>
      <c r="BG158" s="1256">
        <f t="shared" si="16"/>
        <v>0</v>
      </c>
      <c r="BH158" s="1256">
        <f t="shared" si="17"/>
        <v>0</v>
      </c>
      <c r="BI158" s="1256">
        <f t="shared" si="18"/>
        <v>0</v>
      </c>
      <c r="BJ158" s="1218" t="s">
        <v>119</v>
      </c>
      <c r="BK158" s="1256">
        <f t="shared" si="19"/>
        <v>0</v>
      </c>
      <c r="BL158" s="1218" t="s">
        <v>244</v>
      </c>
      <c r="BM158" s="1255" t="s">
        <v>292</v>
      </c>
    </row>
    <row r="159" spans="1:65" s="1222" customFormat="1" ht="21.75" customHeight="1">
      <c r="A159" s="154"/>
      <c r="B159" s="73"/>
      <c r="C159" s="123" t="s">
        <v>293</v>
      </c>
      <c r="D159" s="123" t="s">
        <v>208</v>
      </c>
      <c r="E159" s="124" t="s">
        <v>294</v>
      </c>
      <c r="F159" s="125" t="s">
        <v>2565</v>
      </c>
      <c r="G159" s="126" t="s">
        <v>248</v>
      </c>
      <c r="H159" s="1215">
        <v>13</v>
      </c>
      <c r="I159" s="171"/>
      <c r="J159" s="127">
        <f t="shared" si="10"/>
        <v>0</v>
      </c>
      <c r="K159" s="125" t="s">
        <v>2630</v>
      </c>
      <c r="L159" s="73"/>
      <c r="M159" s="1300" t="s">
        <v>144</v>
      </c>
      <c r="N159" s="128" t="s">
        <v>158</v>
      </c>
      <c r="O159" s="150"/>
      <c r="P159" s="129">
        <f t="shared" si="11"/>
        <v>0</v>
      </c>
      <c r="Q159" s="129">
        <v>0.00035</v>
      </c>
      <c r="R159" s="129">
        <f t="shared" si="12"/>
        <v>0.00455</v>
      </c>
      <c r="S159" s="129">
        <v>0</v>
      </c>
      <c r="T159" s="130">
        <f t="shared" si="13"/>
        <v>0</v>
      </c>
      <c r="U159" s="1214"/>
      <c r="V159" s="1214"/>
      <c r="W159" s="1214"/>
      <c r="X159" s="1214"/>
      <c r="Y159" s="1214"/>
      <c r="Z159" s="154"/>
      <c r="AA159" s="154"/>
      <c r="AB159" s="154"/>
      <c r="AC159" s="154"/>
      <c r="AD159" s="154"/>
      <c r="AE159" s="154"/>
      <c r="AR159" s="1255" t="s">
        <v>244</v>
      </c>
      <c r="AT159" s="1255" t="s">
        <v>208</v>
      </c>
      <c r="AU159" s="1255" t="s">
        <v>138</v>
      </c>
      <c r="AY159" s="1218" t="s">
        <v>205</v>
      </c>
      <c r="BE159" s="1256">
        <f t="shared" si="14"/>
        <v>0</v>
      </c>
      <c r="BF159" s="1256">
        <f t="shared" si="15"/>
        <v>0</v>
      </c>
      <c r="BG159" s="1256">
        <f t="shared" si="16"/>
        <v>0</v>
      </c>
      <c r="BH159" s="1256">
        <f t="shared" si="17"/>
        <v>0</v>
      </c>
      <c r="BI159" s="1256">
        <f t="shared" si="18"/>
        <v>0</v>
      </c>
      <c r="BJ159" s="1218" t="s">
        <v>119</v>
      </c>
      <c r="BK159" s="1256">
        <f t="shared" si="19"/>
        <v>0</v>
      </c>
      <c r="BL159" s="1218" t="s">
        <v>244</v>
      </c>
      <c r="BM159" s="1255" t="s">
        <v>295</v>
      </c>
    </row>
    <row r="160" spans="1:65" s="1222" customFormat="1" ht="21.75" customHeight="1">
      <c r="A160" s="154"/>
      <c r="B160" s="73"/>
      <c r="C160" s="123" t="s">
        <v>296</v>
      </c>
      <c r="D160" s="123" t="s">
        <v>208</v>
      </c>
      <c r="E160" s="124" t="s">
        <v>297</v>
      </c>
      <c r="F160" s="125" t="s">
        <v>2566</v>
      </c>
      <c r="G160" s="126" t="s">
        <v>243</v>
      </c>
      <c r="H160" s="1215">
        <v>3</v>
      </c>
      <c r="I160" s="171"/>
      <c r="J160" s="127">
        <f t="shared" si="10"/>
        <v>0</v>
      </c>
      <c r="K160" s="125" t="s">
        <v>2630</v>
      </c>
      <c r="L160" s="73"/>
      <c r="M160" s="1300" t="s">
        <v>144</v>
      </c>
      <c r="N160" s="128" t="s">
        <v>158</v>
      </c>
      <c r="O160" s="150"/>
      <c r="P160" s="129">
        <f t="shared" si="11"/>
        <v>0</v>
      </c>
      <c r="Q160" s="129">
        <v>0</v>
      </c>
      <c r="R160" s="129">
        <f t="shared" si="12"/>
        <v>0</v>
      </c>
      <c r="S160" s="129">
        <v>0</v>
      </c>
      <c r="T160" s="130">
        <f t="shared" si="13"/>
        <v>0</v>
      </c>
      <c r="U160" s="1214"/>
      <c r="V160" s="1214"/>
      <c r="W160" s="1214"/>
      <c r="X160" s="1214"/>
      <c r="Y160" s="1214"/>
      <c r="Z160" s="154"/>
      <c r="AA160" s="154"/>
      <c r="AB160" s="154"/>
      <c r="AC160" s="154"/>
      <c r="AD160" s="154"/>
      <c r="AE160" s="154"/>
      <c r="AR160" s="1255" t="s">
        <v>244</v>
      </c>
      <c r="AT160" s="1255" t="s">
        <v>208</v>
      </c>
      <c r="AU160" s="1255" t="s">
        <v>138</v>
      </c>
      <c r="AY160" s="1218" t="s">
        <v>205</v>
      </c>
      <c r="BE160" s="1256">
        <f t="shared" si="14"/>
        <v>0</v>
      </c>
      <c r="BF160" s="1256">
        <f t="shared" si="15"/>
        <v>0</v>
      </c>
      <c r="BG160" s="1256">
        <f t="shared" si="16"/>
        <v>0</v>
      </c>
      <c r="BH160" s="1256">
        <f t="shared" si="17"/>
        <v>0</v>
      </c>
      <c r="BI160" s="1256">
        <f t="shared" si="18"/>
        <v>0</v>
      </c>
      <c r="BJ160" s="1218" t="s">
        <v>119</v>
      </c>
      <c r="BK160" s="1256">
        <f t="shared" si="19"/>
        <v>0</v>
      </c>
      <c r="BL160" s="1218" t="s">
        <v>244</v>
      </c>
      <c r="BM160" s="1255" t="s">
        <v>298</v>
      </c>
    </row>
    <row r="161" spans="1:65" s="1222" customFormat="1" ht="21.75" customHeight="1">
      <c r="A161" s="154"/>
      <c r="B161" s="73"/>
      <c r="C161" s="123" t="s">
        <v>299</v>
      </c>
      <c r="D161" s="123" t="s">
        <v>208</v>
      </c>
      <c r="E161" s="124" t="s">
        <v>300</v>
      </c>
      <c r="F161" s="125" t="s">
        <v>2567</v>
      </c>
      <c r="G161" s="126" t="s">
        <v>243</v>
      </c>
      <c r="H161" s="1215">
        <v>14</v>
      </c>
      <c r="I161" s="171"/>
      <c r="J161" s="127">
        <f t="shared" si="10"/>
        <v>0</v>
      </c>
      <c r="K161" s="125" t="s">
        <v>2630</v>
      </c>
      <c r="L161" s="73"/>
      <c r="M161" s="1300" t="s">
        <v>144</v>
      </c>
      <c r="N161" s="128" t="s">
        <v>158</v>
      </c>
      <c r="O161" s="150"/>
      <c r="P161" s="129">
        <f t="shared" si="11"/>
        <v>0</v>
      </c>
      <c r="Q161" s="129">
        <v>0</v>
      </c>
      <c r="R161" s="129">
        <f t="shared" si="12"/>
        <v>0</v>
      </c>
      <c r="S161" s="129">
        <v>0</v>
      </c>
      <c r="T161" s="130">
        <f t="shared" si="13"/>
        <v>0</v>
      </c>
      <c r="U161" s="1214"/>
      <c r="V161" s="1214"/>
      <c r="W161" s="1214"/>
      <c r="X161" s="1214"/>
      <c r="Y161" s="1214"/>
      <c r="Z161" s="154"/>
      <c r="AA161" s="154"/>
      <c r="AB161" s="154"/>
      <c r="AC161" s="154"/>
      <c r="AD161" s="154"/>
      <c r="AE161" s="154"/>
      <c r="AR161" s="1255" t="s">
        <v>244</v>
      </c>
      <c r="AT161" s="1255" t="s">
        <v>208</v>
      </c>
      <c r="AU161" s="1255" t="s">
        <v>138</v>
      </c>
      <c r="AY161" s="1218" t="s">
        <v>205</v>
      </c>
      <c r="BE161" s="1256">
        <f t="shared" si="14"/>
        <v>0</v>
      </c>
      <c r="BF161" s="1256">
        <f t="shared" si="15"/>
        <v>0</v>
      </c>
      <c r="BG161" s="1256">
        <f t="shared" si="16"/>
        <v>0</v>
      </c>
      <c r="BH161" s="1256">
        <f t="shared" si="17"/>
        <v>0</v>
      </c>
      <c r="BI161" s="1256">
        <f t="shared" si="18"/>
        <v>0</v>
      </c>
      <c r="BJ161" s="1218" t="s">
        <v>119</v>
      </c>
      <c r="BK161" s="1256">
        <f t="shared" si="19"/>
        <v>0</v>
      </c>
      <c r="BL161" s="1218" t="s">
        <v>244</v>
      </c>
      <c r="BM161" s="1255" t="s">
        <v>301</v>
      </c>
    </row>
    <row r="162" spans="1:65" s="1222" customFormat="1" ht="21.75" customHeight="1">
      <c r="A162" s="154"/>
      <c r="B162" s="73"/>
      <c r="C162" s="123" t="s">
        <v>302</v>
      </c>
      <c r="D162" s="123" t="s">
        <v>208</v>
      </c>
      <c r="E162" s="124" t="s">
        <v>303</v>
      </c>
      <c r="F162" s="125" t="s">
        <v>2568</v>
      </c>
      <c r="G162" s="126" t="s">
        <v>243</v>
      </c>
      <c r="H162" s="1215">
        <v>8</v>
      </c>
      <c r="I162" s="171"/>
      <c r="J162" s="127">
        <f t="shared" si="10"/>
        <v>0</v>
      </c>
      <c r="K162" s="125" t="s">
        <v>2630</v>
      </c>
      <c r="L162" s="73"/>
      <c r="M162" s="1300" t="s">
        <v>144</v>
      </c>
      <c r="N162" s="128" t="s">
        <v>158</v>
      </c>
      <c r="O162" s="150"/>
      <c r="P162" s="129">
        <f t="shared" si="11"/>
        <v>0</v>
      </c>
      <c r="Q162" s="129">
        <v>0</v>
      </c>
      <c r="R162" s="129">
        <f t="shared" si="12"/>
        <v>0</v>
      </c>
      <c r="S162" s="129">
        <v>0</v>
      </c>
      <c r="T162" s="130">
        <f t="shared" si="13"/>
        <v>0</v>
      </c>
      <c r="U162" s="1214"/>
      <c r="V162" s="1214"/>
      <c r="W162" s="1214"/>
      <c r="X162" s="1214"/>
      <c r="Y162" s="1214"/>
      <c r="Z162" s="154"/>
      <c r="AA162" s="154"/>
      <c r="AB162" s="154"/>
      <c r="AC162" s="154"/>
      <c r="AD162" s="154"/>
      <c r="AE162" s="154"/>
      <c r="AR162" s="1255" t="s">
        <v>244</v>
      </c>
      <c r="AT162" s="1255" t="s">
        <v>208</v>
      </c>
      <c r="AU162" s="1255" t="s">
        <v>138</v>
      </c>
      <c r="AY162" s="1218" t="s">
        <v>205</v>
      </c>
      <c r="BE162" s="1256">
        <f t="shared" si="14"/>
        <v>0</v>
      </c>
      <c r="BF162" s="1256">
        <f t="shared" si="15"/>
        <v>0</v>
      </c>
      <c r="BG162" s="1256">
        <f t="shared" si="16"/>
        <v>0</v>
      </c>
      <c r="BH162" s="1256">
        <f t="shared" si="17"/>
        <v>0</v>
      </c>
      <c r="BI162" s="1256">
        <f t="shared" si="18"/>
        <v>0</v>
      </c>
      <c r="BJ162" s="1218" t="s">
        <v>119</v>
      </c>
      <c r="BK162" s="1256">
        <f t="shared" si="19"/>
        <v>0</v>
      </c>
      <c r="BL162" s="1218" t="s">
        <v>244</v>
      </c>
      <c r="BM162" s="1255" t="s">
        <v>304</v>
      </c>
    </row>
    <row r="163" spans="1:65" s="1222" customFormat="1" ht="21.75" customHeight="1">
      <c r="A163" s="154"/>
      <c r="B163" s="73"/>
      <c r="C163" s="123" t="s">
        <v>305</v>
      </c>
      <c r="D163" s="123" t="s">
        <v>208</v>
      </c>
      <c r="E163" s="124" t="s">
        <v>306</v>
      </c>
      <c r="F163" s="125" t="s">
        <v>2569</v>
      </c>
      <c r="G163" s="126" t="s">
        <v>243</v>
      </c>
      <c r="H163" s="1215">
        <v>1</v>
      </c>
      <c r="I163" s="171"/>
      <c r="J163" s="127">
        <f t="shared" si="10"/>
        <v>0</v>
      </c>
      <c r="K163" s="125" t="s">
        <v>2626</v>
      </c>
      <c r="L163" s="73"/>
      <c r="M163" s="1300" t="s">
        <v>144</v>
      </c>
      <c r="N163" s="128" t="s">
        <v>158</v>
      </c>
      <c r="O163" s="150"/>
      <c r="P163" s="129">
        <f t="shared" si="11"/>
        <v>0</v>
      </c>
      <c r="Q163" s="129">
        <v>0.0009</v>
      </c>
      <c r="R163" s="129">
        <f t="shared" si="12"/>
        <v>0.0009</v>
      </c>
      <c r="S163" s="129">
        <v>0</v>
      </c>
      <c r="T163" s="130">
        <f t="shared" si="13"/>
        <v>0</v>
      </c>
      <c r="U163" s="1214"/>
      <c r="V163" s="1214"/>
      <c r="W163" s="1214"/>
      <c r="X163" s="1214"/>
      <c r="Y163" s="1214"/>
      <c r="Z163" s="154"/>
      <c r="AA163" s="154"/>
      <c r="AB163" s="154"/>
      <c r="AC163" s="154"/>
      <c r="AD163" s="154"/>
      <c r="AE163" s="154"/>
      <c r="AR163" s="1255" t="s">
        <v>244</v>
      </c>
      <c r="AT163" s="1255" t="s">
        <v>208</v>
      </c>
      <c r="AU163" s="1255" t="s">
        <v>138</v>
      </c>
      <c r="AY163" s="1218" t="s">
        <v>205</v>
      </c>
      <c r="BE163" s="1256">
        <f t="shared" si="14"/>
        <v>0</v>
      </c>
      <c r="BF163" s="1256">
        <f t="shared" si="15"/>
        <v>0</v>
      </c>
      <c r="BG163" s="1256">
        <f t="shared" si="16"/>
        <v>0</v>
      </c>
      <c r="BH163" s="1256">
        <f t="shared" si="17"/>
        <v>0</v>
      </c>
      <c r="BI163" s="1256">
        <f t="shared" si="18"/>
        <v>0</v>
      </c>
      <c r="BJ163" s="1218" t="s">
        <v>119</v>
      </c>
      <c r="BK163" s="1256">
        <f t="shared" si="19"/>
        <v>0</v>
      </c>
      <c r="BL163" s="1218" t="s">
        <v>244</v>
      </c>
      <c r="BM163" s="1255" t="s">
        <v>307</v>
      </c>
    </row>
    <row r="164" spans="1:65" s="1222" customFormat="1" ht="21.75" customHeight="1">
      <c r="A164" s="154"/>
      <c r="B164" s="73"/>
      <c r="C164" s="123" t="s">
        <v>308</v>
      </c>
      <c r="D164" s="123" t="s">
        <v>208</v>
      </c>
      <c r="E164" s="124" t="s">
        <v>309</v>
      </c>
      <c r="F164" s="125" t="s">
        <v>2570</v>
      </c>
      <c r="G164" s="126" t="s">
        <v>243</v>
      </c>
      <c r="H164" s="1215">
        <v>1</v>
      </c>
      <c r="I164" s="171"/>
      <c r="J164" s="127">
        <f t="shared" si="10"/>
        <v>0</v>
      </c>
      <c r="K164" s="125" t="s">
        <v>2635</v>
      </c>
      <c r="L164" s="73"/>
      <c r="M164" s="1300" t="s">
        <v>144</v>
      </c>
      <c r="N164" s="128" t="s">
        <v>158</v>
      </c>
      <c r="O164" s="150"/>
      <c r="P164" s="129">
        <f t="shared" si="11"/>
        <v>0</v>
      </c>
      <c r="Q164" s="129">
        <v>0.00148</v>
      </c>
      <c r="R164" s="129">
        <f t="shared" si="12"/>
        <v>0.00148</v>
      </c>
      <c r="S164" s="129">
        <v>0</v>
      </c>
      <c r="T164" s="130">
        <f t="shared" si="13"/>
        <v>0</v>
      </c>
      <c r="U164" s="1214"/>
      <c r="V164" s="1214"/>
      <c r="W164" s="1214"/>
      <c r="X164" s="1214"/>
      <c r="Y164" s="1214"/>
      <c r="Z164" s="154"/>
      <c r="AA164" s="154"/>
      <c r="AB164" s="154"/>
      <c r="AC164" s="154"/>
      <c r="AD164" s="154"/>
      <c r="AE164" s="154"/>
      <c r="AR164" s="1255" t="s">
        <v>244</v>
      </c>
      <c r="AT164" s="1255" t="s">
        <v>208</v>
      </c>
      <c r="AU164" s="1255" t="s">
        <v>138</v>
      </c>
      <c r="AY164" s="1218" t="s">
        <v>205</v>
      </c>
      <c r="BE164" s="1256">
        <f t="shared" si="14"/>
        <v>0</v>
      </c>
      <c r="BF164" s="1256">
        <f t="shared" si="15"/>
        <v>0</v>
      </c>
      <c r="BG164" s="1256">
        <f t="shared" si="16"/>
        <v>0</v>
      </c>
      <c r="BH164" s="1256">
        <f t="shared" si="17"/>
        <v>0</v>
      </c>
      <c r="BI164" s="1256">
        <f t="shared" si="18"/>
        <v>0</v>
      </c>
      <c r="BJ164" s="1218" t="s">
        <v>119</v>
      </c>
      <c r="BK164" s="1256">
        <f t="shared" si="19"/>
        <v>0</v>
      </c>
      <c r="BL164" s="1218" t="s">
        <v>244</v>
      </c>
      <c r="BM164" s="1255" t="s">
        <v>310</v>
      </c>
    </row>
    <row r="165" spans="1:65" s="1222" customFormat="1" ht="21.75" customHeight="1">
      <c r="A165" s="154"/>
      <c r="B165" s="73"/>
      <c r="C165" s="123" t="s">
        <v>311</v>
      </c>
      <c r="D165" s="123" t="s">
        <v>208</v>
      </c>
      <c r="E165" s="124" t="s">
        <v>312</v>
      </c>
      <c r="F165" s="125" t="s">
        <v>2571</v>
      </c>
      <c r="G165" s="126" t="s">
        <v>248</v>
      </c>
      <c r="H165" s="1215">
        <v>40</v>
      </c>
      <c r="I165" s="171"/>
      <c r="J165" s="127">
        <f t="shared" si="10"/>
        <v>0</v>
      </c>
      <c r="K165" s="125" t="s">
        <v>2630</v>
      </c>
      <c r="L165" s="73"/>
      <c r="M165" s="1300" t="s">
        <v>144</v>
      </c>
      <c r="N165" s="128" t="s">
        <v>158</v>
      </c>
      <c r="O165" s="150"/>
      <c r="P165" s="129">
        <f t="shared" si="11"/>
        <v>0</v>
      </c>
      <c r="Q165" s="129">
        <v>0</v>
      </c>
      <c r="R165" s="129">
        <f t="shared" si="12"/>
        <v>0</v>
      </c>
      <c r="S165" s="129">
        <v>0</v>
      </c>
      <c r="T165" s="130">
        <f t="shared" si="13"/>
        <v>0</v>
      </c>
      <c r="U165" s="1214"/>
      <c r="V165" s="1214"/>
      <c r="W165" s="1214"/>
      <c r="X165" s="1214"/>
      <c r="Y165" s="1214"/>
      <c r="Z165" s="154"/>
      <c r="AA165" s="154"/>
      <c r="AB165" s="154"/>
      <c r="AC165" s="154"/>
      <c r="AD165" s="154"/>
      <c r="AE165" s="154"/>
      <c r="AR165" s="1255" t="s">
        <v>244</v>
      </c>
      <c r="AT165" s="1255" t="s">
        <v>208</v>
      </c>
      <c r="AU165" s="1255" t="s">
        <v>138</v>
      </c>
      <c r="AY165" s="1218" t="s">
        <v>205</v>
      </c>
      <c r="BE165" s="1256">
        <f t="shared" si="14"/>
        <v>0</v>
      </c>
      <c r="BF165" s="1256">
        <f t="shared" si="15"/>
        <v>0</v>
      </c>
      <c r="BG165" s="1256">
        <f t="shared" si="16"/>
        <v>0</v>
      </c>
      <c r="BH165" s="1256">
        <f t="shared" si="17"/>
        <v>0</v>
      </c>
      <c r="BI165" s="1256">
        <f t="shared" si="18"/>
        <v>0</v>
      </c>
      <c r="BJ165" s="1218" t="s">
        <v>119</v>
      </c>
      <c r="BK165" s="1256">
        <f t="shared" si="19"/>
        <v>0</v>
      </c>
      <c r="BL165" s="1218" t="s">
        <v>244</v>
      </c>
      <c r="BM165" s="1255" t="s">
        <v>313</v>
      </c>
    </row>
    <row r="166" spans="1:65" s="1222" customFormat="1" ht="33" customHeight="1">
      <c r="A166" s="154"/>
      <c r="B166" s="73"/>
      <c r="C166" s="123" t="s">
        <v>314</v>
      </c>
      <c r="D166" s="123" t="s">
        <v>208</v>
      </c>
      <c r="E166" s="124" t="s">
        <v>315</v>
      </c>
      <c r="F166" s="125" t="s">
        <v>2572</v>
      </c>
      <c r="G166" s="126" t="s">
        <v>316</v>
      </c>
      <c r="H166" s="1290"/>
      <c r="I166" s="171"/>
      <c r="J166" s="127">
        <f t="shared" si="10"/>
        <v>0</v>
      </c>
      <c r="K166" s="125" t="s">
        <v>2626</v>
      </c>
      <c r="L166" s="73"/>
      <c r="M166" s="1300" t="s">
        <v>144</v>
      </c>
      <c r="N166" s="128" t="s">
        <v>158</v>
      </c>
      <c r="O166" s="150"/>
      <c r="P166" s="129">
        <f t="shared" si="11"/>
        <v>0</v>
      </c>
      <c r="Q166" s="129">
        <v>0</v>
      </c>
      <c r="R166" s="129">
        <f t="shared" si="12"/>
        <v>0</v>
      </c>
      <c r="S166" s="129">
        <v>0</v>
      </c>
      <c r="T166" s="130">
        <f t="shared" si="13"/>
        <v>0</v>
      </c>
      <c r="U166" s="1214"/>
      <c r="V166" s="1214"/>
      <c r="W166" s="1214"/>
      <c r="X166" s="1214"/>
      <c r="Y166" s="1214"/>
      <c r="Z166" s="154"/>
      <c r="AA166" s="154"/>
      <c r="AB166" s="154"/>
      <c r="AC166" s="154"/>
      <c r="AD166" s="154"/>
      <c r="AE166" s="154"/>
      <c r="AR166" s="1255" t="s">
        <v>244</v>
      </c>
      <c r="AT166" s="1255" t="s">
        <v>208</v>
      </c>
      <c r="AU166" s="1255" t="s">
        <v>138</v>
      </c>
      <c r="AY166" s="1218" t="s">
        <v>205</v>
      </c>
      <c r="BE166" s="1256">
        <f t="shared" si="14"/>
        <v>0</v>
      </c>
      <c r="BF166" s="1256">
        <f t="shared" si="15"/>
        <v>0</v>
      </c>
      <c r="BG166" s="1256">
        <f t="shared" si="16"/>
        <v>0</v>
      </c>
      <c r="BH166" s="1256">
        <f t="shared" si="17"/>
        <v>0</v>
      </c>
      <c r="BI166" s="1256">
        <f t="shared" si="18"/>
        <v>0</v>
      </c>
      <c r="BJ166" s="1218" t="s">
        <v>119</v>
      </c>
      <c r="BK166" s="1256">
        <f t="shared" si="19"/>
        <v>0</v>
      </c>
      <c r="BL166" s="1218" t="s">
        <v>244</v>
      </c>
      <c r="BM166" s="1255" t="s">
        <v>317</v>
      </c>
    </row>
    <row r="167" spans="2:63" s="170" customFormat="1" ht="22.9" customHeight="1">
      <c r="B167" s="112"/>
      <c r="C167" s="113"/>
      <c r="D167" s="114" t="s">
        <v>110</v>
      </c>
      <c r="E167" s="121" t="s">
        <v>318</v>
      </c>
      <c r="F167" s="121" t="s">
        <v>319</v>
      </c>
      <c r="G167" s="113"/>
      <c r="H167" s="113"/>
      <c r="J167" s="122">
        <f>BK167</f>
        <v>0</v>
      </c>
      <c r="K167" s="113"/>
      <c r="L167" s="112"/>
      <c r="M167" s="117"/>
      <c r="N167" s="118"/>
      <c r="O167" s="118"/>
      <c r="P167" s="119">
        <f>SUM(P168:P203)</f>
        <v>0</v>
      </c>
      <c r="Q167" s="118"/>
      <c r="R167" s="119">
        <f>SUM(R168:R203)</f>
        <v>0.26696000000000003</v>
      </c>
      <c r="S167" s="118"/>
      <c r="T167" s="120">
        <f>SUM(T168:T203)</f>
        <v>0.213</v>
      </c>
      <c r="U167" s="113"/>
      <c r="V167" s="113"/>
      <c r="W167" s="113"/>
      <c r="X167" s="113"/>
      <c r="Y167" s="113"/>
      <c r="AR167" s="1244" t="s">
        <v>138</v>
      </c>
      <c r="AT167" s="1249" t="s">
        <v>110</v>
      </c>
      <c r="AU167" s="1249" t="s">
        <v>119</v>
      </c>
      <c r="AY167" s="1244" t="s">
        <v>205</v>
      </c>
      <c r="BK167" s="1250">
        <f>SUM(BK168:BK203)</f>
        <v>0</v>
      </c>
    </row>
    <row r="168" spans="1:65" s="1222" customFormat="1" ht="21.75" customHeight="1">
      <c r="A168" s="154"/>
      <c r="B168" s="73"/>
      <c r="C168" s="123" t="s">
        <v>320</v>
      </c>
      <c r="D168" s="123" t="s">
        <v>208</v>
      </c>
      <c r="E168" s="124" t="s">
        <v>321</v>
      </c>
      <c r="F168" s="125" t="s">
        <v>2573</v>
      </c>
      <c r="G168" s="126" t="s">
        <v>248</v>
      </c>
      <c r="H168" s="1215">
        <v>3</v>
      </c>
      <c r="I168" s="171"/>
      <c r="J168" s="127">
        <f aca="true" t="shared" si="20" ref="J168:J174">ROUND(I168*H168,2)</f>
        <v>0</v>
      </c>
      <c r="K168" s="125" t="s">
        <v>2626</v>
      </c>
      <c r="L168" s="73"/>
      <c r="M168" s="1300" t="s">
        <v>144</v>
      </c>
      <c r="N168" s="128" t="s">
        <v>158</v>
      </c>
      <c r="O168" s="150"/>
      <c r="P168" s="129">
        <f aca="true" t="shared" si="21" ref="P168:P174">O168*H168</f>
        <v>0</v>
      </c>
      <c r="Q168" s="129">
        <v>0.00309</v>
      </c>
      <c r="R168" s="129">
        <f aca="true" t="shared" si="22" ref="R168:R174">Q168*H168</f>
        <v>0.00927</v>
      </c>
      <c r="S168" s="129">
        <v>0</v>
      </c>
      <c r="T168" s="130">
        <f aca="true" t="shared" si="23" ref="T168:T174">S168*H168</f>
        <v>0</v>
      </c>
      <c r="U168" s="1214"/>
      <c r="V168" s="1214"/>
      <c r="W168" s="1214"/>
      <c r="X168" s="1214"/>
      <c r="Y168" s="1214"/>
      <c r="Z168" s="154"/>
      <c r="AA168" s="154"/>
      <c r="AB168" s="154"/>
      <c r="AC168" s="154"/>
      <c r="AD168" s="154"/>
      <c r="AE168" s="154"/>
      <c r="AR168" s="1255" t="s">
        <v>244</v>
      </c>
      <c r="AT168" s="1255" t="s">
        <v>208</v>
      </c>
      <c r="AU168" s="1255" t="s">
        <v>138</v>
      </c>
      <c r="AY168" s="1218" t="s">
        <v>205</v>
      </c>
      <c r="BE168" s="1256">
        <f aca="true" t="shared" si="24" ref="BE168:BE174">IF(N168="základní",J168,0)</f>
        <v>0</v>
      </c>
      <c r="BF168" s="1256">
        <f aca="true" t="shared" si="25" ref="BF168:BF174">IF(N168="snížená",J168,0)</f>
        <v>0</v>
      </c>
      <c r="BG168" s="1256">
        <f aca="true" t="shared" si="26" ref="BG168:BG174">IF(N168="zákl. přenesená",J168,0)</f>
        <v>0</v>
      </c>
      <c r="BH168" s="1256">
        <f aca="true" t="shared" si="27" ref="BH168:BH174">IF(N168="sníž. přenesená",J168,0)</f>
        <v>0</v>
      </c>
      <c r="BI168" s="1256">
        <f aca="true" t="shared" si="28" ref="BI168:BI174">IF(N168="nulová",J168,0)</f>
        <v>0</v>
      </c>
      <c r="BJ168" s="1218" t="s">
        <v>119</v>
      </c>
      <c r="BK168" s="1256">
        <f aca="true" t="shared" si="29" ref="BK168:BK174">ROUND(I168*H168,2)</f>
        <v>0</v>
      </c>
      <c r="BL168" s="1218" t="s">
        <v>244</v>
      </c>
      <c r="BM168" s="1255" t="s">
        <v>322</v>
      </c>
    </row>
    <row r="169" spans="1:65" s="1222" customFormat="1" ht="21.75" customHeight="1">
      <c r="A169" s="154"/>
      <c r="B169" s="73"/>
      <c r="C169" s="123" t="s">
        <v>323</v>
      </c>
      <c r="D169" s="123" t="s">
        <v>208</v>
      </c>
      <c r="E169" s="124" t="s">
        <v>324</v>
      </c>
      <c r="F169" s="125" t="s">
        <v>2574</v>
      </c>
      <c r="G169" s="126" t="s">
        <v>248</v>
      </c>
      <c r="H169" s="1215">
        <v>100</v>
      </c>
      <c r="I169" s="171"/>
      <c r="J169" s="127">
        <f t="shared" si="20"/>
        <v>0</v>
      </c>
      <c r="K169" s="125" t="s">
        <v>2635</v>
      </c>
      <c r="L169" s="73"/>
      <c r="M169" s="1300" t="s">
        <v>144</v>
      </c>
      <c r="N169" s="128" t="s">
        <v>158</v>
      </c>
      <c r="O169" s="150"/>
      <c r="P169" s="129">
        <f t="shared" si="21"/>
        <v>0</v>
      </c>
      <c r="Q169" s="129">
        <v>0</v>
      </c>
      <c r="R169" s="129">
        <f t="shared" si="22"/>
        <v>0</v>
      </c>
      <c r="S169" s="129">
        <v>0.00213</v>
      </c>
      <c r="T169" s="130">
        <f t="shared" si="23"/>
        <v>0.213</v>
      </c>
      <c r="U169" s="1214"/>
      <c r="V169" s="1214"/>
      <c r="W169" s="1214"/>
      <c r="X169" s="1214"/>
      <c r="Y169" s="1214"/>
      <c r="Z169" s="154"/>
      <c r="AA169" s="154"/>
      <c r="AB169" s="154"/>
      <c r="AC169" s="154"/>
      <c r="AD169" s="154"/>
      <c r="AE169" s="154"/>
      <c r="AR169" s="1255" t="s">
        <v>244</v>
      </c>
      <c r="AT169" s="1255" t="s">
        <v>208</v>
      </c>
      <c r="AU169" s="1255" t="s">
        <v>138</v>
      </c>
      <c r="AY169" s="1218" t="s">
        <v>205</v>
      </c>
      <c r="BE169" s="1256">
        <f t="shared" si="24"/>
        <v>0</v>
      </c>
      <c r="BF169" s="1256">
        <f t="shared" si="25"/>
        <v>0</v>
      </c>
      <c r="BG169" s="1256">
        <f t="shared" si="26"/>
        <v>0</v>
      </c>
      <c r="BH169" s="1256">
        <f t="shared" si="27"/>
        <v>0</v>
      </c>
      <c r="BI169" s="1256">
        <f t="shared" si="28"/>
        <v>0</v>
      </c>
      <c r="BJ169" s="1218" t="s">
        <v>119</v>
      </c>
      <c r="BK169" s="1256">
        <f t="shared" si="29"/>
        <v>0</v>
      </c>
      <c r="BL169" s="1218" t="s">
        <v>244</v>
      </c>
      <c r="BM169" s="1255" t="s">
        <v>325</v>
      </c>
    </row>
    <row r="170" spans="1:65" s="1222" customFormat="1" ht="33" customHeight="1">
      <c r="A170" s="154"/>
      <c r="B170" s="73"/>
      <c r="C170" s="123" t="s">
        <v>326</v>
      </c>
      <c r="D170" s="123" t="s">
        <v>208</v>
      </c>
      <c r="E170" s="124" t="s">
        <v>327</v>
      </c>
      <c r="F170" s="125" t="s">
        <v>2575</v>
      </c>
      <c r="G170" s="126" t="s">
        <v>328</v>
      </c>
      <c r="H170" s="1215">
        <v>7</v>
      </c>
      <c r="I170" s="171"/>
      <c r="J170" s="127">
        <f t="shared" si="20"/>
        <v>0</v>
      </c>
      <c r="K170" s="125" t="s">
        <v>2626</v>
      </c>
      <c r="L170" s="73"/>
      <c r="M170" s="1300" t="s">
        <v>144</v>
      </c>
      <c r="N170" s="128" t="s">
        <v>158</v>
      </c>
      <c r="O170" s="150"/>
      <c r="P170" s="129">
        <f t="shared" si="21"/>
        <v>0</v>
      </c>
      <c r="Q170" s="129">
        <v>0.00304</v>
      </c>
      <c r="R170" s="129">
        <f t="shared" si="22"/>
        <v>0.02128</v>
      </c>
      <c r="S170" s="129">
        <v>0</v>
      </c>
      <c r="T170" s="130">
        <f t="shared" si="23"/>
        <v>0</v>
      </c>
      <c r="U170" s="1214"/>
      <c r="V170" s="1214"/>
      <c r="W170" s="1214"/>
      <c r="X170" s="1214"/>
      <c r="Y170" s="1214"/>
      <c r="Z170" s="154"/>
      <c r="AA170" s="154"/>
      <c r="AB170" s="154"/>
      <c r="AC170" s="154"/>
      <c r="AD170" s="154"/>
      <c r="AE170" s="154"/>
      <c r="AR170" s="1255" t="s">
        <v>244</v>
      </c>
      <c r="AT170" s="1255" t="s">
        <v>208</v>
      </c>
      <c r="AU170" s="1255" t="s">
        <v>138</v>
      </c>
      <c r="AY170" s="1218" t="s">
        <v>205</v>
      </c>
      <c r="BE170" s="1256">
        <f t="shared" si="24"/>
        <v>0</v>
      </c>
      <c r="BF170" s="1256">
        <f t="shared" si="25"/>
        <v>0</v>
      </c>
      <c r="BG170" s="1256">
        <f t="shared" si="26"/>
        <v>0</v>
      </c>
      <c r="BH170" s="1256">
        <f t="shared" si="27"/>
        <v>0</v>
      </c>
      <c r="BI170" s="1256">
        <f t="shared" si="28"/>
        <v>0</v>
      </c>
      <c r="BJ170" s="1218" t="s">
        <v>119</v>
      </c>
      <c r="BK170" s="1256">
        <f t="shared" si="29"/>
        <v>0</v>
      </c>
      <c r="BL170" s="1218" t="s">
        <v>244</v>
      </c>
      <c r="BM170" s="1255" t="s">
        <v>329</v>
      </c>
    </row>
    <row r="171" spans="1:65" s="1222" customFormat="1" ht="33" customHeight="1">
      <c r="A171" s="154"/>
      <c r="B171" s="73"/>
      <c r="C171" s="123" t="s">
        <v>330</v>
      </c>
      <c r="D171" s="123" t="s">
        <v>208</v>
      </c>
      <c r="E171" s="124" t="s">
        <v>331</v>
      </c>
      <c r="F171" s="125" t="s">
        <v>2576</v>
      </c>
      <c r="G171" s="126" t="s">
        <v>328</v>
      </c>
      <c r="H171" s="1215">
        <v>5</v>
      </c>
      <c r="I171" s="171"/>
      <c r="J171" s="127">
        <f t="shared" si="20"/>
        <v>0</v>
      </c>
      <c r="K171" s="125" t="s">
        <v>2626</v>
      </c>
      <c r="L171" s="73"/>
      <c r="M171" s="1300" t="s">
        <v>144</v>
      </c>
      <c r="N171" s="128" t="s">
        <v>158</v>
      </c>
      <c r="O171" s="150"/>
      <c r="P171" s="129">
        <f t="shared" si="21"/>
        <v>0</v>
      </c>
      <c r="Q171" s="129">
        <v>0.00336</v>
      </c>
      <c r="R171" s="129">
        <f t="shared" si="22"/>
        <v>0.016800000000000002</v>
      </c>
      <c r="S171" s="129">
        <v>0</v>
      </c>
      <c r="T171" s="130">
        <f t="shared" si="23"/>
        <v>0</v>
      </c>
      <c r="U171" s="1214"/>
      <c r="V171" s="1214"/>
      <c r="W171" s="1214"/>
      <c r="X171" s="1214"/>
      <c r="Y171" s="1214"/>
      <c r="Z171" s="154"/>
      <c r="AA171" s="154"/>
      <c r="AB171" s="154"/>
      <c r="AC171" s="154"/>
      <c r="AD171" s="154"/>
      <c r="AE171" s="154"/>
      <c r="AR171" s="1255" t="s">
        <v>244</v>
      </c>
      <c r="AT171" s="1255" t="s">
        <v>208</v>
      </c>
      <c r="AU171" s="1255" t="s">
        <v>138</v>
      </c>
      <c r="AY171" s="1218" t="s">
        <v>205</v>
      </c>
      <c r="BE171" s="1256">
        <f t="shared" si="24"/>
        <v>0</v>
      </c>
      <c r="BF171" s="1256">
        <f t="shared" si="25"/>
        <v>0</v>
      </c>
      <c r="BG171" s="1256">
        <f t="shared" si="26"/>
        <v>0</v>
      </c>
      <c r="BH171" s="1256">
        <f t="shared" si="27"/>
        <v>0</v>
      </c>
      <c r="BI171" s="1256">
        <f t="shared" si="28"/>
        <v>0</v>
      </c>
      <c r="BJ171" s="1218" t="s">
        <v>119</v>
      </c>
      <c r="BK171" s="1256">
        <f t="shared" si="29"/>
        <v>0</v>
      </c>
      <c r="BL171" s="1218" t="s">
        <v>244</v>
      </c>
      <c r="BM171" s="1255" t="s">
        <v>332</v>
      </c>
    </row>
    <row r="172" spans="1:65" s="1222" customFormat="1" ht="33" customHeight="1">
      <c r="A172" s="154"/>
      <c r="B172" s="73"/>
      <c r="C172" s="123" t="s">
        <v>333</v>
      </c>
      <c r="D172" s="123" t="s">
        <v>208</v>
      </c>
      <c r="E172" s="124" t="s">
        <v>334</v>
      </c>
      <c r="F172" s="125" t="s">
        <v>2577</v>
      </c>
      <c r="G172" s="126" t="s">
        <v>328</v>
      </c>
      <c r="H172" s="1215">
        <v>5</v>
      </c>
      <c r="I172" s="171"/>
      <c r="J172" s="127">
        <f t="shared" si="20"/>
        <v>0</v>
      </c>
      <c r="K172" s="125" t="s">
        <v>2626</v>
      </c>
      <c r="L172" s="73"/>
      <c r="M172" s="1300" t="s">
        <v>144</v>
      </c>
      <c r="N172" s="128" t="s">
        <v>158</v>
      </c>
      <c r="O172" s="150"/>
      <c r="P172" s="129">
        <f t="shared" si="21"/>
        <v>0</v>
      </c>
      <c r="Q172" s="129">
        <v>0.00524</v>
      </c>
      <c r="R172" s="129">
        <f t="shared" si="22"/>
        <v>0.0262</v>
      </c>
      <c r="S172" s="129">
        <v>0</v>
      </c>
      <c r="T172" s="130">
        <f t="shared" si="23"/>
        <v>0</v>
      </c>
      <c r="U172" s="1214"/>
      <c r="V172" s="1214"/>
      <c r="W172" s="1214"/>
      <c r="X172" s="1214"/>
      <c r="Y172" s="1214"/>
      <c r="Z172" s="154"/>
      <c r="AA172" s="154"/>
      <c r="AB172" s="154"/>
      <c r="AC172" s="154"/>
      <c r="AD172" s="154"/>
      <c r="AE172" s="154"/>
      <c r="AR172" s="1255" t="s">
        <v>244</v>
      </c>
      <c r="AT172" s="1255" t="s">
        <v>208</v>
      </c>
      <c r="AU172" s="1255" t="s">
        <v>138</v>
      </c>
      <c r="AY172" s="1218" t="s">
        <v>205</v>
      </c>
      <c r="BE172" s="1256">
        <f t="shared" si="24"/>
        <v>0</v>
      </c>
      <c r="BF172" s="1256">
        <f t="shared" si="25"/>
        <v>0</v>
      </c>
      <c r="BG172" s="1256">
        <f t="shared" si="26"/>
        <v>0</v>
      </c>
      <c r="BH172" s="1256">
        <f t="shared" si="27"/>
        <v>0</v>
      </c>
      <c r="BI172" s="1256">
        <f t="shared" si="28"/>
        <v>0</v>
      </c>
      <c r="BJ172" s="1218" t="s">
        <v>119</v>
      </c>
      <c r="BK172" s="1256">
        <f t="shared" si="29"/>
        <v>0</v>
      </c>
      <c r="BL172" s="1218" t="s">
        <v>244</v>
      </c>
      <c r="BM172" s="1255" t="s">
        <v>335</v>
      </c>
    </row>
    <row r="173" spans="1:65" s="1222" customFormat="1" ht="33" customHeight="1">
      <c r="A173" s="154"/>
      <c r="B173" s="73"/>
      <c r="C173" s="123" t="s">
        <v>336</v>
      </c>
      <c r="D173" s="123" t="s">
        <v>208</v>
      </c>
      <c r="E173" s="124" t="s">
        <v>337</v>
      </c>
      <c r="F173" s="125" t="s">
        <v>2578</v>
      </c>
      <c r="G173" s="126" t="s">
        <v>243</v>
      </c>
      <c r="H173" s="1215">
        <v>1</v>
      </c>
      <c r="I173" s="171"/>
      <c r="J173" s="127">
        <f t="shared" si="20"/>
        <v>0</v>
      </c>
      <c r="K173" s="125" t="s">
        <v>2635</v>
      </c>
      <c r="L173" s="73"/>
      <c r="M173" s="1300" t="s">
        <v>144</v>
      </c>
      <c r="N173" s="128" t="s">
        <v>158</v>
      </c>
      <c r="O173" s="150"/>
      <c r="P173" s="129">
        <f t="shared" si="21"/>
        <v>0</v>
      </c>
      <c r="Q173" s="129">
        <v>0.00169</v>
      </c>
      <c r="R173" s="129">
        <f t="shared" si="22"/>
        <v>0.00169</v>
      </c>
      <c r="S173" s="129">
        <v>0</v>
      </c>
      <c r="T173" s="130">
        <f t="shared" si="23"/>
        <v>0</v>
      </c>
      <c r="U173" s="1214"/>
      <c r="V173" s="1214"/>
      <c r="W173" s="1214"/>
      <c r="X173" s="1214"/>
      <c r="Y173" s="1214"/>
      <c r="Z173" s="154"/>
      <c r="AA173" s="154"/>
      <c r="AB173" s="154"/>
      <c r="AC173" s="154"/>
      <c r="AD173" s="154"/>
      <c r="AE173" s="154"/>
      <c r="AR173" s="1255" t="s">
        <v>244</v>
      </c>
      <c r="AT173" s="1255" t="s">
        <v>208</v>
      </c>
      <c r="AU173" s="1255" t="s">
        <v>138</v>
      </c>
      <c r="AY173" s="1218" t="s">
        <v>205</v>
      </c>
      <c r="BE173" s="1256">
        <f t="shared" si="24"/>
        <v>0</v>
      </c>
      <c r="BF173" s="1256">
        <f t="shared" si="25"/>
        <v>0</v>
      </c>
      <c r="BG173" s="1256">
        <f t="shared" si="26"/>
        <v>0</v>
      </c>
      <c r="BH173" s="1256">
        <f t="shared" si="27"/>
        <v>0</v>
      </c>
      <c r="BI173" s="1256">
        <f t="shared" si="28"/>
        <v>0</v>
      </c>
      <c r="BJ173" s="1218" t="s">
        <v>119</v>
      </c>
      <c r="BK173" s="1256">
        <f t="shared" si="29"/>
        <v>0</v>
      </c>
      <c r="BL173" s="1218" t="s">
        <v>244</v>
      </c>
      <c r="BM173" s="1255" t="s">
        <v>338</v>
      </c>
    </row>
    <row r="174" spans="1:65" s="1222" customFormat="1" ht="36">
      <c r="A174" s="154"/>
      <c r="B174" s="73"/>
      <c r="C174" s="123" t="s">
        <v>339</v>
      </c>
      <c r="D174" s="123" t="s">
        <v>208</v>
      </c>
      <c r="E174" s="124" t="s">
        <v>340</v>
      </c>
      <c r="F174" s="125" t="s">
        <v>2579</v>
      </c>
      <c r="G174" s="126" t="s">
        <v>248</v>
      </c>
      <c r="H174" s="1215">
        <v>12</v>
      </c>
      <c r="I174" s="171"/>
      <c r="J174" s="127">
        <f t="shared" si="20"/>
        <v>0</v>
      </c>
      <c r="K174" s="125" t="s">
        <v>144</v>
      </c>
      <c r="L174" s="73"/>
      <c r="M174" s="1300" t="s">
        <v>144</v>
      </c>
      <c r="N174" s="128" t="s">
        <v>158</v>
      </c>
      <c r="O174" s="150"/>
      <c r="P174" s="129">
        <f t="shared" si="21"/>
        <v>0</v>
      </c>
      <c r="Q174" s="129">
        <v>0.00066</v>
      </c>
      <c r="R174" s="129">
        <f t="shared" si="22"/>
        <v>0.00792</v>
      </c>
      <c r="S174" s="129">
        <v>0</v>
      </c>
      <c r="T174" s="130">
        <f t="shared" si="23"/>
        <v>0</v>
      </c>
      <c r="U174" s="1214"/>
      <c r="V174" s="1214"/>
      <c r="W174" s="1214"/>
      <c r="X174" s="1214"/>
      <c r="Y174" s="1214"/>
      <c r="Z174" s="154"/>
      <c r="AA174" s="154"/>
      <c r="AB174" s="154"/>
      <c r="AC174" s="154"/>
      <c r="AD174" s="154"/>
      <c r="AE174" s="154"/>
      <c r="AR174" s="1255" t="s">
        <v>244</v>
      </c>
      <c r="AT174" s="1255" t="s">
        <v>208</v>
      </c>
      <c r="AU174" s="1255" t="s">
        <v>138</v>
      </c>
      <c r="AY174" s="1218" t="s">
        <v>205</v>
      </c>
      <c r="BE174" s="1256">
        <f t="shared" si="24"/>
        <v>0</v>
      </c>
      <c r="BF174" s="1256">
        <f t="shared" si="25"/>
        <v>0</v>
      </c>
      <c r="BG174" s="1256">
        <f t="shared" si="26"/>
        <v>0</v>
      </c>
      <c r="BH174" s="1256">
        <f t="shared" si="27"/>
        <v>0</v>
      </c>
      <c r="BI174" s="1256">
        <f t="shared" si="28"/>
        <v>0</v>
      </c>
      <c r="BJ174" s="1218" t="s">
        <v>119</v>
      </c>
      <c r="BK174" s="1256">
        <f t="shared" si="29"/>
        <v>0</v>
      </c>
      <c r="BL174" s="1218" t="s">
        <v>244</v>
      </c>
      <c r="BM174" s="1255" t="s">
        <v>341</v>
      </c>
    </row>
    <row r="175" spans="1:47" s="1222" customFormat="1" ht="48.75">
      <c r="A175" s="154"/>
      <c r="B175" s="73"/>
      <c r="C175" s="1214"/>
      <c r="D175" s="1288" t="s">
        <v>2627</v>
      </c>
      <c r="E175" s="1214"/>
      <c r="F175" s="1289" t="s">
        <v>2636</v>
      </c>
      <c r="G175" s="1214"/>
      <c r="H175" s="1214"/>
      <c r="I175" s="154"/>
      <c r="J175" s="1214"/>
      <c r="K175" s="1214"/>
      <c r="L175" s="73"/>
      <c r="M175" s="1301"/>
      <c r="N175" s="1302"/>
      <c r="O175" s="150"/>
      <c r="P175" s="150"/>
      <c r="Q175" s="150"/>
      <c r="R175" s="150"/>
      <c r="S175" s="150"/>
      <c r="T175" s="1303"/>
      <c r="U175" s="1214"/>
      <c r="V175" s="1214"/>
      <c r="W175" s="1214"/>
      <c r="X175" s="1214"/>
      <c r="Y175" s="1214"/>
      <c r="Z175" s="154"/>
      <c r="AA175" s="154"/>
      <c r="AB175" s="154"/>
      <c r="AC175" s="154"/>
      <c r="AD175" s="154"/>
      <c r="AE175" s="154"/>
      <c r="AT175" s="1218" t="s">
        <v>2627</v>
      </c>
      <c r="AU175" s="1218" t="s">
        <v>138</v>
      </c>
    </row>
    <row r="176" spans="1:65" s="1222" customFormat="1" ht="36">
      <c r="A176" s="154"/>
      <c r="B176" s="73"/>
      <c r="C176" s="123" t="s">
        <v>342</v>
      </c>
      <c r="D176" s="123" t="s">
        <v>208</v>
      </c>
      <c r="E176" s="124" t="s">
        <v>343</v>
      </c>
      <c r="F176" s="125" t="s">
        <v>2580</v>
      </c>
      <c r="G176" s="126" t="s">
        <v>248</v>
      </c>
      <c r="H176" s="1215">
        <v>26</v>
      </c>
      <c r="I176" s="171"/>
      <c r="J176" s="127">
        <f>ROUND(I176*H176,2)</f>
        <v>0</v>
      </c>
      <c r="K176" s="125" t="s">
        <v>144</v>
      </c>
      <c r="L176" s="73"/>
      <c r="M176" s="1300" t="s">
        <v>144</v>
      </c>
      <c r="N176" s="128" t="s">
        <v>158</v>
      </c>
      <c r="O176" s="150"/>
      <c r="P176" s="129">
        <f>O176*H176</f>
        <v>0</v>
      </c>
      <c r="Q176" s="129">
        <v>0.00066</v>
      </c>
      <c r="R176" s="129">
        <f>Q176*H176</f>
        <v>0.01716</v>
      </c>
      <c r="S176" s="129">
        <v>0</v>
      </c>
      <c r="T176" s="130">
        <f>S176*H176</f>
        <v>0</v>
      </c>
      <c r="U176" s="1214"/>
      <c r="V176" s="1214"/>
      <c r="W176" s="1214"/>
      <c r="X176" s="1214"/>
      <c r="Y176" s="1214"/>
      <c r="Z176" s="154"/>
      <c r="AA176" s="154"/>
      <c r="AB176" s="154"/>
      <c r="AC176" s="154"/>
      <c r="AD176" s="154"/>
      <c r="AE176" s="154"/>
      <c r="AR176" s="1255" t="s">
        <v>244</v>
      </c>
      <c r="AT176" s="1255" t="s">
        <v>208</v>
      </c>
      <c r="AU176" s="1255" t="s">
        <v>138</v>
      </c>
      <c r="AY176" s="1218" t="s">
        <v>205</v>
      </c>
      <c r="BE176" s="1256">
        <f>IF(N176="základní",J176,0)</f>
        <v>0</v>
      </c>
      <c r="BF176" s="1256">
        <f>IF(N176="snížená",J176,0)</f>
        <v>0</v>
      </c>
      <c r="BG176" s="1256">
        <f>IF(N176="zákl. přenesená",J176,0)</f>
        <v>0</v>
      </c>
      <c r="BH176" s="1256">
        <f>IF(N176="sníž. přenesená",J176,0)</f>
        <v>0</v>
      </c>
      <c r="BI176" s="1256">
        <f>IF(N176="nulová",J176,0)</f>
        <v>0</v>
      </c>
      <c r="BJ176" s="1218" t="s">
        <v>119</v>
      </c>
      <c r="BK176" s="1256">
        <f>ROUND(I176*H176,2)</f>
        <v>0</v>
      </c>
      <c r="BL176" s="1218" t="s">
        <v>244</v>
      </c>
      <c r="BM176" s="1255" t="s">
        <v>344</v>
      </c>
    </row>
    <row r="177" spans="1:47" s="1222" customFormat="1" ht="48.75">
      <c r="A177" s="154"/>
      <c r="B177" s="73"/>
      <c r="C177" s="1214"/>
      <c r="D177" s="1288" t="s">
        <v>2627</v>
      </c>
      <c r="E177" s="1214"/>
      <c r="F177" s="1289" t="s">
        <v>2636</v>
      </c>
      <c r="G177" s="1214"/>
      <c r="H177" s="1214"/>
      <c r="I177" s="154"/>
      <c r="J177" s="1214"/>
      <c r="K177" s="1214"/>
      <c r="L177" s="73"/>
      <c r="M177" s="1301"/>
      <c r="N177" s="1302"/>
      <c r="O177" s="150"/>
      <c r="P177" s="150"/>
      <c r="Q177" s="150"/>
      <c r="R177" s="150"/>
      <c r="S177" s="150"/>
      <c r="T177" s="1303"/>
      <c r="U177" s="1214"/>
      <c r="V177" s="1214"/>
      <c r="W177" s="1214"/>
      <c r="X177" s="1214"/>
      <c r="Y177" s="1214"/>
      <c r="Z177" s="154"/>
      <c r="AA177" s="154"/>
      <c r="AB177" s="154"/>
      <c r="AC177" s="154"/>
      <c r="AD177" s="154"/>
      <c r="AE177" s="154"/>
      <c r="AT177" s="1218" t="s">
        <v>2627</v>
      </c>
      <c r="AU177" s="1218" t="s">
        <v>138</v>
      </c>
    </row>
    <row r="178" spans="1:65" s="1222" customFormat="1" ht="33" customHeight="1">
      <c r="A178" s="154"/>
      <c r="B178" s="73"/>
      <c r="C178" s="123" t="s">
        <v>345</v>
      </c>
      <c r="D178" s="123" t="s">
        <v>208</v>
      </c>
      <c r="E178" s="124" t="s">
        <v>346</v>
      </c>
      <c r="F178" s="125" t="s">
        <v>2581</v>
      </c>
      <c r="G178" s="126" t="s">
        <v>248</v>
      </c>
      <c r="H178" s="1215">
        <v>31</v>
      </c>
      <c r="I178" s="171"/>
      <c r="J178" s="127">
        <f>ROUND(I178*H178,2)</f>
        <v>0</v>
      </c>
      <c r="K178" s="125" t="s">
        <v>144</v>
      </c>
      <c r="L178" s="73"/>
      <c r="M178" s="1300" t="s">
        <v>144</v>
      </c>
      <c r="N178" s="128" t="s">
        <v>158</v>
      </c>
      <c r="O178" s="150"/>
      <c r="P178" s="129">
        <f>O178*H178</f>
        <v>0</v>
      </c>
      <c r="Q178" s="129">
        <v>0.00066</v>
      </c>
      <c r="R178" s="129">
        <f>Q178*H178</f>
        <v>0.02046</v>
      </c>
      <c r="S178" s="129">
        <v>0</v>
      </c>
      <c r="T178" s="130">
        <f>S178*H178</f>
        <v>0</v>
      </c>
      <c r="U178" s="1214"/>
      <c r="V178" s="1214"/>
      <c r="W178" s="1214"/>
      <c r="X178" s="1214"/>
      <c r="Y178" s="1214"/>
      <c r="Z178" s="154"/>
      <c r="AA178" s="154"/>
      <c r="AB178" s="154"/>
      <c r="AC178" s="154"/>
      <c r="AD178" s="154"/>
      <c r="AE178" s="154"/>
      <c r="AR178" s="1255" t="s">
        <v>244</v>
      </c>
      <c r="AT178" s="1255" t="s">
        <v>208</v>
      </c>
      <c r="AU178" s="1255" t="s">
        <v>138</v>
      </c>
      <c r="AY178" s="1218" t="s">
        <v>205</v>
      </c>
      <c r="BE178" s="1256">
        <f>IF(N178="základní",J178,0)</f>
        <v>0</v>
      </c>
      <c r="BF178" s="1256">
        <f>IF(N178="snížená",J178,0)</f>
        <v>0</v>
      </c>
      <c r="BG178" s="1256">
        <f>IF(N178="zákl. přenesená",J178,0)</f>
        <v>0</v>
      </c>
      <c r="BH178" s="1256">
        <f>IF(N178="sníž. přenesená",J178,0)</f>
        <v>0</v>
      </c>
      <c r="BI178" s="1256">
        <f>IF(N178="nulová",J178,0)</f>
        <v>0</v>
      </c>
      <c r="BJ178" s="1218" t="s">
        <v>119</v>
      </c>
      <c r="BK178" s="1256">
        <f>ROUND(I178*H178,2)</f>
        <v>0</v>
      </c>
      <c r="BL178" s="1218" t="s">
        <v>244</v>
      </c>
      <c r="BM178" s="1255" t="s">
        <v>347</v>
      </c>
    </row>
    <row r="179" spans="1:47" s="1222" customFormat="1" ht="48.75">
      <c r="A179" s="154"/>
      <c r="B179" s="73"/>
      <c r="C179" s="1214"/>
      <c r="D179" s="1288" t="s">
        <v>2627</v>
      </c>
      <c r="E179" s="1214"/>
      <c r="F179" s="1289" t="s">
        <v>2637</v>
      </c>
      <c r="G179" s="1214"/>
      <c r="H179" s="1214"/>
      <c r="I179" s="154"/>
      <c r="J179" s="1214"/>
      <c r="K179" s="1214"/>
      <c r="L179" s="73"/>
      <c r="M179" s="1301"/>
      <c r="N179" s="1302"/>
      <c r="O179" s="150"/>
      <c r="P179" s="150"/>
      <c r="Q179" s="150"/>
      <c r="R179" s="150"/>
      <c r="S179" s="150"/>
      <c r="T179" s="1303"/>
      <c r="U179" s="1214"/>
      <c r="V179" s="1214"/>
      <c r="W179" s="1214"/>
      <c r="X179" s="1214"/>
      <c r="Y179" s="1214"/>
      <c r="Z179" s="154"/>
      <c r="AA179" s="154"/>
      <c r="AB179" s="154"/>
      <c r="AC179" s="154"/>
      <c r="AD179" s="154"/>
      <c r="AE179" s="154"/>
      <c r="AT179" s="1218" t="s">
        <v>2627</v>
      </c>
      <c r="AU179" s="1218" t="s">
        <v>138</v>
      </c>
    </row>
    <row r="180" spans="1:65" s="1222" customFormat="1" ht="21.75" customHeight="1">
      <c r="A180" s="154"/>
      <c r="B180" s="73"/>
      <c r="C180" s="123" t="s">
        <v>348</v>
      </c>
      <c r="D180" s="123" t="s">
        <v>208</v>
      </c>
      <c r="E180" s="124" t="s">
        <v>349</v>
      </c>
      <c r="F180" s="125" t="s">
        <v>2582</v>
      </c>
      <c r="G180" s="126" t="s">
        <v>248</v>
      </c>
      <c r="H180" s="1215">
        <v>44</v>
      </c>
      <c r="I180" s="171"/>
      <c r="J180" s="127">
        <f>ROUND(I180*H180,2)</f>
        <v>0</v>
      </c>
      <c r="K180" s="125" t="s">
        <v>2635</v>
      </c>
      <c r="L180" s="73"/>
      <c r="M180" s="1300" t="s">
        <v>144</v>
      </c>
      <c r="N180" s="128" t="s">
        <v>158</v>
      </c>
      <c r="O180" s="150"/>
      <c r="P180" s="129">
        <f>O180*H180</f>
        <v>0</v>
      </c>
      <c r="Q180" s="129">
        <v>0.00078</v>
      </c>
      <c r="R180" s="129">
        <f>Q180*H180</f>
        <v>0.034319999999999996</v>
      </c>
      <c r="S180" s="129">
        <v>0</v>
      </c>
      <c r="T180" s="130">
        <f>S180*H180</f>
        <v>0</v>
      </c>
      <c r="U180" s="1214"/>
      <c r="V180" s="1214"/>
      <c r="W180" s="1214"/>
      <c r="X180" s="1214"/>
      <c r="Y180" s="1214"/>
      <c r="Z180" s="154"/>
      <c r="AA180" s="154"/>
      <c r="AB180" s="154"/>
      <c r="AC180" s="154"/>
      <c r="AD180" s="154"/>
      <c r="AE180" s="154"/>
      <c r="AR180" s="1255" t="s">
        <v>244</v>
      </c>
      <c r="AT180" s="1255" t="s">
        <v>208</v>
      </c>
      <c r="AU180" s="1255" t="s">
        <v>138</v>
      </c>
      <c r="AY180" s="1218" t="s">
        <v>205</v>
      </c>
      <c r="BE180" s="1256">
        <f>IF(N180="základní",J180,0)</f>
        <v>0</v>
      </c>
      <c r="BF180" s="1256">
        <f>IF(N180="snížená",J180,0)</f>
        <v>0</v>
      </c>
      <c r="BG180" s="1256">
        <f>IF(N180="zákl. přenesená",J180,0)</f>
        <v>0</v>
      </c>
      <c r="BH180" s="1256">
        <f>IF(N180="sníž. přenesená",J180,0)</f>
        <v>0</v>
      </c>
      <c r="BI180" s="1256">
        <f>IF(N180="nulová",J180,0)</f>
        <v>0</v>
      </c>
      <c r="BJ180" s="1218" t="s">
        <v>119</v>
      </c>
      <c r="BK180" s="1256">
        <f>ROUND(I180*H180,2)</f>
        <v>0</v>
      </c>
      <c r="BL180" s="1218" t="s">
        <v>244</v>
      </c>
      <c r="BM180" s="1255" t="s">
        <v>350</v>
      </c>
    </row>
    <row r="181" spans="1:65" s="1222" customFormat="1" ht="21.75" customHeight="1">
      <c r="A181" s="154"/>
      <c r="B181" s="73"/>
      <c r="C181" s="123" t="s">
        <v>351</v>
      </c>
      <c r="D181" s="123" t="s">
        <v>208</v>
      </c>
      <c r="E181" s="124" t="s">
        <v>352</v>
      </c>
      <c r="F181" s="125" t="s">
        <v>2583</v>
      </c>
      <c r="G181" s="126" t="s">
        <v>248</v>
      </c>
      <c r="H181" s="1215">
        <v>26</v>
      </c>
      <c r="I181" s="171"/>
      <c r="J181" s="127">
        <f>ROUND(I181*H181,2)</f>
        <v>0</v>
      </c>
      <c r="K181" s="125" t="s">
        <v>2635</v>
      </c>
      <c r="L181" s="73"/>
      <c r="M181" s="1300" t="s">
        <v>144</v>
      </c>
      <c r="N181" s="128" t="s">
        <v>158</v>
      </c>
      <c r="O181" s="150"/>
      <c r="P181" s="129">
        <f>O181*H181</f>
        <v>0</v>
      </c>
      <c r="Q181" s="129">
        <v>0.00096</v>
      </c>
      <c r="R181" s="129">
        <f>Q181*H181</f>
        <v>0.02496</v>
      </c>
      <c r="S181" s="129">
        <v>0</v>
      </c>
      <c r="T181" s="130">
        <f>S181*H181</f>
        <v>0</v>
      </c>
      <c r="U181" s="1214"/>
      <c r="V181" s="1214"/>
      <c r="W181" s="1214"/>
      <c r="X181" s="1214"/>
      <c r="Y181" s="1214"/>
      <c r="Z181" s="154"/>
      <c r="AA181" s="154"/>
      <c r="AB181" s="154"/>
      <c r="AC181" s="154"/>
      <c r="AD181" s="154"/>
      <c r="AE181" s="154"/>
      <c r="AR181" s="1255" t="s">
        <v>244</v>
      </c>
      <c r="AT181" s="1255" t="s">
        <v>208</v>
      </c>
      <c r="AU181" s="1255" t="s">
        <v>138</v>
      </c>
      <c r="AY181" s="1218" t="s">
        <v>205</v>
      </c>
      <c r="BE181" s="1256">
        <f>IF(N181="základní",J181,0)</f>
        <v>0</v>
      </c>
      <c r="BF181" s="1256">
        <f>IF(N181="snížená",J181,0)</f>
        <v>0</v>
      </c>
      <c r="BG181" s="1256">
        <f>IF(N181="zákl. přenesená",J181,0)</f>
        <v>0</v>
      </c>
      <c r="BH181" s="1256">
        <f>IF(N181="sníž. přenesená",J181,0)</f>
        <v>0</v>
      </c>
      <c r="BI181" s="1256">
        <f>IF(N181="nulová",J181,0)</f>
        <v>0</v>
      </c>
      <c r="BJ181" s="1218" t="s">
        <v>119</v>
      </c>
      <c r="BK181" s="1256">
        <f>ROUND(I181*H181,2)</f>
        <v>0</v>
      </c>
      <c r="BL181" s="1218" t="s">
        <v>244</v>
      </c>
      <c r="BM181" s="1255" t="s">
        <v>353</v>
      </c>
    </row>
    <row r="182" spans="1:65" s="1222" customFormat="1" ht="21.75" customHeight="1">
      <c r="A182" s="154"/>
      <c r="B182" s="73"/>
      <c r="C182" s="123" t="s">
        <v>354</v>
      </c>
      <c r="D182" s="123" t="s">
        <v>208</v>
      </c>
      <c r="E182" s="124" t="s">
        <v>355</v>
      </c>
      <c r="F182" s="125" t="s">
        <v>2584</v>
      </c>
      <c r="G182" s="126" t="s">
        <v>248</v>
      </c>
      <c r="H182" s="1215">
        <v>5</v>
      </c>
      <c r="I182" s="171"/>
      <c r="J182" s="127">
        <f>ROUND(I182*H182,2)</f>
        <v>0</v>
      </c>
      <c r="K182" s="125" t="s">
        <v>2635</v>
      </c>
      <c r="L182" s="73"/>
      <c r="M182" s="1300" t="s">
        <v>144</v>
      </c>
      <c r="N182" s="128" t="s">
        <v>158</v>
      </c>
      <c r="O182" s="150"/>
      <c r="P182" s="129">
        <f>O182*H182</f>
        <v>0</v>
      </c>
      <c r="Q182" s="129">
        <v>0.00125</v>
      </c>
      <c r="R182" s="129">
        <f>Q182*H182</f>
        <v>0.00625</v>
      </c>
      <c r="S182" s="129">
        <v>0</v>
      </c>
      <c r="T182" s="130">
        <f>S182*H182</f>
        <v>0</v>
      </c>
      <c r="U182" s="1214"/>
      <c r="V182" s="1214"/>
      <c r="W182" s="1214"/>
      <c r="X182" s="1214"/>
      <c r="Y182" s="1214"/>
      <c r="Z182" s="154"/>
      <c r="AA182" s="154"/>
      <c r="AB182" s="154"/>
      <c r="AC182" s="154"/>
      <c r="AD182" s="154"/>
      <c r="AE182" s="154"/>
      <c r="AR182" s="1255" t="s">
        <v>244</v>
      </c>
      <c r="AT182" s="1255" t="s">
        <v>208</v>
      </c>
      <c r="AU182" s="1255" t="s">
        <v>138</v>
      </c>
      <c r="AY182" s="1218" t="s">
        <v>205</v>
      </c>
      <c r="BE182" s="1256">
        <f>IF(N182="základní",J182,0)</f>
        <v>0</v>
      </c>
      <c r="BF182" s="1256">
        <f>IF(N182="snížená",J182,0)</f>
        <v>0</v>
      </c>
      <c r="BG182" s="1256">
        <f>IF(N182="zákl. přenesená",J182,0)</f>
        <v>0</v>
      </c>
      <c r="BH182" s="1256">
        <f>IF(N182="sníž. přenesená",J182,0)</f>
        <v>0</v>
      </c>
      <c r="BI182" s="1256">
        <f>IF(N182="nulová",J182,0)</f>
        <v>0</v>
      </c>
      <c r="BJ182" s="1218" t="s">
        <v>119</v>
      </c>
      <c r="BK182" s="1256">
        <f>ROUND(I182*H182,2)</f>
        <v>0</v>
      </c>
      <c r="BL182" s="1218" t="s">
        <v>244</v>
      </c>
      <c r="BM182" s="1255" t="s">
        <v>356</v>
      </c>
    </row>
    <row r="183" spans="1:65" s="1222" customFormat="1" ht="16.5" customHeight="1">
      <c r="A183" s="154"/>
      <c r="B183" s="73"/>
      <c r="C183" s="123" t="s">
        <v>357</v>
      </c>
      <c r="D183" s="123" t="s">
        <v>208</v>
      </c>
      <c r="E183" s="124" t="s">
        <v>358</v>
      </c>
      <c r="F183" s="125" t="s">
        <v>359</v>
      </c>
      <c r="G183" s="126" t="s">
        <v>243</v>
      </c>
      <c r="H183" s="1215">
        <v>9</v>
      </c>
      <c r="I183" s="171"/>
      <c r="J183" s="127">
        <f>ROUND(I183*H183,2)</f>
        <v>0</v>
      </c>
      <c r="K183" s="125" t="s">
        <v>144</v>
      </c>
      <c r="L183" s="73"/>
      <c r="M183" s="1300" t="s">
        <v>144</v>
      </c>
      <c r="N183" s="128" t="s">
        <v>158</v>
      </c>
      <c r="O183" s="150"/>
      <c r="P183" s="129">
        <f>O183*H183</f>
        <v>0</v>
      </c>
      <c r="Q183" s="129">
        <v>0</v>
      </c>
      <c r="R183" s="129">
        <f>Q183*H183</f>
        <v>0</v>
      </c>
      <c r="S183" s="129">
        <v>0</v>
      </c>
      <c r="T183" s="130">
        <f>S183*H183</f>
        <v>0</v>
      </c>
      <c r="U183" s="1214"/>
      <c r="V183" s="1214"/>
      <c r="W183" s="1214"/>
      <c r="X183" s="1214"/>
      <c r="Y183" s="1214"/>
      <c r="Z183" s="154"/>
      <c r="AA183" s="154"/>
      <c r="AB183" s="154"/>
      <c r="AC183" s="154"/>
      <c r="AD183" s="154"/>
      <c r="AE183" s="154"/>
      <c r="AR183" s="1255" t="s">
        <v>244</v>
      </c>
      <c r="AT183" s="1255" t="s">
        <v>208</v>
      </c>
      <c r="AU183" s="1255" t="s">
        <v>138</v>
      </c>
      <c r="AY183" s="1218" t="s">
        <v>205</v>
      </c>
      <c r="BE183" s="1256">
        <f>IF(N183="základní",J183,0)</f>
        <v>0</v>
      </c>
      <c r="BF183" s="1256">
        <f>IF(N183="snížená",J183,0)</f>
        <v>0</v>
      </c>
      <c r="BG183" s="1256">
        <f>IF(N183="zákl. přenesená",J183,0)</f>
        <v>0</v>
      </c>
      <c r="BH183" s="1256">
        <f>IF(N183="sníž. přenesená",J183,0)</f>
        <v>0</v>
      </c>
      <c r="BI183" s="1256">
        <f>IF(N183="nulová",J183,0)</f>
        <v>0</v>
      </c>
      <c r="BJ183" s="1218" t="s">
        <v>119</v>
      </c>
      <c r="BK183" s="1256">
        <f>ROUND(I183*H183,2)</f>
        <v>0</v>
      </c>
      <c r="BL183" s="1218" t="s">
        <v>244</v>
      </c>
      <c r="BM183" s="1255" t="s">
        <v>360</v>
      </c>
    </row>
    <row r="184" spans="1:47" s="1222" customFormat="1" ht="19.5">
      <c r="A184" s="154"/>
      <c r="B184" s="73"/>
      <c r="C184" s="1214"/>
      <c r="D184" s="1288" t="s">
        <v>2627</v>
      </c>
      <c r="E184" s="1214"/>
      <c r="F184" s="1289" t="s">
        <v>2638</v>
      </c>
      <c r="G184" s="1214"/>
      <c r="H184" s="1214"/>
      <c r="I184" s="154"/>
      <c r="J184" s="1214"/>
      <c r="K184" s="1214"/>
      <c r="L184" s="73"/>
      <c r="M184" s="1301"/>
      <c r="N184" s="1302"/>
      <c r="O184" s="150"/>
      <c r="P184" s="150"/>
      <c r="Q184" s="150"/>
      <c r="R184" s="150"/>
      <c r="S184" s="150"/>
      <c r="T184" s="1303"/>
      <c r="U184" s="1214"/>
      <c r="V184" s="1214"/>
      <c r="W184" s="1214"/>
      <c r="X184" s="1214"/>
      <c r="Y184" s="1214"/>
      <c r="Z184" s="154"/>
      <c r="AA184" s="154"/>
      <c r="AB184" s="154"/>
      <c r="AC184" s="154"/>
      <c r="AD184" s="154"/>
      <c r="AE184" s="154"/>
      <c r="AT184" s="1218" t="s">
        <v>2627</v>
      </c>
      <c r="AU184" s="1218" t="s">
        <v>138</v>
      </c>
    </row>
    <row r="185" spans="1:65" s="1222" customFormat="1" ht="21.75" customHeight="1">
      <c r="A185" s="154"/>
      <c r="B185" s="73"/>
      <c r="C185" s="123" t="s">
        <v>361</v>
      </c>
      <c r="D185" s="123" t="s">
        <v>208</v>
      </c>
      <c r="E185" s="124" t="s">
        <v>362</v>
      </c>
      <c r="F185" s="125" t="s">
        <v>363</v>
      </c>
      <c r="G185" s="126" t="s">
        <v>243</v>
      </c>
      <c r="H185" s="1215">
        <v>10</v>
      </c>
      <c r="I185" s="171"/>
      <c r="J185" s="127">
        <f>ROUND(I185*H185,2)</f>
        <v>0</v>
      </c>
      <c r="K185" s="125" t="s">
        <v>144</v>
      </c>
      <c r="L185" s="73"/>
      <c r="M185" s="1300" t="s">
        <v>144</v>
      </c>
      <c r="N185" s="128" t="s">
        <v>158</v>
      </c>
      <c r="O185" s="150"/>
      <c r="P185" s="129">
        <f>O185*H185</f>
        <v>0</v>
      </c>
      <c r="Q185" s="129">
        <v>0</v>
      </c>
      <c r="R185" s="129">
        <f>Q185*H185</f>
        <v>0</v>
      </c>
      <c r="S185" s="129">
        <v>0</v>
      </c>
      <c r="T185" s="130">
        <f>S185*H185</f>
        <v>0</v>
      </c>
      <c r="U185" s="1214"/>
      <c r="V185" s="1214"/>
      <c r="W185" s="1214"/>
      <c r="X185" s="1214"/>
      <c r="Y185" s="1214"/>
      <c r="Z185" s="154"/>
      <c r="AA185" s="154"/>
      <c r="AB185" s="154"/>
      <c r="AC185" s="154"/>
      <c r="AD185" s="154"/>
      <c r="AE185" s="154"/>
      <c r="AR185" s="1255" t="s">
        <v>244</v>
      </c>
      <c r="AT185" s="1255" t="s">
        <v>208</v>
      </c>
      <c r="AU185" s="1255" t="s">
        <v>138</v>
      </c>
      <c r="AY185" s="1218" t="s">
        <v>205</v>
      </c>
      <c r="BE185" s="1256">
        <f>IF(N185="základní",J185,0)</f>
        <v>0</v>
      </c>
      <c r="BF185" s="1256">
        <f>IF(N185="snížená",J185,0)</f>
        <v>0</v>
      </c>
      <c r="BG185" s="1256">
        <f>IF(N185="zákl. přenesená",J185,0)</f>
        <v>0</v>
      </c>
      <c r="BH185" s="1256">
        <f>IF(N185="sníž. přenesená",J185,0)</f>
        <v>0</v>
      </c>
      <c r="BI185" s="1256">
        <f>IF(N185="nulová",J185,0)</f>
        <v>0</v>
      </c>
      <c r="BJ185" s="1218" t="s">
        <v>119</v>
      </c>
      <c r="BK185" s="1256">
        <f>ROUND(I185*H185,2)</f>
        <v>0</v>
      </c>
      <c r="BL185" s="1218" t="s">
        <v>244</v>
      </c>
      <c r="BM185" s="1255" t="s">
        <v>364</v>
      </c>
    </row>
    <row r="186" spans="1:47" s="1222" customFormat="1" ht="19.5">
      <c r="A186" s="154"/>
      <c r="B186" s="73"/>
      <c r="C186" s="1214"/>
      <c r="D186" s="1288" t="s">
        <v>2627</v>
      </c>
      <c r="E186" s="1214"/>
      <c r="F186" s="1289" t="s">
        <v>2638</v>
      </c>
      <c r="G186" s="1214"/>
      <c r="H186" s="1214"/>
      <c r="I186" s="154"/>
      <c r="J186" s="1214"/>
      <c r="K186" s="1214"/>
      <c r="L186" s="73"/>
      <c r="M186" s="1301"/>
      <c r="N186" s="1302"/>
      <c r="O186" s="150"/>
      <c r="P186" s="150"/>
      <c r="Q186" s="150"/>
      <c r="R186" s="150"/>
      <c r="S186" s="150"/>
      <c r="T186" s="1303"/>
      <c r="U186" s="1214"/>
      <c r="V186" s="1214"/>
      <c r="W186" s="1214"/>
      <c r="X186" s="1214"/>
      <c r="Y186" s="1214"/>
      <c r="Z186" s="154"/>
      <c r="AA186" s="154"/>
      <c r="AB186" s="154"/>
      <c r="AC186" s="154"/>
      <c r="AD186" s="154"/>
      <c r="AE186" s="154"/>
      <c r="AT186" s="1218" t="s">
        <v>2627</v>
      </c>
      <c r="AU186" s="1218" t="s">
        <v>138</v>
      </c>
    </row>
    <row r="187" spans="1:65" s="1222" customFormat="1" ht="21.75" customHeight="1">
      <c r="A187" s="154"/>
      <c r="B187" s="73"/>
      <c r="C187" s="123" t="s">
        <v>365</v>
      </c>
      <c r="D187" s="123" t="s">
        <v>208</v>
      </c>
      <c r="E187" s="124" t="s">
        <v>366</v>
      </c>
      <c r="F187" s="125" t="s">
        <v>367</v>
      </c>
      <c r="G187" s="126" t="s">
        <v>243</v>
      </c>
      <c r="H187" s="1215">
        <v>3</v>
      </c>
      <c r="I187" s="171"/>
      <c r="J187" s="127">
        <f>ROUND(I187*H187,2)</f>
        <v>0</v>
      </c>
      <c r="K187" s="125" t="s">
        <v>144</v>
      </c>
      <c r="L187" s="73"/>
      <c r="M187" s="1300" t="s">
        <v>144</v>
      </c>
      <c r="N187" s="128" t="s">
        <v>158</v>
      </c>
      <c r="O187" s="150"/>
      <c r="P187" s="129">
        <f>O187*H187</f>
        <v>0</v>
      </c>
      <c r="Q187" s="129">
        <v>0</v>
      </c>
      <c r="R187" s="129">
        <f>Q187*H187</f>
        <v>0</v>
      </c>
      <c r="S187" s="129">
        <v>0</v>
      </c>
      <c r="T187" s="130">
        <f>S187*H187</f>
        <v>0</v>
      </c>
      <c r="U187" s="1214"/>
      <c r="V187" s="1214"/>
      <c r="W187" s="1214"/>
      <c r="X187" s="1214"/>
      <c r="Y187" s="1214"/>
      <c r="Z187" s="154"/>
      <c r="AA187" s="154"/>
      <c r="AB187" s="154"/>
      <c r="AC187" s="154"/>
      <c r="AD187" s="154"/>
      <c r="AE187" s="154"/>
      <c r="AR187" s="1255" t="s">
        <v>244</v>
      </c>
      <c r="AT187" s="1255" t="s">
        <v>208</v>
      </c>
      <c r="AU187" s="1255" t="s">
        <v>138</v>
      </c>
      <c r="AY187" s="1218" t="s">
        <v>205</v>
      </c>
      <c r="BE187" s="1256">
        <f>IF(N187="základní",J187,0)</f>
        <v>0</v>
      </c>
      <c r="BF187" s="1256">
        <f>IF(N187="snížená",J187,0)</f>
        <v>0</v>
      </c>
      <c r="BG187" s="1256">
        <f>IF(N187="zákl. přenesená",J187,0)</f>
        <v>0</v>
      </c>
      <c r="BH187" s="1256">
        <f>IF(N187="sníž. přenesená",J187,0)</f>
        <v>0</v>
      </c>
      <c r="BI187" s="1256">
        <f>IF(N187="nulová",J187,0)</f>
        <v>0</v>
      </c>
      <c r="BJ187" s="1218" t="s">
        <v>119</v>
      </c>
      <c r="BK187" s="1256">
        <f>ROUND(I187*H187,2)</f>
        <v>0</v>
      </c>
      <c r="BL187" s="1218" t="s">
        <v>244</v>
      </c>
      <c r="BM187" s="1255" t="s">
        <v>368</v>
      </c>
    </row>
    <row r="188" spans="1:47" s="1222" customFormat="1" ht="19.5">
      <c r="A188" s="154"/>
      <c r="B188" s="73"/>
      <c r="C188" s="1214"/>
      <c r="D188" s="1288" t="s">
        <v>2627</v>
      </c>
      <c r="E188" s="1214"/>
      <c r="F188" s="1289" t="s">
        <v>2638</v>
      </c>
      <c r="G188" s="1214"/>
      <c r="H188" s="1214"/>
      <c r="I188" s="154"/>
      <c r="J188" s="1214"/>
      <c r="K188" s="1214"/>
      <c r="L188" s="73"/>
      <c r="M188" s="1301"/>
      <c r="N188" s="1302"/>
      <c r="O188" s="150"/>
      <c r="P188" s="150"/>
      <c r="Q188" s="150"/>
      <c r="R188" s="150"/>
      <c r="S188" s="150"/>
      <c r="T188" s="1303"/>
      <c r="U188" s="1214"/>
      <c r="V188" s="1214"/>
      <c r="W188" s="1214"/>
      <c r="X188" s="1214"/>
      <c r="Y188" s="1214"/>
      <c r="Z188" s="154"/>
      <c r="AA188" s="154"/>
      <c r="AB188" s="154"/>
      <c r="AC188" s="154"/>
      <c r="AD188" s="154"/>
      <c r="AE188" s="154"/>
      <c r="AT188" s="1218" t="s">
        <v>2627</v>
      </c>
      <c r="AU188" s="1218" t="s">
        <v>138</v>
      </c>
    </row>
    <row r="189" spans="1:65" s="1222" customFormat="1" ht="44.25" customHeight="1">
      <c r="A189" s="154"/>
      <c r="B189" s="73"/>
      <c r="C189" s="123" t="s">
        <v>369</v>
      </c>
      <c r="D189" s="123" t="s">
        <v>208</v>
      </c>
      <c r="E189" s="124" t="s">
        <v>370</v>
      </c>
      <c r="F189" s="125" t="s">
        <v>2585</v>
      </c>
      <c r="G189" s="126" t="s">
        <v>248</v>
      </c>
      <c r="H189" s="1215">
        <v>44</v>
      </c>
      <c r="I189" s="171"/>
      <c r="J189" s="127">
        <f aca="true" t="shared" si="30" ref="J189:J203">ROUND(I189*H189,2)</f>
        <v>0</v>
      </c>
      <c r="K189" s="125" t="s">
        <v>2635</v>
      </c>
      <c r="L189" s="73"/>
      <c r="M189" s="1300" t="s">
        <v>144</v>
      </c>
      <c r="N189" s="128" t="s">
        <v>158</v>
      </c>
      <c r="O189" s="150"/>
      <c r="P189" s="129">
        <f aca="true" t="shared" si="31" ref="P189:P203">O189*H189</f>
        <v>0</v>
      </c>
      <c r="Q189" s="129">
        <v>3E-05</v>
      </c>
      <c r="R189" s="129">
        <f aca="true" t="shared" si="32" ref="R189:R203">Q189*H189</f>
        <v>0.00132</v>
      </c>
      <c r="S189" s="129">
        <v>0</v>
      </c>
      <c r="T189" s="130">
        <f aca="true" t="shared" si="33" ref="T189:T203">S189*H189</f>
        <v>0</v>
      </c>
      <c r="U189" s="1214"/>
      <c r="V189" s="1214"/>
      <c r="W189" s="1214"/>
      <c r="X189" s="1214"/>
      <c r="Y189" s="1214"/>
      <c r="Z189" s="154"/>
      <c r="AA189" s="154"/>
      <c r="AB189" s="154"/>
      <c r="AC189" s="154"/>
      <c r="AD189" s="154"/>
      <c r="AE189" s="154"/>
      <c r="AR189" s="1255" t="s">
        <v>244</v>
      </c>
      <c r="AT189" s="1255" t="s">
        <v>208</v>
      </c>
      <c r="AU189" s="1255" t="s">
        <v>138</v>
      </c>
      <c r="AY189" s="1218" t="s">
        <v>205</v>
      </c>
      <c r="BE189" s="1256">
        <f aca="true" t="shared" si="34" ref="BE189:BE203">IF(N189="základní",J189,0)</f>
        <v>0</v>
      </c>
      <c r="BF189" s="1256">
        <f aca="true" t="shared" si="35" ref="BF189:BF203">IF(N189="snížená",J189,0)</f>
        <v>0</v>
      </c>
      <c r="BG189" s="1256">
        <f aca="true" t="shared" si="36" ref="BG189:BG203">IF(N189="zákl. přenesená",J189,0)</f>
        <v>0</v>
      </c>
      <c r="BH189" s="1256">
        <f aca="true" t="shared" si="37" ref="BH189:BH203">IF(N189="sníž. přenesená",J189,0)</f>
        <v>0</v>
      </c>
      <c r="BI189" s="1256">
        <f aca="true" t="shared" si="38" ref="BI189:BI203">IF(N189="nulová",J189,0)</f>
        <v>0</v>
      </c>
      <c r="BJ189" s="1218" t="s">
        <v>119</v>
      </c>
      <c r="BK189" s="1256">
        <f aca="true" t="shared" si="39" ref="BK189:BK203">ROUND(I189*H189,2)</f>
        <v>0</v>
      </c>
      <c r="BL189" s="1218" t="s">
        <v>244</v>
      </c>
      <c r="BM189" s="1255" t="s">
        <v>371</v>
      </c>
    </row>
    <row r="190" spans="1:65" s="1222" customFormat="1" ht="44.25" customHeight="1">
      <c r="A190" s="154"/>
      <c r="B190" s="73"/>
      <c r="C190" s="123" t="s">
        <v>372</v>
      </c>
      <c r="D190" s="123" t="s">
        <v>208</v>
      </c>
      <c r="E190" s="124" t="s">
        <v>373</v>
      </c>
      <c r="F190" s="125" t="s">
        <v>2586</v>
      </c>
      <c r="G190" s="126" t="s">
        <v>248</v>
      </c>
      <c r="H190" s="1215">
        <v>55</v>
      </c>
      <c r="I190" s="171"/>
      <c r="J190" s="127">
        <f t="shared" si="30"/>
        <v>0</v>
      </c>
      <c r="K190" s="125" t="s">
        <v>2635</v>
      </c>
      <c r="L190" s="73"/>
      <c r="M190" s="1300" t="s">
        <v>144</v>
      </c>
      <c r="N190" s="128" t="s">
        <v>158</v>
      </c>
      <c r="O190" s="150"/>
      <c r="P190" s="129">
        <f t="shared" si="31"/>
        <v>0</v>
      </c>
      <c r="Q190" s="129">
        <v>4E-05</v>
      </c>
      <c r="R190" s="129">
        <f t="shared" si="32"/>
        <v>0.0022</v>
      </c>
      <c r="S190" s="129">
        <v>0</v>
      </c>
      <c r="T190" s="130">
        <f t="shared" si="33"/>
        <v>0</v>
      </c>
      <c r="U190" s="1214"/>
      <c r="V190" s="1214"/>
      <c r="W190" s="1214"/>
      <c r="X190" s="1214"/>
      <c r="Y190" s="1214"/>
      <c r="Z190" s="154"/>
      <c r="AA190" s="154"/>
      <c r="AB190" s="154"/>
      <c r="AC190" s="154"/>
      <c r="AD190" s="154"/>
      <c r="AE190" s="154"/>
      <c r="AR190" s="1255" t="s">
        <v>244</v>
      </c>
      <c r="AT190" s="1255" t="s">
        <v>208</v>
      </c>
      <c r="AU190" s="1255" t="s">
        <v>138</v>
      </c>
      <c r="AY190" s="1218" t="s">
        <v>205</v>
      </c>
      <c r="BE190" s="1256">
        <f t="shared" si="34"/>
        <v>0</v>
      </c>
      <c r="BF190" s="1256">
        <f t="shared" si="35"/>
        <v>0</v>
      </c>
      <c r="BG190" s="1256">
        <f t="shared" si="36"/>
        <v>0</v>
      </c>
      <c r="BH190" s="1256">
        <f t="shared" si="37"/>
        <v>0</v>
      </c>
      <c r="BI190" s="1256">
        <f t="shared" si="38"/>
        <v>0</v>
      </c>
      <c r="BJ190" s="1218" t="s">
        <v>119</v>
      </c>
      <c r="BK190" s="1256">
        <f t="shared" si="39"/>
        <v>0</v>
      </c>
      <c r="BL190" s="1218" t="s">
        <v>244</v>
      </c>
      <c r="BM190" s="1255" t="s">
        <v>374</v>
      </c>
    </row>
    <row r="191" spans="1:65" s="1222" customFormat="1" ht="44.25" customHeight="1">
      <c r="A191" s="154"/>
      <c r="B191" s="73"/>
      <c r="C191" s="123" t="s">
        <v>375</v>
      </c>
      <c r="D191" s="123" t="s">
        <v>208</v>
      </c>
      <c r="E191" s="124" t="s">
        <v>376</v>
      </c>
      <c r="F191" s="125" t="s">
        <v>2587</v>
      </c>
      <c r="G191" s="126" t="s">
        <v>248</v>
      </c>
      <c r="H191" s="1215">
        <v>26</v>
      </c>
      <c r="I191" s="171"/>
      <c r="J191" s="127">
        <f t="shared" si="30"/>
        <v>0</v>
      </c>
      <c r="K191" s="125" t="s">
        <v>2635</v>
      </c>
      <c r="L191" s="73"/>
      <c r="M191" s="1300" t="s">
        <v>144</v>
      </c>
      <c r="N191" s="128" t="s">
        <v>158</v>
      </c>
      <c r="O191" s="150"/>
      <c r="P191" s="129">
        <f t="shared" si="31"/>
        <v>0</v>
      </c>
      <c r="Q191" s="129">
        <v>0.00012</v>
      </c>
      <c r="R191" s="129">
        <f t="shared" si="32"/>
        <v>0.00312</v>
      </c>
      <c r="S191" s="129">
        <v>0</v>
      </c>
      <c r="T191" s="130">
        <f t="shared" si="33"/>
        <v>0</v>
      </c>
      <c r="U191" s="1214"/>
      <c r="V191" s="1214"/>
      <c r="W191" s="1214"/>
      <c r="X191" s="1214"/>
      <c r="Y191" s="1214"/>
      <c r="Z191" s="154"/>
      <c r="AA191" s="154"/>
      <c r="AB191" s="154"/>
      <c r="AC191" s="154"/>
      <c r="AD191" s="154"/>
      <c r="AE191" s="154"/>
      <c r="AR191" s="1255" t="s">
        <v>244</v>
      </c>
      <c r="AT191" s="1255" t="s">
        <v>208</v>
      </c>
      <c r="AU191" s="1255" t="s">
        <v>138</v>
      </c>
      <c r="AY191" s="1218" t="s">
        <v>205</v>
      </c>
      <c r="BE191" s="1256">
        <f t="shared" si="34"/>
        <v>0</v>
      </c>
      <c r="BF191" s="1256">
        <f t="shared" si="35"/>
        <v>0</v>
      </c>
      <c r="BG191" s="1256">
        <f t="shared" si="36"/>
        <v>0</v>
      </c>
      <c r="BH191" s="1256">
        <f t="shared" si="37"/>
        <v>0</v>
      </c>
      <c r="BI191" s="1256">
        <f t="shared" si="38"/>
        <v>0</v>
      </c>
      <c r="BJ191" s="1218" t="s">
        <v>119</v>
      </c>
      <c r="BK191" s="1256">
        <f t="shared" si="39"/>
        <v>0</v>
      </c>
      <c r="BL191" s="1218" t="s">
        <v>244</v>
      </c>
      <c r="BM191" s="1255" t="s">
        <v>377</v>
      </c>
    </row>
    <row r="192" spans="1:65" s="1222" customFormat="1" ht="44.25" customHeight="1">
      <c r="A192" s="154"/>
      <c r="B192" s="73"/>
      <c r="C192" s="123" t="s">
        <v>378</v>
      </c>
      <c r="D192" s="123" t="s">
        <v>208</v>
      </c>
      <c r="E192" s="124" t="s">
        <v>379</v>
      </c>
      <c r="F192" s="125" t="s">
        <v>2588</v>
      </c>
      <c r="G192" s="126" t="s">
        <v>248</v>
      </c>
      <c r="H192" s="1215">
        <v>19</v>
      </c>
      <c r="I192" s="171"/>
      <c r="J192" s="127">
        <f t="shared" si="30"/>
        <v>0</v>
      </c>
      <c r="K192" s="125" t="s">
        <v>2626</v>
      </c>
      <c r="L192" s="73"/>
      <c r="M192" s="1300" t="s">
        <v>144</v>
      </c>
      <c r="N192" s="128" t="s">
        <v>158</v>
      </c>
      <c r="O192" s="150"/>
      <c r="P192" s="129">
        <f t="shared" si="31"/>
        <v>0</v>
      </c>
      <c r="Q192" s="129">
        <v>0.00016</v>
      </c>
      <c r="R192" s="129">
        <f t="shared" si="32"/>
        <v>0.00304</v>
      </c>
      <c r="S192" s="129">
        <v>0</v>
      </c>
      <c r="T192" s="130">
        <f t="shared" si="33"/>
        <v>0</v>
      </c>
      <c r="U192" s="1214"/>
      <c r="V192" s="1214"/>
      <c r="W192" s="1214"/>
      <c r="X192" s="1214"/>
      <c r="Y192" s="1214"/>
      <c r="Z192" s="154"/>
      <c r="AA192" s="154"/>
      <c r="AB192" s="154"/>
      <c r="AC192" s="154"/>
      <c r="AD192" s="154"/>
      <c r="AE192" s="154"/>
      <c r="AR192" s="1255" t="s">
        <v>244</v>
      </c>
      <c r="AT192" s="1255" t="s">
        <v>208</v>
      </c>
      <c r="AU192" s="1255" t="s">
        <v>138</v>
      </c>
      <c r="AY192" s="1218" t="s">
        <v>205</v>
      </c>
      <c r="BE192" s="1256">
        <f t="shared" si="34"/>
        <v>0</v>
      </c>
      <c r="BF192" s="1256">
        <f t="shared" si="35"/>
        <v>0</v>
      </c>
      <c r="BG192" s="1256">
        <f t="shared" si="36"/>
        <v>0</v>
      </c>
      <c r="BH192" s="1256">
        <f t="shared" si="37"/>
        <v>0</v>
      </c>
      <c r="BI192" s="1256">
        <f t="shared" si="38"/>
        <v>0</v>
      </c>
      <c r="BJ192" s="1218" t="s">
        <v>119</v>
      </c>
      <c r="BK192" s="1256">
        <f t="shared" si="39"/>
        <v>0</v>
      </c>
      <c r="BL192" s="1218" t="s">
        <v>244</v>
      </c>
      <c r="BM192" s="1255" t="s">
        <v>380</v>
      </c>
    </row>
    <row r="193" spans="1:65" s="1222" customFormat="1" ht="21.75" customHeight="1">
      <c r="A193" s="154"/>
      <c r="B193" s="73"/>
      <c r="C193" s="123" t="s">
        <v>381</v>
      </c>
      <c r="D193" s="123" t="s">
        <v>208</v>
      </c>
      <c r="E193" s="124" t="s">
        <v>382</v>
      </c>
      <c r="F193" s="125" t="s">
        <v>2589</v>
      </c>
      <c r="G193" s="126" t="s">
        <v>243</v>
      </c>
      <c r="H193" s="1215">
        <v>10</v>
      </c>
      <c r="I193" s="171"/>
      <c r="J193" s="127">
        <f t="shared" si="30"/>
        <v>0</v>
      </c>
      <c r="K193" s="125" t="s">
        <v>2630</v>
      </c>
      <c r="L193" s="73"/>
      <c r="M193" s="1300" t="s">
        <v>144</v>
      </c>
      <c r="N193" s="128" t="s">
        <v>158</v>
      </c>
      <c r="O193" s="150"/>
      <c r="P193" s="129">
        <f t="shared" si="31"/>
        <v>0</v>
      </c>
      <c r="Q193" s="129">
        <v>0.00013</v>
      </c>
      <c r="R193" s="129">
        <f t="shared" si="32"/>
        <v>0.0013</v>
      </c>
      <c r="S193" s="129">
        <v>0</v>
      </c>
      <c r="T193" s="130">
        <f t="shared" si="33"/>
        <v>0</v>
      </c>
      <c r="U193" s="1214"/>
      <c r="V193" s="1214"/>
      <c r="W193" s="1214"/>
      <c r="X193" s="1214"/>
      <c r="Y193" s="1214"/>
      <c r="Z193" s="154"/>
      <c r="AA193" s="154"/>
      <c r="AB193" s="154"/>
      <c r="AC193" s="154"/>
      <c r="AD193" s="154"/>
      <c r="AE193" s="154"/>
      <c r="AR193" s="1255" t="s">
        <v>244</v>
      </c>
      <c r="AT193" s="1255" t="s">
        <v>208</v>
      </c>
      <c r="AU193" s="1255" t="s">
        <v>138</v>
      </c>
      <c r="AY193" s="1218" t="s">
        <v>205</v>
      </c>
      <c r="BE193" s="1256">
        <f t="shared" si="34"/>
        <v>0</v>
      </c>
      <c r="BF193" s="1256">
        <f t="shared" si="35"/>
        <v>0</v>
      </c>
      <c r="BG193" s="1256">
        <f t="shared" si="36"/>
        <v>0</v>
      </c>
      <c r="BH193" s="1256">
        <f t="shared" si="37"/>
        <v>0</v>
      </c>
      <c r="BI193" s="1256">
        <f t="shared" si="38"/>
        <v>0</v>
      </c>
      <c r="BJ193" s="1218" t="s">
        <v>119</v>
      </c>
      <c r="BK193" s="1256">
        <f t="shared" si="39"/>
        <v>0</v>
      </c>
      <c r="BL193" s="1218" t="s">
        <v>244</v>
      </c>
      <c r="BM193" s="1255" t="s">
        <v>383</v>
      </c>
    </row>
    <row r="194" spans="1:65" s="1222" customFormat="1" ht="16.5" customHeight="1">
      <c r="A194" s="154"/>
      <c r="B194" s="73"/>
      <c r="C194" s="123" t="s">
        <v>384</v>
      </c>
      <c r="D194" s="123" t="s">
        <v>208</v>
      </c>
      <c r="E194" s="124" t="s">
        <v>385</v>
      </c>
      <c r="F194" s="125" t="s">
        <v>2590</v>
      </c>
      <c r="G194" s="126" t="s">
        <v>386</v>
      </c>
      <c r="H194" s="1215">
        <v>3</v>
      </c>
      <c r="I194" s="171"/>
      <c r="J194" s="127">
        <f t="shared" si="30"/>
        <v>0</v>
      </c>
      <c r="K194" s="125" t="s">
        <v>2630</v>
      </c>
      <c r="L194" s="73"/>
      <c r="M194" s="1300" t="s">
        <v>144</v>
      </c>
      <c r="N194" s="128" t="s">
        <v>158</v>
      </c>
      <c r="O194" s="150"/>
      <c r="P194" s="129">
        <f t="shared" si="31"/>
        <v>0</v>
      </c>
      <c r="Q194" s="129">
        <v>0.00026</v>
      </c>
      <c r="R194" s="129">
        <f t="shared" si="32"/>
        <v>0.0007799999999999999</v>
      </c>
      <c r="S194" s="129">
        <v>0</v>
      </c>
      <c r="T194" s="130">
        <f t="shared" si="33"/>
        <v>0</v>
      </c>
      <c r="U194" s="1214"/>
      <c r="V194" s="1214"/>
      <c r="W194" s="1214"/>
      <c r="X194" s="1214"/>
      <c r="Y194" s="1214"/>
      <c r="Z194" s="154"/>
      <c r="AA194" s="154"/>
      <c r="AB194" s="154"/>
      <c r="AC194" s="154"/>
      <c r="AD194" s="154"/>
      <c r="AE194" s="154"/>
      <c r="AR194" s="1255" t="s">
        <v>244</v>
      </c>
      <c r="AT194" s="1255" t="s">
        <v>208</v>
      </c>
      <c r="AU194" s="1255" t="s">
        <v>138</v>
      </c>
      <c r="AY194" s="1218" t="s">
        <v>205</v>
      </c>
      <c r="BE194" s="1256">
        <f t="shared" si="34"/>
        <v>0</v>
      </c>
      <c r="BF194" s="1256">
        <f t="shared" si="35"/>
        <v>0</v>
      </c>
      <c r="BG194" s="1256">
        <f t="shared" si="36"/>
        <v>0</v>
      </c>
      <c r="BH194" s="1256">
        <f t="shared" si="37"/>
        <v>0</v>
      </c>
      <c r="BI194" s="1256">
        <f t="shared" si="38"/>
        <v>0</v>
      </c>
      <c r="BJ194" s="1218" t="s">
        <v>119</v>
      </c>
      <c r="BK194" s="1256">
        <f t="shared" si="39"/>
        <v>0</v>
      </c>
      <c r="BL194" s="1218" t="s">
        <v>244</v>
      </c>
      <c r="BM194" s="1255" t="s">
        <v>387</v>
      </c>
    </row>
    <row r="195" spans="1:65" s="1222" customFormat="1" ht="21.75" customHeight="1">
      <c r="A195" s="154"/>
      <c r="B195" s="73"/>
      <c r="C195" s="123" t="s">
        <v>388</v>
      </c>
      <c r="D195" s="123" t="s">
        <v>208</v>
      </c>
      <c r="E195" s="124" t="s">
        <v>389</v>
      </c>
      <c r="F195" s="125" t="s">
        <v>2591</v>
      </c>
      <c r="G195" s="126" t="s">
        <v>243</v>
      </c>
      <c r="H195" s="1215">
        <v>7</v>
      </c>
      <c r="I195" s="171"/>
      <c r="J195" s="127">
        <f t="shared" si="30"/>
        <v>0</v>
      </c>
      <c r="K195" s="125" t="s">
        <v>2630</v>
      </c>
      <c r="L195" s="73"/>
      <c r="M195" s="1300" t="s">
        <v>144</v>
      </c>
      <c r="N195" s="128" t="s">
        <v>158</v>
      </c>
      <c r="O195" s="150"/>
      <c r="P195" s="129">
        <f t="shared" si="31"/>
        <v>0</v>
      </c>
      <c r="Q195" s="129">
        <v>0.00021</v>
      </c>
      <c r="R195" s="129">
        <f t="shared" si="32"/>
        <v>0.00147</v>
      </c>
      <c r="S195" s="129">
        <v>0</v>
      </c>
      <c r="T195" s="130">
        <f t="shared" si="33"/>
        <v>0</v>
      </c>
      <c r="U195" s="1214"/>
      <c r="V195" s="1214"/>
      <c r="W195" s="1214"/>
      <c r="X195" s="1214"/>
      <c r="Y195" s="1214"/>
      <c r="Z195" s="154"/>
      <c r="AA195" s="154"/>
      <c r="AB195" s="154"/>
      <c r="AC195" s="154"/>
      <c r="AD195" s="154"/>
      <c r="AE195" s="154"/>
      <c r="AR195" s="1255" t="s">
        <v>244</v>
      </c>
      <c r="AT195" s="1255" t="s">
        <v>208</v>
      </c>
      <c r="AU195" s="1255" t="s">
        <v>138</v>
      </c>
      <c r="AY195" s="1218" t="s">
        <v>205</v>
      </c>
      <c r="BE195" s="1256">
        <f t="shared" si="34"/>
        <v>0</v>
      </c>
      <c r="BF195" s="1256">
        <f t="shared" si="35"/>
        <v>0</v>
      </c>
      <c r="BG195" s="1256">
        <f t="shared" si="36"/>
        <v>0</v>
      </c>
      <c r="BH195" s="1256">
        <f t="shared" si="37"/>
        <v>0</v>
      </c>
      <c r="BI195" s="1256">
        <f t="shared" si="38"/>
        <v>0</v>
      </c>
      <c r="BJ195" s="1218" t="s">
        <v>119</v>
      </c>
      <c r="BK195" s="1256">
        <f t="shared" si="39"/>
        <v>0</v>
      </c>
      <c r="BL195" s="1218" t="s">
        <v>244</v>
      </c>
      <c r="BM195" s="1255" t="s">
        <v>390</v>
      </c>
    </row>
    <row r="196" spans="1:65" s="1222" customFormat="1" ht="21.75" customHeight="1">
      <c r="A196" s="154"/>
      <c r="B196" s="73"/>
      <c r="C196" s="123" t="s">
        <v>391</v>
      </c>
      <c r="D196" s="123" t="s">
        <v>208</v>
      </c>
      <c r="E196" s="124" t="s">
        <v>392</v>
      </c>
      <c r="F196" s="125" t="s">
        <v>2592</v>
      </c>
      <c r="G196" s="126" t="s">
        <v>243</v>
      </c>
      <c r="H196" s="1215">
        <v>5</v>
      </c>
      <c r="I196" s="171"/>
      <c r="J196" s="127">
        <f t="shared" si="30"/>
        <v>0</v>
      </c>
      <c r="K196" s="125" t="s">
        <v>2635</v>
      </c>
      <c r="L196" s="73"/>
      <c r="M196" s="1300" t="s">
        <v>144</v>
      </c>
      <c r="N196" s="128" t="s">
        <v>158</v>
      </c>
      <c r="O196" s="150"/>
      <c r="P196" s="129">
        <f t="shared" si="31"/>
        <v>0</v>
      </c>
      <c r="Q196" s="129">
        <v>0.00034</v>
      </c>
      <c r="R196" s="129">
        <f t="shared" si="32"/>
        <v>0.0017000000000000001</v>
      </c>
      <c r="S196" s="129">
        <v>0</v>
      </c>
      <c r="T196" s="130">
        <f t="shared" si="33"/>
        <v>0</v>
      </c>
      <c r="U196" s="1214"/>
      <c r="V196" s="1214"/>
      <c r="W196" s="1214"/>
      <c r="X196" s="1214"/>
      <c r="Y196" s="1214"/>
      <c r="Z196" s="154"/>
      <c r="AA196" s="154"/>
      <c r="AB196" s="154"/>
      <c r="AC196" s="154"/>
      <c r="AD196" s="154"/>
      <c r="AE196" s="154"/>
      <c r="AR196" s="1255" t="s">
        <v>244</v>
      </c>
      <c r="AT196" s="1255" t="s">
        <v>208</v>
      </c>
      <c r="AU196" s="1255" t="s">
        <v>138</v>
      </c>
      <c r="AY196" s="1218" t="s">
        <v>205</v>
      </c>
      <c r="BE196" s="1256">
        <f t="shared" si="34"/>
        <v>0</v>
      </c>
      <c r="BF196" s="1256">
        <f t="shared" si="35"/>
        <v>0</v>
      </c>
      <c r="BG196" s="1256">
        <f t="shared" si="36"/>
        <v>0</v>
      </c>
      <c r="BH196" s="1256">
        <f t="shared" si="37"/>
        <v>0</v>
      </c>
      <c r="BI196" s="1256">
        <f t="shared" si="38"/>
        <v>0</v>
      </c>
      <c r="BJ196" s="1218" t="s">
        <v>119</v>
      </c>
      <c r="BK196" s="1256">
        <f t="shared" si="39"/>
        <v>0</v>
      </c>
      <c r="BL196" s="1218" t="s">
        <v>244</v>
      </c>
      <c r="BM196" s="1255" t="s">
        <v>393</v>
      </c>
    </row>
    <row r="197" spans="1:65" s="1222" customFormat="1" ht="21.75" customHeight="1">
      <c r="A197" s="154"/>
      <c r="B197" s="73"/>
      <c r="C197" s="123" t="s">
        <v>394</v>
      </c>
      <c r="D197" s="123" t="s">
        <v>208</v>
      </c>
      <c r="E197" s="124" t="s">
        <v>395</v>
      </c>
      <c r="F197" s="125" t="s">
        <v>2593</v>
      </c>
      <c r="G197" s="126" t="s">
        <v>243</v>
      </c>
      <c r="H197" s="1215">
        <v>5</v>
      </c>
      <c r="I197" s="171"/>
      <c r="J197" s="127">
        <f t="shared" si="30"/>
        <v>0</v>
      </c>
      <c r="K197" s="125" t="s">
        <v>2635</v>
      </c>
      <c r="L197" s="73"/>
      <c r="M197" s="1300" t="s">
        <v>144</v>
      </c>
      <c r="N197" s="128" t="s">
        <v>158</v>
      </c>
      <c r="O197" s="150"/>
      <c r="P197" s="129">
        <f t="shared" si="31"/>
        <v>0</v>
      </c>
      <c r="Q197" s="129">
        <v>0.0005</v>
      </c>
      <c r="R197" s="129">
        <f t="shared" si="32"/>
        <v>0.0025</v>
      </c>
      <c r="S197" s="129">
        <v>0</v>
      </c>
      <c r="T197" s="130">
        <f t="shared" si="33"/>
        <v>0</v>
      </c>
      <c r="U197" s="1214"/>
      <c r="V197" s="1214"/>
      <c r="W197" s="1214"/>
      <c r="X197" s="1214"/>
      <c r="Y197" s="1214"/>
      <c r="Z197" s="154"/>
      <c r="AA197" s="154"/>
      <c r="AB197" s="154"/>
      <c r="AC197" s="154"/>
      <c r="AD197" s="154"/>
      <c r="AE197" s="154"/>
      <c r="AR197" s="1255" t="s">
        <v>244</v>
      </c>
      <c r="AT197" s="1255" t="s">
        <v>208</v>
      </c>
      <c r="AU197" s="1255" t="s">
        <v>138</v>
      </c>
      <c r="AY197" s="1218" t="s">
        <v>205</v>
      </c>
      <c r="BE197" s="1256">
        <f t="shared" si="34"/>
        <v>0</v>
      </c>
      <c r="BF197" s="1256">
        <f t="shared" si="35"/>
        <v>0</v>
      </c>
      <c r="BG197" s="1256">
        <f t="shared" si="36"/>
        <v>0</v>
      </c>
      <c r="BH197" s="1256">
        <f t="shared" si="37"/>
        <v>0</v>
      </c>
      <c r="BI197" s="1256">
        <f t="shared" si="38"/>
        <v>0</v>
      </c>
      <c r="BJ197" s="1218" t="s">
        <v>119</v>
      </c>
      <c r="BK197" s="1256">
        <f t="shared" si="39"/>
        <v>0</v>
      </c>
      <c r="BL197" s="1218" t="s">
        <v>244</v>
      </c>
      <c r="BM197" s="1255" t="s">
        <v>396</v>
      </c>
    </row>
    <row r="198" spans="1:65" s="1222" customFormat="1" ht="33" customHeight="1">
      <c r="A198" s="154"/>
      <c r="B198" s="73"/>
      <c r="C198" s="123" t="s">
        <v>397</v>
      </c>
      <c r="D198" s="123" t="s">
        <v>208</v>
      </c>
      <c r="E198" s="124" t="s">
        <v>398</v>
      </c>
      <c r="F198" s="125" t="s">
        <v>2594</v>
      </c>
      <c r="G198" s="126" t="s">
        <v>243</v>
      </c>
      <c r="H198" s="1215">
        <v>9</v>
      </c>
      <c r="I198" s="171"/>
      <c r="J198" s="127">
        <f t="shared" si="30"/>
        <v>0</v>
      </c>
      <c r="K198" s="125" t="s">
        <v>2635</v>
      </c>
      <c r="L198" s="73"/>
      <c r="M198" s="1300" t="s">
        <v>144</v>
      </c>
      <c r="N198" s="128" t="s">
        <v>158</v>
      </c>
      <c r="O198" s="150"/>
      <c r="P198" s="129">
        <f t="shared" si="31"/>
        <v>0</v>
      </c>
      <c r="Q198" s="129">
        <v>0.00028</v>
      </c>
      <c r="R198" s="129">
        <f t="shared" si="32"/>
        <v>0.0025199999999999997</v>
      </c>
      <c r="S198" s="129">
        <v>0</v>
      </c>
      <c r="T198" s="130">
        <f t="shared" si="33"/>
        <v>0</v>
      </c>
      <c r="U198" s="1214"/>
      <c r="V198" s="1214"/>
      <c r="W198" s="1214"/>
      <c r="X198" s="1214"/>
      <c r="Y198" s="1214"/>
      <c r="Z198" s="154"/>
      <c r="AA198" s="154"/>
      <c r="AB198" s="154"/>
      <c r="AC198" s="154"/>
      <c r="AD198" s="154"/>
      <c r="AE198" s="154"/>
      <c r="AR198" s="1255" t="s">
        <v>244</v>
      </c>
      <c r="AT198" s="1255" t="s">
        <v>208</v>
      </c>
      <c r="AU198" s="1255" t="s">
        <v>138</v>
      </c>
      <c r="AY198" s="1218" t="s">
        <v>205</v>
      </c>
      <c r="BE198" s="1256">
        <f t="shared" si="34"/>
        <v>0</v>
      </c>
      <c r="BF198" s="1256">
        <f t="shared" si="35"/>
        <v>0</v>
      </c>
      <c r="BG198" s="1256">
        <f t="shared" si="36"/>
        <v>0</v>
      </c>
      <c r="BH198" s="1256">
        <f t="shared" si="37"/>
        <v>0</v>
      </c>
      <c r="BI198" s="1256">
        <f t="shared" si="38"/>
        <v>0</v>
      </c>
      <c r="BJ198" s="1218" t="s">
        <v>119</v>
      </c>
      <c r="BK198" s="1256">
        <f t="shared" si="39"/>
        <v>0</v>
      </c>
      <c r="BL198" s="1218" t="s">
        <v>244</v>
      </c>
      <c r="BM198" s="1255" t="s">
        <v>399</v>
      </c>
    </row>
    <row r="199" spans="1:65" s="1222" customFormat="1" ht="33" customHeight="1">
      <c r="A199" s="154"/>
      <c r="B199" s="73"/>
      <c r="C199" s="123" t="s">
        <v>400</v>
      </c>
      <c r="D199" s="123" t="s">
        <v>208</v>
      </c>
      <c r="E199" s="124" t="s">
        <v>401</v>
      </c>
      <c r="F199" s="125" t="s">
        <v>2595</v>
      </c>
      <c r="G199" s="126" t="s">
        <v>243</v>
      </c>
      <c r="H199" s="1215">
        <v>5</v>
      </c>
      <c r="I199" s="171"/>
      <c r="J199" s="127">
        <f t="shared" si="30"/>
        <v>0</v>
      </c>
      <c r="K199" s="125" t="s">
        <v>2635</v>
      </c>
      <c r="L199" s="73"/>
      <c r="M199" s="1300" t="s">
        <v>144</v>
      </c>
      <c r="N199" s="128" t="s">
        <v>158</v>
      </c>
      <c r="O199" s="150"/>
      <c r="P199" s="129">
        <f t="shared" si="31"/>
        <v>0</v>
      </c>
      <c r="Q199" s="129">
        <v>0.00042</v>
      </c>
      <c r="R199" s="129">
        <f t="shared" si="32"/>
        <v>0.0021000000000000003</v>
      </c>
      <c r="S199" s="129">
        <v>0</v>
      </c>
      <c r="T199" s="130">
        <f t="shared" si="33"/>
        <v>0</v>
      </c>
      <c r="U199" s="1214"/>
      <c r="V199" s="1214"/>
      <c r="W199" s="1214"/>
      <c r="X199" s="1214"/>
      <c r="Y199" s="1214"/>
      <c r="Z199" s="154"/>
      <c r="AA199" s="154"/>
      <c r="AB199" s="154"/>
      <c r="AC199" s="154"/>
      <c r="AD199" s="154"/>
      <c r="AE199" s="154"/>
      <c r="AR199" s="1255" t="s">
        <v>244</v>
      </c>
      <c r="AT199" s="1255" t="s">
        <v>208</v>
      </c>
      <c r="AU199" s="1255" t="s">
        <v>138</v>
      </c>
      <c r="AY199" s="1218" t="s">
        <v>205</v>
      </c>
      <c r="BE199" s="1256">
        <f t="shared" si="34"/>
        <v>0</v>
      </c>
      <c r="BF199" s="1256">
        <f t="shared" si="35"/>
        <v>0</v>
      </c>
      <c r="BG199" s="1256">
        <f t="shared" si="36"/>
        <v>0</v>
      </c>
      <c r="BH199" s="1256">
        <f t="shared" si="37"/>
        <v>0</v>
      </c>
      <c r="BI199" s="1256">
        <f t="shared" si="38"/>
        <v>0</v>
      </c>
      <c r="BJ199" s="1218" t="s">
        <v>119</v>
      </c>
      <c r="BK199" s="1256">
        <f t="shared" si="39"/>
        <v>0</v>
      </c>
      <c r="BL199" s="1218" t="s">
        <v>244</v>
      </c>
      <c r="BM199" s="1255" t="s">
        <v>402</v>
      </c>
    </row>
    <row r="200" spans="1:65" s="1222" customFormat="1" ht="21.75" customHeight="1">
      <c r="A200" s="154"/>
      <c r="B200" s="73"/>
      <c r="C200" s="123" t="s">
        <v>403</v>
      </c>
      <c r="D200" s="123" t="s">
        <v>208</v>
      </c>
      <c r="E200" s="124" t="s">
        <v>404</v>
      </c>
      <c r="F200" s="125" t="s">
        <v>2596</v>
      </c>
      <c r="G200" s="126" t="s">
        <v>328</v>
      </c>
      <c r="H200" s="1215">
        <v>1</v>
      </c>
      <c r="I200" s="171"/>
      <c r="J200" s="127">
        <f t="shared" si="30"/>
        <v>0</v>
      </c>
      <c r="K200" s="125" t="s">
        <v>2626</v>
      </c>
      <c r="L200" s="73"/>
      <c r="M200" s="1300" t="s">
        <v>144</v>
      </c>
      <c r="N200" s="128" t="s">
        <v>158</v>
      </c>
      <c r="O200" s="150"/>
      <c r="P200" s="129">
        <f t="shared" si="31"/>
        <v>0</v>
      </c>
      <c r="Q200" s="129">
        <v>0.0292</v>
      </c>
      <c r="R200" s="129">
        <f t="shared" si="32"/>
        <v>0.0292</v>
      </c>
      <c r="S200" s="129">
        <v>0</v>
      </c>
      <c r="T200" s="130">
        <f t="shared" si="33"/>
        <v>0</v>
      </c>
      <c r="U200" s="1214"/>
      <c r="V200" s="1214"/>
      <c r="W200" s="1214"/>
      <c r="X200" s="1214"/>
      <c r="Y200" s="1214"/>
      <c r="Z200" s="154"/>
      <c r="AA200" s="154"/>
      <c r="AB200" s="154"/>
      <c r="AC200" s="154"/>
      <c r="AD200" s="154"/>
      <c r="AE200" s="154"/>
      <c r="AR200" s="1255" t="s">
        <v>244</v>
      </c>
      <c r="AT200" s="1255" t="s">
        <v>208</v>
      </c>
      <c r="AU200" s="1255" t="s">
        <v>138</v>
      </c>
      <c r="AY200" s="1218" t="s">
        <v>205</v>
      </c>
      <c r="BE200" s="1256">
        <f t="shared" si="34"/>
        <v>0</v>
      </c>
      <c r="BF200" s="1256">
        <f t="shared" si="35"/>
        <v>0</v>
      </c>
      <c r="BG200" s="1256">
        <f t="shared" si="36"/>
        <v>0</v>
      </c>
      <c r="BH200" s="1256">
        <f t="shared" si="37"/>
        <v>0</v>
      </c>
      <c r="BI200" s="1256">
        <f t="shared" si="38"/>
        <v>0</v>
      </c>
      <c r="BJ200" s="1218" t="s">
        <v>119</v>
      </c>
      <c r="BK200" s="1256">
        <f t="shared" si="39"/>
        <v>0</v>
      </c>
      <c r="BL200" s="1218" t="s">
        <v>244</v>
      </c>
      <c r="BM200" s="1255" t="s">
        <v>405</v>
      </c>
    </row>
    <row r="201" spans="1:65" s="1222" customFormat="1" ht="33" customHeight="1">
      <c r="A201" s="154"/>
      <c r="B201" s="73"/>
      <c r="C201" s="123" t="s">
        <v>406</v>
      </c>
      <c r="D201" s="123" t="s">
        <v>208</v>
      </c>
      <c r="E201" s="124" t="s">
        <v>407</v>
      </c>
      <c r="F201" s="125" t="s">
        <v>2597</v>
      </c>
      <c r="G201" s="126" t="s">
        <v>248</v>
      </c>
      <c r="H201" s="1215">
        <v>147</v>
      </c>
      <c r="I201" s="171"/>
      <c r="J201" s="127">
        <f t="shared" si="30"/>
        <v>0</v>
      </c>
      <c r="K201" s="125" t="s">
        <v>2630</v>
      </c>
      <c r="L201" s="73"/>
      <c r="M201" s="1300" t="s">
        <v>144</v>
      </c>
      <c r="N201" s="128" t="s">
        <v>158</v>
      </c>
      <c r="O201" s="150"/>
      <c r="P201" s="129">
        <f t="shared" si="31"/>
        <v>0</v>
      </c>
      <c r="Q201" s="129">
        <v>0.00019</v>
      </c>
      <c r="R201" s="129">
        <f t="shared" si="32"/>
        <v>0.02793</v>
      </c>
      <c r="S201" s="129">
        <v>0</v>
      </c>
      <c r="T201" s="130">
        <f t="shared" si="33"/>
        <v>0</v>
      </c>
      <c r="U201" s="1214"/>
      <c r="V201" s="1214"/>
      <c r="W201" s="1214"/>
      <c r="X201" s="1214"/>
      <c r="Y201" s="1214"/>
      <c r="Z201" s="154"/>
      <c r="AA201" s="154"/>
      <c r="AB201" s="154"/>
      <c r="AC201" s="154"/>
      <c r="AD201" s="154"/>
      <c r="AE201" s="154"/>
      <c r="AR201" s="1255" t="s">
        <v>244</v>
      </c>
      <c r="AT201" s="1255" t="s">
        <v>208</v>
      </c>
      <c r="AU201" s="1255" t="s">
        <v>138</v>
      </c>
      <c r="AY201" s="1218" t="s">
        <v>205</v>
      </c>
      <c r="BE201" s="1256">
        <f t="shared" si="34"/>
        <v>0</v>
      </c>
      <c r="BF201" s="1256">
        <f t="shared" si="35"/>
        <v>0</v>
      </c>
      <c r="BG201" s="1256">
        <f t="shared" si="36"/>
        <v>0</v>
      </c>
      <c r="BH201" s="1256">
        <f t="shared" si="37"/>
        <v>0</v>
      </c>
      <c r="BI201" s="1256">
        <f t="shared" si="38"/>
        <v>0</v>
      </c>
      <c r="BJ201" s="1218" t="s">
        <v>119</v>
      </c>
      <c r="BK201" s="1256">
        <f t="shared" si="39"/>
        <v>0</v>
      </c>
      <c r="BL201" s="1218" t="s">
        <v>244</v>
      </c>
      <c r="BM201" s="1255" t="s">
        <v>408</v>
      </c>
    </row>
    <row r="202" spans="1:65" s="1222" customFormat="1" ht="21.75" customHeight="1">
      <c r="A202" s="154"/>
      <c r="B202" s="73"/>
      <c r="C202" s="123" t="s">
        <v>409</v>
      </c>
      <c r="D202" s="123" t="s">
        <v>208</v>
      </c>
      <c r="E202" s="124" t="s">
        <v>410</v>
      </c>
      <c r="F202" s="125" t="s">
        <v>2598</v>
      </c>
      <c r="G202" s="126" t="s">
        <v>248</v>
      </c>
      <c r="H202" s="1215">
        <v>147</v>
      </c>
      <c r="I202" s="171"/>
      <c r="J202" s="127">
        <f t="shared" si="30"/>
        <v>0</v>
      </c>
      <c r="K202" s="125" t="s">
        <v>2630</v>
      </c>
      <c r="L202" s="73"/>
      <c r="M202" s="1300" t="s">
        <v>144</v>
      </c>
      <c r="N202" s="128" t="s">
        <v>158</v>
      </c>
      <c r="O202" s="150"/>
      <c r="P202" s="129">
        <f t="shared" si="31"/>
        <v>0</v>
      </c>
      <c r="Q202" s="129">
        <v>1E-05</v>
      </c>
      <c r="R202" s="129">
        <f t="shared" si="32"/>
        <v>0.0014700000000000002</v>
      </c>
      <c r="S202" s="129">
        <v>0</v>
      </c>
      <c r="T202" s="130">
        <f t="shared" si="33"/>
        <v>0</v>
      </c>
      <c r="U202" s="1214"/>
      <c r="V202" s="1214"/>
      <c r="W202" s="1214"/>
      <c r="X202" s="1214"/>
      <c r="Y202" s="1214"/>
      <c r="Z202" s="154"/>
      <c r="AA202" s="154"/>
      <c r="AB202" s="154"/>
      <c r="AC202" s="154"/>
      <c r="AD202" s="154"/>
      <c r="AE202" s="154"/>
      <c r="AR202" s="1255" t="s">
        <v>244</v>
      </c>
      <c r="AT202" s="1255" t="s">
        <v>208</v>
      </c>
      <c r="AU202" s="1255" t="s">
        <v>138</v>
      </c>
      <c r="AY202" s="1218" t="s">
        <v>205</v>
      </c>
      <c r="BE202" s="1256">
        <f t="shared" si="34"/>
        <v>0</v>
      </c>
      <c r="BF202" s="1256">
        <f t="shared" si="35"/>
        <v>0</v>
      </c>
      <c r="BG202" s="1256">
        <f t="shared" si="36"/>
        <v>0</v>
      </c>
      <c r="BH202" s="1256">
        <f t="shared" si="37"/>
        <v>0</v>
      </c>
      <c r="BI202" s="1256">
        <f t="shared" si="38"/>
        <v>0</v>
      </c>
      <c r="BJ202" s="1218" t="s">
        <v>119</v>
      </c>
      <c r="BK202" s="1256">
        <f t="shared" si="39"/>
        <v>0</v>
      </c>
      <c r="BL202" s="1218" t="s">
        <v>244</v>
      </c>
      <c r="BM202" s="1255" t="s">
        <v>411</v>
      </c>
    </row>
    <row r="203" spans="1:65" s="1222" customFormat="1" ht="33" customHeight="1">
      <c r="A203" s="154"/>
      <c r="B203" s="73"/>
      <c r="C203" s="123" t="s">
        <v>412</v>
      </c>
      <c r="D203" s="123" t="s">
        <v>208</v>
      </c>
      <c r="E203" s="124" t="s">
        <v>413</v>
      </c>
      <c r="F203" s="125" t="s">
        <v>2599</v>
      </c>
      <c r="G203" s="126" t="s">
        <v>316</v>
      </c>
      <c r="H203" s="1290"/>
      <c r="I203" s="171"/>
      <c r="J203" s="127">
        <f t="shared" si="30"/>
        <v>0</v>
      </c>
      <c r="K203" s="125" t="s">
        <v>2626</v>
      </c>
      <c r="L203" s="73"/>
      <c r="M203" s="1300" t="s">
        <v>144</v>
      </c>
      <c r="N203" s="128" t="s">
        <v>158</v>
      </c>
      <c r="O203" s="150"/>
      <c r="P203" s="129">
        <f t="shared" si="31"/>
        <v>0</v>
      </c>
      <c r="Q203" s="129">
        <v>0</v>
      </c>
      <c r="R203" s="129">
        <f t="shared" si="32"/>
        <v>0</v>
      </c>
      <c r="S203" s="129">
        <v>0</v>
      </c>
      <c r="T203" s="130">
        <f t="shared" si="33"/>
        <v>0</v>
      </c>
      <c r="U203" s="1214"/>
      <c r="V203" s="1214"/>
      <c r="W203" s="1214"/>
      <c r="X203" s="1214"/>
      <c r="Y203" s="1214"/>
      <c r="Z203" s="154"/>
      <c r="AA203" s="154"/>
      <c r="AB203" s="154"/>
      <c r="AC203" s="154"/>
      <c r="AD203" s="154"/>
      <c r="AE203" s="154"/>
      <c r="AR203" s="1255" t="s">
        <v>244</v>
      </c>
      <c r="AT203" s="1255" t="s">
        <v>208</v>
      </c>
      <c r="AU203" s="1255" t="s">
        <v>138</v>
      </c>
      <c r="AY203" s="1218" t="s">
        <v>205</v>
      </c>
      <c r="BE203" s="1256">
        <f t="shared" si="34"/>
        <v>0</v>
      </c>
      <c r="BF203" s="1256">
        <f t="shared" si="35"/>
        <v>0</v>
      </c>
      <c r="BG203" s="1256">
        <f t="shared" si="36"/>
        <v>0</v>
      </c>
      <c r="BH203" s="1256">
        <f t="shared" si="37"/>
        <v>0</v>
      </c>
      <c r="BI203" s="1256">
        <f t="shared" si="38"/>
        <v>0</v>
      </c>
      <c r="BJ203" s="1218" t="s">
        <v>119</v>
      </c>
      <c r="BK203" s="1256">
        <f t="shared" si="39"/>
        <v>0</v>
      </c>
      <c r="BL203" s="1218" t="s">
        <v>244</v>
      </c>
      <c r="BM203" s="1255" t="s">
        <v>414</v>
      </c>
    </row>
    <row r="204" spans="2:63" s="170" customFormat="1" ht="22.9" customHeight="1">
      <c r="B204" s="112"/>
      <c r="C204" s="113"/>
      <c r="D204" s="114" t="s">
        <v>110</v>
      </c>
      <c r="E204" s="121" t="s">
        <v>415</v>
      </c>
      <c r="F204" s="121" t="s">
        <v>416</v>
      </c>
      <c r="G204" s="113"/>
      <c r="H204" s="113"/>
      <c r="J204" s="122">
        <f>BK204</f>
        <v>0</v>
      </c>
      <c r="K204" s="113"/>
      <c r="L204" s="112"/>
      <c r="M204" s="117"/>
      <c r="N204" s="118"/>
      <c r="O204" s="118"/>
      <c r="P204" s="119">
        <f>SUM(P205:P209)</f>
        <v>0</v>
      </c>
      <c r="Q204" s="118"/>
      <c r="R204" s="119">
        <f>SUM(R205:R209)</f>
        <v>0.0039</v>
      </c>
      <c r="S204" s="118"/>
      <c r="T204" s="120">
        <f>SUM(T205:T209)</f>
        <v>0.0342</v>
      </c>
      <c r="U204" s="113"/>
      <c r="V204" s="113"/>
      <c r="W204" s="113"/>
      <c r="X204" s="113"/>
      <c r="Y204" s="113"/>
      <c r="AR204" s="1244" t="s">
        <v>138</v>
      </c>
      <c r="AT204" s="1249" t="s">
        <v>110</v>
      </c>
      <c r="AU204" s="1249" t="s">
        <v>119</v>
      </c>
      <c r="AY204" s="1244" t="s">
        <v>205</v>
      </c>
      <c r="BK204" s="1250">
        <f>SUM(BK205:BK209)</f>
        <v>0</v>
      </c>
    </row>
    <row r="205" spans="1:65" s="1222" customFormat="1" ht="21.75" customHeight="1">
      <c r="A205" s="154"/>
      <c r="B205" s="73"/>
      <c r="C205" s="123" t="s">
        <v>417</v>
      </c>
      <c r="D205" s="123" t="s">
        <v>208</v>
      </c>
      <c r="E205" s="124" t="s">
        <v>418</v>
      </c>
      <c r="F205" s="125" t="s">
        <v>2600</v>
      </c>
      <c r="G205" s="126" t="s">
        <v>248</v>
      </c>
      <c r="H205" s="1215">
        <v>10</v>
      </c>
      <c r="I205" s="171"/>
      <c r="J205" s="127">
        <f>ROUND(I205*H205,2)</f>
        <v>0</v>
      </c>
      <c r="K205" s="125" t="s">
        <v>2635</v>
      </c>
      <c r="L205" s="73"/>
      <c r="M205" s="1300" t="s">
        <v>144</v>
      </c>
      <c r="N205" s="128" t="s">
        <v>158</v>
      </c>
      <c r="O205" s="150"/>
      <c r="P205" s="129">
        <f>O205*H205</f>
        <v>0</v>
      </c>
      <c r="Q205" s="129">
        <v>0.00039</v>
      </c>
      <c r="R205" s="129">
        <f>Q205*H205</f>
        <v>0.0039</v>
      </c>
      <c r="S205" s="129">
        <v>0.00342</v>
      </c>
      <c r="T205" s="130">
        <f>S205*H205</f>
        <v>0.0342</v>
      </c>
      <c r="U205" s="1214"/>
      <c r="V205" s="1214"/>
      <c r="W205" s="1214"/>
      <c r="X205" s="1214"/>
      <c r="Y205" s="1214"/>
      <c r="Z205" s="154"/>
      <c r="AA205" s="154"/>
      <c r="AB205" s="154"/>
      <c r="AC205" s="154"/>
      <c r="AD205" s="154"/>
      <c r="AE205" s="154"/>
      <c r="AR205" s="1255" t="s">
        <v>244</v>
      </c>
      <c r="AT205" s="1255" t="s">
        <v>208</v>
      </c>
      <c r="AU205" s="1255" t="s">
        <v>138</v>
      </c>
      <c r="AY205" s="1218" t="s">
        <v>205</v>
      </c>
      <c r="BE205" s="1256">
        <f>IF(N205="základní",J205,0)</f>
        <v>0</v>
      </c>
      <c r="BF205" s="1256">
        <f>IF(N205="snížená",J205,0)</f>
        <v>0</v>
      </c>
      <c r="BG205" s="1256">
        <f>IF(N205="zákl. přenesená",J205,0)</f>
        <v>0</v>
      </c>
      <c r="BH205" s="1256">
        <f>IF(N205="sníž. přenesená",J205,0)</f>
        <v>0</v>
      </c>
      <c r="BI205" s="1256">
        <f>IF(N205="nulová",J205,0)</f>
        <v>0</v>
      </c>
      <c r="BJ205" s="1218" t="s">
        <v>119</v>
      </c>
      <c r="BK205" s="1256">
        <f>ROUND(I205*H205,2)</f>
        <v>0</v>
      </c>
      <c r="BL205" s="1218" t="s">
        <v>244</v>
      </c>
      <c r="BM205" s="1255" t="s">
        <v>419</v>
      </c>
    </row>
    <row r="206" spans="1:65" s="1222" customFormat="1" ht="21.75" customHeight="1">
      <c r="A206" s="154"/>
      <c r="B206" s="73"/>
      <c r="C206" s="123" t="s">
        <v>420</v>
      </c>
      <c r="D206" s="123" t="s">
        <v>208</v>
      </c>
      <c r="E206" s="124" t="s">
        <v>421</v>
      </c>
      <c r="F206" s="125" t="s">
        <v>2601</v>
      </c>
      <c r="G206" s="126" t="s">
        <v>243</v>
      </c>
      <c r="H206" s="1215">
        <v>1</v>
      </c>
      <c r="I206" s="171"/>
      <c r="J206" s="127">
        <f>ROUND(I206*H206,2)</f>
        <v>0</v>
      </c>
      <c r="K206" s="125" t="s">
        <v>2626</v>
      </c>
      <c r="L206" s="73"/>
      <c r="M206" s="1300" t="s">
        <v>144</v>
      </c>
      <c r="N206" s="128" t="s">
        <v>158</v>
      </c>
      <c r="O206" s="150"/>
      <c r="P206" s="129">
        <f>O206*H206</f>
        <v>0</v>
      </c>
      <c r="Q206" s="129">
        <v>0</v>
      </c>
      <c r="R206" s="129">
        <f>Q206*H206</f>
        <v>0</v>
      </c>
      <c r="S206" s="129">
        <v>0</v>
      </c>
      <c r="T206" s="130">
        <f>S206*H206</f>
        <v>0</v>
      </c>
      <c r="U206" s="1214"/>
      <c r="V206" s="1214"/>
      <c r="W206" s="1214"/>
      <c r="X206" s="1214"/>
      <c r="Y206" s="1214"/>
      <c r="Z206" s="154"/>
      <c r="AA206" s="154"/>
      <c r="AB206" s="154"/>
      <c r="AC206" s="154"/>
      <c r="AD206" s="154"/>
      <c r="AE206" s="154"/>
      <c r="AR206" s="1255" t="s">
        <v>244</v>
      </c>
      <c r="AT206" s="1255" t="s">
        <v>208</v>
      </c>
      <c r="AU206" s="1255" t="s">
        <v>138</v>
      </c>
      <c r="AY206" s="1218" t="s">
        <v>205</v>
      </c>
      <c r="BE206" s="1256">
        <f>IF(N206="základní",J206,0)</f>
        <v>0</v>
      </c>
      <c r="BF206" s="1256">
        <f>IF(N206="snížená",J206,0)</f>
        <v>0</v>
      </c>
      <c r="BG206" s="1256">
        <f>IF(N206="zákl. přenesená",J206,0)</f>
        <v>0</v>
      </c>
      <c r="BH206" s="1256">
        <f>IF(N206="sníž. přenesená",J206,0)</f>
        <v>0</v>
      </c>
      <c r="BI206" s="1256">
        <f>IF(N206="nulová",J206,0)</f>
        <v>0</v>
      </c>
      <c r="BJ206" s="1218" t="s">
        <v>119</v>
      </c>
      <c r="BK206" s="1256">
        <f>ROUND(I206*H206,2)</f>
        <v>0</v>
      </c>
      <c r="BL206" s="1218" t="s">
        <v>244</v>
      </c>
      <c r="BM206" s="1255" t="s">
        <v>422</v>
      </c>
    </row>
    <row r="207" spans="1:65" s="1222" customFormat="1" ht="21.75" customHeight="1">
      <c r="A207" s="154"/>
      <c r="B207" s="73"/>
      <c r="C207" s="123" t="s">
        <v>423</v>
      </c>
      <c r="D207" s="123" t="s">
        <v>208</v>
      </c>
      <c r="E207" s="124" t="s">
        <v>424</v>
      </c>
      <c r="F207" s="125" t="s">
        <v>2602</v>
      </c>
      <c r="G207" s="126" t="s">
        <v>248</v>
      </c>
      <c r="H207" s="1215">
        <v>10</v>
      </c>
      <c r="I207" s="171"/>
      <c r="J207" s="127">
        <f>ROUND(I207*H207,2)</f>
        <v>0</v>
      </c>
      <c r="K207" s="125" t="s">
        <v>2626</v>
      </c>
      <c r="L207" s="73"/>
      <c r="M207" s="1300" t="s">
        <v>144</v>
      </c>
      <c r="N207" s="128" t="s">
        <v>158</v>
      </c>
      <c r="O207" s="150"/>
      <c r="P207" s="129">
        <f>O207*H207</f>
        <v>0</v>
      </c>
      <c r="Q207" s="129">
        <v>0</v>
      </c>
      <c r="R207" s="129">
        <f>Q207*H207</f>
        <v>0</v>
      </c>
      <c r="S207" s="129">
        <v>0</v>
      </c>
      <c r="T207" s="130">
        <f>S207*H207</f>
        <v>0</v>
      </c>
      <c r="U207" s="1214"/>
      <c r="V207" s="1214"/>
      <c r="W207" s="1214"/>
      <c r="X207" s="1214"/>
      <c r="Y207" s="1214"/>
      <c r="Z207" s="154"/>
      <c r="AA207" s="154"/>
      <c r="AB207" s="154"/>
      <c r="AC207" s="154"/>
      <c r="AD207" s="154"/>
      <c r="AE207" s="154"/>
      <c r="AR207" s="1255" t="s">
        <v>244</v>
      </c>
      <c r="AT207" s="1255" t="s">
        <v>208</v>
      </c>
      <c r="AU207" s="1255" t="s">
        <v>138</v>
      </c>
      <c r="AY207" s="1218" t="s">
        <v>205</v>
      </c>
      <c r="BE207" s="1256">
        <f>IF(N207="základní",J207,0)</f>
        <v>0</v>
      </c>
      <c r="BF207" s="1256">
        <f>IF(N207="snížená",J207,0)</f>
        <v>0</v>
      </c>
      <c r="BG207" s="1256">
        <f>IF(N207="zákl. přenesená",J207,0)</f>
        <v>0</v>
      </c>
      <c r="BH207" s="1256">
        <f>IF(N207="sníž. přenesená",J207,0)</f>
        <v>0</v>
      </c>
      <c r="BI207" s="1256">
        <f>IF(N207="nulová",J207,0)</f>
        <v>0</v>
      </c>
      <c r="BJ207" s="1218" t="s">
        <v>119</v>
      </c>
      <c r="BK207" s="1256">
        <f>ROUND(I207*H207,2)</f>
        <v>0</v>
      </c>
      <c r="BL207" s="1218" t="s">
        <v>244</v>
      </c>
      <c r="BM207" s="1255" t="s">
        <v>425</v>
      </c>
    </row>
    <row r="208" spans="1:65" s="1222" customFormat="1" ht="21.75" customHeight="1">
      <c r="A208" s="154"/>
      <c r="B208" s="73"/>
      <c r="C208" s="123" t="s">
        <v>426</v>
      </c>
      <c r="D208" s="123" t="s">
        <v>208</v>
      </c>
      <c r="E208" s="124" t="s">
        <v>427</v>
      </c>
      <c r="F208" s="125" t="s">
        <v>2603</v>
      </c>
      <c r="G208" s="126" t="s">
        <v>243</v>
      </c>
      <c r="H208" s="1215">
        <v>1</v>
      </c>
      <c r="I208" s="171"/>
      <c r="J208" s="127">
        <f>ROUND(I208*H208,2)</f>
        <v>0</v>
      </c>
      <c r="K208" s="125" t="s">
        <v>2626</v>
      </c>
      <c r="L208" s="73"/>
      <c r="M208" s="1300" t="s">
        <v>144</v>
      </c>
      <c r="N208" s="128" t="s">
        <v>158</v>
      </c>
      <c r="O208" s="150"/>
      <c r="P208" s="129">
        <f>O208*H208</f>
        <v>0</v>
      </c>
      <c r="Q208" s="129">
        <v>0</v>
      </c>
      <c r="R208" s="129">
        <f>Q208*H208</f>
        <v>0</v>
      </c>
      <c r="S208" s="129">
        <v>0</v>
      </c>
      <c r="T208" s="130">
        <f>S208*H208</f>
        <v>0</v>
      </c>
      <c r="U208" s="1214"/>
      <c r="V208" s="1214"/>
      <c r="W208" s="1214"/>
      <c r="X208" s="1214"/>
      <c r="Y208" s="1214"/>
      <c r="Z208" s="154"/>
      <c r="AA208" s="154"/>
      <c r="AB208" s="154"/>
      <c r="AC208" s="154"/>
      <c r="AD208" s="154"/>
      <c r="AE208" s="154"/>
      <c r="AR208" s="1255" t="s">
        <v>244</v>
      </c>
      <c r="AT208" s="1255" t="s">
        <v>208</v>
      </c>
      <c r="AU208" s="1255" t="s">
        <v>138</v>
      </c>
      <c r="AY208" s="1218" t="s">
        <v>205</v>
      </c>
      <c r="BE208" s="1256">
        <f>IF(N208="základní",J208,0)</f>
        <v>0</v>
      </c>
      <c r="BF208" s="1256">
        <f>IF(N208="snížená",J208,0)</f>
        <v>0</v>
      </c>
      <c r="BG208" s="1256">
        <f>IF(N208="zákl. přenesená",J208,0)</f>
        <v>0</v>
      </c>
      <c r="BH208" s="1256">
        <f>IF(N208="sníž. přenesená",J208,0)</f>
        <v>0</v>
      </c>
      <c r="BI208" s="1256">
        <f>IF(N208="nulová",J208,0)</f>
        <v>0</v>
      </c>
      <c r="BJ208" s="1218" t="s">
        <v>119</v>
      </c>
      <c r="BK208" s="1256">
        <f>ROUND(I208*H208,2)</f>
        <v>0</v>
      </c>
      <c r="BL208" s="1218" t="s">
        <v>244</v>
      </c>
      <c r="BM208" s="1255" t="s">
        <v>428</v>
      </c>
    </row>
    <row r="209" spans="1:65" s="1222" customFormat="1" ht="33" customHeight="1">
      <c r="A209" s="154"/>
      <c r="B209" s="73"/>
      <c r="C209" s="123" t="s">
        <v>429</v>
      </c>
      <c r="D209" s="123" t="s">
        <v>208</v>
      </c>
      <c r="E209" s="124" t="s">
        <v>430</v>
      </c>
      <c r="F209" s="125" t="s">
        <v>2604</v>
      </c>
      <c r="G209" s="126" t="s">
        <v>316</v>
      </c>
      <c r="H209" s="1290"/>
      <c r="I209" s="171"/>
      <c r="J209" s="127">
        <f>ROUND(I209*H209,2)</f>
        <v>0</v>
      </c>
      <c r="K209" s="125" t="s">
        <v>2626</v>
      </c>
      <c r="L209" s="73"/>
      <c r="M209" s="1300" t="s">
        <v>144</v>
      </c>
      <c r="N209" s="128" t="s">
        <v>158</v>
      </c>
      <c r="O209" s="150"/>
      <c r="P209" s="129">
        <f>O209*H209</f>
        <v>0</v>
      </c>
      <c r="Q209" s="129">
        <v>0</v>
      </c>
      <c r="R209" s="129">
        <f>Q209*H209</f>
        <v>0</v>
      </c>
      <c r="S209" s="129">
        <v>0</v>
      </c>
      <c r="T209" s="130">
        <f>S209*H209</f>
        <v>0</v>
      </c>
      <c r="U209" s="1214"/>
      <c r="V209" s="1214"/>
      <c r="W209" s="1214"/>
      <c r="X209" s="1214"/>
      <c r="Y209" s="1214"/>
      <c r="Z209" s="154"/>
      <c r="AA209" s="154"/>
      <c r="AB209" s="154"/>
      <c r="AC209" s="154"/>
      <c r="AD209" s="154"/>
      <c r="AE209" s="154"/>
      <c r="AR209" s="1255" t="s">
        <v>244</v>
      </c>
      <c r="AT209" s="1255" t="s">
        <v>208</v>
      </c>
      <c r="AU209" s="1255" t="s">
        <v>138</v>
      </c>
      <c r="AY209" s="1218" t="s">
        <v>205</v>
      </c>
      <c r="BE209" s="1256">
        <f>IF(N209="základní",J209,0)</f>
        <v>0</v>
      </c>
      <c r="BF209" s="1256">
        <f>IF(N209="snížená",J209,0)</f>
        <v>0</v>
      </c>
      <c r="BG209" s="1256">
        <f>IF(N209="zákl. přenesená",J209,0)</f>
        <v>0</v>
      </c>
      <c r="BH209" s="1256">
        <f>IF(N209="sníž. přenesená",J209,0)</f>
        <v>0</v>
      </c>
      <c r="BI209" s="1256">
        <f>IF(N209="nulová",J209,0)</f>
        <v>0</v>
      </c>
      <c r="BJ209" s="1218" t="s">
        <v>119</v>
      </c>
      <c r="BK209" s="1256">
        <f>ROUND(I209*H209,2)</f>
        <v>0</v>
      </c>
      <c r="BL209" s="1218" t="s">
        <v>244</v>
      </c>
      <c r="BM209" s="1255" t="s">
        <v>431</v>
      </c>
    </row>
    <row r="210" spans="2:63" s="170" customFormat="1" ht="22.9" customHeight="1">
      <c r="B210" s="112"/>
      <c r="C210" s="113"/>
      <c r="D210" s="114" t="s">
        <v>110</v>
      </c>
      <c r="E210" s="121" t="s">
        <v>432</v>
      </c>
      <c r="F210" s="121" t="s">
        <v>433</v>
      </c>
      <c r="G210" s="113"/>
      <c r="H210" s="113"/>
      <c r="J210" s="122">
        <f>BK210</f>
        <v>0</v>
      </c>
      <c r="K210" s="113"/>
      <c r="L210" s="112"/>
      <c r="M210" s="117"/>
      <c r="N210" s="118"/>
      <c r="O210" s="118"/>
      <c r="P210" s="119">
        <f>SUM(P211:P232)</f>
        <v>0</v>
      </c>
      <c r="Q210" s="118"/>
      <c r="R210" s="119">
        <f>SUM(R211:R232)</f>
        <v>0.13981999999999997</v>
      </c>
      <c r="S210" s="118"/>
      <c r="T210" s="120">
        <f>SUM(T211:T232)</f>
        <v>0.1224</v>
      </c>
      <c r="U210" s="113"/>
      <c r="V210" s="113"/>
      <c r="W210" s="113"/>
      <c r="X210" s="113"/>
      <c r="Y210" s="113"/>
      <c r="AR210" s="1244" t="s">
        <v>138</v>
      </c>
      <c r="AT210" s="1249" t="s">
        <v>110</v>
      </c>
      <c r="AU210" s="1249" t="s">
        <v>119</v>
      </c>
      <c r="AY210" s="1244" t="s">
        <v>205</v>
      </c>
      <c r="BK210" s="1250">
        <f>SUM(BK211:BK232)</f>
        <v>0</v>
      </c>
    </row>
    <row r="211" spans="1:65" s="1222" customFormat="1" ht="21.75" customHeight="1">
      <c r="A211" s="154"/>
      <c r="B211" s="73"/>
      <c r="C211" s="123" t="s">
        <v>434</v>
      </c>
      <c r="D211" s="123" t="s">
        <v>208</v>
      </c>
      <c r="E211" s="124" t="s">
        <v>435</v>
      </c>
      <c r="F211" s="125" t="s">
        <v>2605</v>
      </c>
      <c r="G211" s="126" t="s">
        <v>328</v>
      </c>
      <c r="H211" s="1215">
        <v>1</v>
      </c>
      <c r="I211" s="171"/>
      <c r="J211" s="127">
        <f>ROUND(I211*H211,2)</f>
        <v>0</v>
      </c>
      <c r="K211" s="125" t="s">
        <v>2635</v>
      </c>
      <c r="L211" s="73"/>
      <c r="M211" s="1300" t="s">
        <v>144</v>
      </c>
      <c r="N211" s="128" t="s">
        <v>158</v>
      </c>
      <c r="O211" s="150"/>
      <c r="P211" s="129">
        <f>O211*H211</f>
        <v>0</v>
      </c>
      <c r="Q211" s="129">
        <v>0.00322</v>
      </c>
      <c r="R211" s="129">
        <f>Q211*H211</f>
        <v>0.00322</v>
      </c>
      <c r="S211" s="129">
        <v>0</v>
      </c>
      <c r="T211" s="130">
        <f>S211*H211</f>
        <v>0</v>
      </c>
      <c r="U211" s="1214"/>
      <c r="V211" s="1214"/>
      <c r="W211" s="1214"/>
      <c r="X211" s="1214"/>
      <c r="Y211" s="1214"/>
      <c r="Z211" s="154"/>
      <c r="AA211" s="154"/>
      <c r="AB211" s="154"/>
      <c r="AC211" s="154"/>
      <c r="AD211" s="154"/>
      <c r="AE211" s="154"/>
      <c r="AR211" s="1255" t="s">
        <v>244</v>
      </c>
      <c r="AT211" s="1255" t="s">
        <v>208</v>
      </c>
      <c r="AU211" s="1255" t="s">
        <v>138</v>
      </c>
      <c r="AY211" s="1218" t="s">
        <v>205</v>
      </c>
      <c r="BE211" s="1256">
        <f>IF(N211="základní",J211,0)</f>
        <v>0</v>
      </c>
      <c r="BF211" s="1256">
        <f>IF(N211="snížená",J211,0)</f>
        <v>0</v>
      </c>
      <c r="BG211" s="1256">
        <f>IF(N211="zákl. přenesená",J211,0)</f>
        <v>0</v>
      </c>
      <c r="BH211" s="1256">
        <f>IF(N211="sníž. přenesená",J211,0)</f>
        <v>0</v>
      </c>
      <c r="BI211" s="1256">
        <f>IF(N211="nulová",J211,0)</f>
        <v>0</v>
      </c>
      <c r="BJ211" s="1218" t="s">
        <v>119</v>
      </c>
      <c r="BK211" s="1256">
        <f>ROUND(I211*H211,2)</f>
        <v>0</v>
      </c>
      <c r="BL211" s="1218" t="s">
        <v>244</v>
      </c>
      <c r="BM211" s="1255" t="s">
        <v>436</v>
      </c>
    </row>
    <row r="212" spans="1:65" s="1222" customFormat="1" ht="21.75" customHeight="1">
      <c r="A212" s="154"/>
      <c r="B212" s="73"/>
      <c r="C212" s="123" t="s">
        <v>437</v>
      </c>
      <c r="D212" s="123" t="s">
        <v>208</v>
      </c>
      <c r="E212" s="124" t="s">
        <v>438</v>
      </c>
      <c r="F212" s="125" t="s">
        <v>2606</v>
      </c>
      <c r="G212" s="126" t="s">
        <v>328</v>
      </c>
      <c r="H212" s="1215">
        <v>1</v>
      </c>
      <c r="I212" s="171"/>
      <c r="J212" s="127">
        <f>ROUND(I212*H212,2)</f>
        <v>0</v>
      </c>
      <c r="K212" s="125" t="s">
        <v>2635</v>
      </c>
      <c r="L212" s="73"/>
      <c r="M212" s="1300" t="s">
        <v>144</v>
      </c>
      <c r="N212" s="128" t="s">
        <v>158</v>
      </c>
      <c r="O212" s="150"/>
      <c r="P212" s="129">
        <f>O212*H212</f>
        <v>0</v>
      </c>
      <c r="Q212" s="129">
        <v>0.0232</v>
      </c>
      <c r="R212" s="129">
        <f>Q212*H212</f>
        <v>0.0232</v>
      </c>
      <c r="S212" s="129">
        <v>0</v>
      </c>
      <c r="T212" s="130">
        <f>S212*H212</f>
        <v>0</v>
      </c>
      <c r="U212" s="1214"/>
      <c r="V212" s="1214"/>
      <c r="W212" s="1214"/>
      <c r="X212" s="1214"/>
      <c r="Y212" s="1214"/>
      <c r="Z212" s="154"/>
      <c r="AA212" s="154"/>
      <c r="AB212" s="154"/>
      <c r="AC212" s="154"/>
      <c r="AD212" s="154"/>
      <c r="AE212" s="154"/>
      <c r="AR212" s="1255" t="s">
        <v>244</v>
      </c>
      <c r="AT212" s="1255" t="s">
        <v>208</v>
      </c>
      <c r="AU212" s="1255" t="s">
        <v>138</v>
      </c>
      <c r="AY212" s="1218" t="s">
        <v>205</v>
      </c>
      <c r="BE212" s="1256">
        <f>IF(N212="základní",J212,0)</f>
        <v>0</v>
      </c>
      <c r="BF212" s="1256">
        <f>IF(N212="snížená",J212,0)</f>
        <v>0</v>
      </c>
      <c r="BG212" s="1256">
        <f>IF(N212="zákl. přenesená",J212,0)</f>
        <v>0</v>
      </c>
      <c r="BH212" s="1256">
        <f>IF(N212="sníž. přenesená",J212,0)</f>
        <v>0</v>
      </c>
      <c r="BI212" s="1256">
        <f>IF(N212="nulová",J212,0)</f>
        <v>0</v>
      </c>
      <c r="BJ212" s="1218" t="s">
        <v>119</v>
      </c>
      <c r="BK212" s="1256">
        <f>ROUND(I212*H212,2)</f>
        <v>0</v>
      </c>
      <c r="BL212" s="1218" t="s">
        <v>244</v>
      </c>
      <c r="BM212" s="1255" t="s">
        <v>439</v>
      </c>
    </row>
    <row r="213" spans="1:47" s="1222" customFormat="1" ht="19.5">
      <c r="A213" s="154"/>
      <c r="B213" s="73"/>
      <c r="C213" s="1214"/>
      <c r="D213" s="1288" t="s">
        <v>2627</v>
      </c>
      <c r="E213" s="1214"/>
      <c r="F213" s="1289" t="s">
        <v>2639</v>
      </c>
      <c r="G213" s="1214"/>
      <c r="H213" s="1214"/>
      <c r="I213" s="154"/>
      <c r="J213" s="1214"/>
      <c r="K213" s="1214"/>
      <c r="L213" s="73"/>
      <c r="M213" s="1301"/>
      <c r="N213" s="1302"/>
      <c r="O213" s="150"/>
      <c r="P213" s="150"/>
      <c r="Q213" s="150"/>
      <c r="R213" s="150"/>
      <c r="S213" s="150"/>
      <c r="T213" s="1303"/>
      <c r="U213" s="1214"/>
      <c r="V213" s="1214"/>
      <c r="W213" s="1214"/>
      <c r="X213" s="1214"/>
      <c r="Y213" s="1214"/>
      <c r="Z213" s="154"/>
      <c r="AA213" s="154"/>
      <c r="AB213" s="154"/>
      <c r="AC213" s="154"/>
      <c r="AD213" s="154"/>
      <c r="AE213" s="154"/>
      <c r="AT213" s="1218" t="s">
        <v>2627</v>
      </c>
      <c r="AU213" s="1218" t="s">
        <v>138</v>
      </c>
    </row>
    <row r="214" spans="1:65" s="1222" customFormat="1" ht="16.5" customHeight="1">
      <c r="A214" s="154"/>
      <c r="B214" s="73"/>
      <c r="C214" s="123" t="s">
        <v>440</v>
      </c>
      <c r="D214" s="123" t="s">
        <v>208</v>
      </c>
      <c r="E214" s="124" t="s">
        <v>441</v>
      </c>
      <c r="F214" s="125" t="s">
        <v>2607</v>
      </c>
      <c r="G214" s="126" t="s">
        <v>328</v>
      </c>
      <c r="H214" s="1215">
        <v>3</v>
      </c>
      <c r="I214" s="171"/>
      <c r="J214" s="127">
        <f aca="true" t="shared" si="40" ref="J214:J226">ROUND(I214*H214,2)</f>
        <v>0</v>
      </c>
      <c r="K214" s="125" t="s">
        <v>2635</v>
      </c>
      <c r="L214" s="73"/>
      <c r="M214" s="1300" t="s">
        <v>144</v>
      </c>
      <c r="N214" s="128" t="s">
        <v>158</v>
      </c>
      <c r="O214" s="150"/>
      <c r="P214" s="129">
        <f aca="true" t="shared" si="41" ref="P214:P226">O214*H214</f>
        <v>0</v>
      </c>
      <c r="Q214" s="129">
        <v>0</v>
      </c>
      <c r="R214" s="129">
        <f aca="true" t="shared" si="42" ref="R214:R226">Q214*H214</f>
        <v>0</v>
      </c>
      <c r="S214" s="129">
        <v>0.01946</v>
      </c>
      <c r="T214" s="130">
        <f aca="true" t="shared" si="43" ref="T214:T226">S214*H214</f>
        <v>0.05838</v>
      </c>
      <c r="U214" s="1214"/>
      <c r="V214" s="1214"/>
      <c r="W214" s="1214"/>
      <c r="X214" s="1214"/>
      <c r="Y214" s="1214"/>
      <c r="Z214" s="154"/>
      <c r="AA214" s="154"/>
      <c r="AB214" s="154"/>
      <c r="AC214" s="154"/>
      <c r="AD214" s="154"/>
      <c r="AE214" s="154"/>
      <c r="AR214" s="1255" t="s">
        <v>244</v>
      </c>
      <c r="AT214" s="1255" t="s">
        <v>208</v>
      </c>
      <c r="AU214" s="1255" t="s">
        <v>138</v>
      </c>
      <c r="AY214" s="1218" t="s">
        <v>205</v>
      </c>
      <c r="BE214" s="1256">
        <f aca="true" t="shared" si="44" ref="BE214:BE226">IF(N214="základní",J214,0)</f>
        <v>0</v>
      </c>
      <c r="BF214" s="1256">
        <f aca="true" t="shared" si="45" ref="BF214:BF226">IF(N214="snížená",J214,0)</f>
        <v>0</v>
      </c>
      <c r="BG214" s="1256">
        <f aca="true" t="shared" si="46" ref="BG214:BG226">IF(N214="zákl. přenesená",J214,0)</f>
        <v>0</v>
      </c>
      <c r="BH214" s="1256">
        <f aca="true" t="shared" si="47" ref="BH214:BH226">IF(N214="sníž. přenesená",J214,0)</f>
        <v>0</v>
      </c>
      <c r="BI214" s="1256">
        <f aca="true" t="shared" si="48" ref="BI214:BI226">IF(N214="nulová",J214,0)</f>
        <v>0</v>
      </c>
      <c r="BJ214" s="1218" t="s">
        <v>119</v>
      </c>
      <c r="BK214" s="1256">
        <f aca="true" t="shared" si="49" ref="BK214:BK226">ROUND(I214*H214,2)</f>
        <v>0</v>
      </c>
      <c r="BL214" s="1218" t="s">
        <v>244</v>
      </c>
      <c r="BM214" s="1255" t="s">
        <v>442</v>
      </c>
    </row>
    <row r="215" spans="1:65" s="1222" customFormat="1" ht="33" customHeight="1">
      <c r="A215" s="154"/>
      <c r="B215" s="73"/>
      <c r="C215" s="123" t="s">
        <v>443</v>
      </c>
      <c r="D215" s="123" t="s">
        <v>208</v>
      </c>
      <c r="E215" s="124" t="s">
        <v>444</v>
      </c>
      <c r="F215" s="125" t="s">
        <v>2608</v>
      </c>
      <c r="G215" s="126" t="s">
        <v>328</v>
      </c>
      <c r="H215" s="1215">
        <v>2</v>
      </c>
      <c r="I215" s="171"/>
      <c r="J215" s="127">
        <f t="shared" si="40"/>
        <v>0</v>
      </c>
      <c r="K215" s="125" t="s">
        <v>2635</v>
      </c>
      <c r="L215" s="73"/>
      <c r="M215" s="1300" t="s">
        <v>144</v>
      </c>
      <c r="N215" s="128" t="s">
        <v>158</v>
      </c>
      <c r="O215" s="150"/>
      <c r="P215" s="129">
        <f t="shared" si="41"/>
        <v>0</v>
      </c>
      <c r="Q215" s="129">
        <v>0.01476</v>
      </c>
      <c r="R215" s="129">
        <f t="shared" si="42"/>
        <v>0.02952</v>
      </c>
      <c r="S215" s="129">
        <v>0</v>
      </c>
      <c r="T215" s="130">
        <f t="shared" si="43"/>
        <v>0</v>
      </c>
      <c r="U215" s="1214"/>
      <c r="V215" s="1214"/>
      <c r="W215" s="1214"/>
      <c r="X215" s="1214"/>
      <c r="Y215" s="1214"/>
      <c r="Z215" s="154"/>
      <c r="AA215" s="154"/>
      <c r="AB215" s="154"/>
      <c r="AC215" s="154"/>
      <c r="AD215" s="154"/>
      <c r="AE215" s="154"/>
      <c r="AR215" s="1255" t="s">
        <v>244</v>
      </c>
      <c r="AT215" s="1255" t="s">
        <v>208</v>
      </c>
      <c r="AU215" s="1255" t="s">
        <v>138</v>
      </c>
      <c r="AY215" s="1218" t="s">
        <v>205</v>
      </c>
      <c r="BE215" s="1256">
        <f t="shared" si="44"/>
        <v>0</v>
      </c>
      <c r="BF215" s="1256">
        <f t="shared" si="45"/>
        <v>0</v>
      </c>
      <c r="BG215" s="1256">
        <f t="shared" si="46"/>
        <v>0</v>
      </c>
      <c r="BH215" s="1256">
        <f t="shared" si="47"/>
        <v>0</v>
      </c>
      <c r="BI215" s="1256">
        <f t="shared" si="48"/>
        <v>0</v>
      </c>
      <c r="BJ215" s="1218" t="s">
        <v>119</v>
      </c>
      <c r="BK215" s="1256">
        <f t="shared" si="49"/>
        <v>0</v>
      </c>
      <c r="BL215" s="1218" t="s">
        <v>244</v>
      </c>
      <c r="BM215" s="1255" t="s">
        <v>445</v>
      </c>
    </row>
    <row r="216" spans="1:65" s="1222" customFormat="1" ht="33" customHeight="1">
      <c r="A216" s="154"/>
      <c r="B216" s="73"/>
      <c r="C216" s="123" t="s">
        <v>446</v>
      </c>
      <c r="D216" s="123" t="s">
        <v>208</v>
      </c>
      <c r="E216" s="124" t="s">
        <v>447</v>
      </c>
      <c r="F216" s="125" t="s">
        <v>2609</v>
      </c>
      <c r="G216" s="126" t="s">
        <v>328</v>
      </c>
      <c r="H216" s="1215">
        <v>1</v>
      </c>
      <c r="I216" s="171"/>
      <c r="J216" s="127">
        <f t="shared" si="40"/>
        <v>0</v>
      </c>
      <c r="K216" s="125" t="s">
        <v>2626</v>
      </c>
      <c r="L216" s="73"/>
      <c r="M216" s="1300" t="s">
        <v>144</v>
      </c>
      <c r="N216" s="128" t="s">
        <v>158</v>
      </c>
      <c r="O216" s="150"/>
      <c r="P216" s="129">
        <f t="shared" si="41"/>
        <v>0</v>
      </c>
      <c r="Q216" s="129">
        <v>0.00946</v>
      </c>
      <c r="R216" s="129">
        <f t="shared" si="42"/>
        <v>0.00946</v>
      </c>
      <c r="S216" s="129">
        <v>0</v>
      </c>
      <c r="T216" s="130">
        <f t="shared" si="43"/>
        <v>0</v>
      </c>
      <c r="U216" s="1214"/>
      <c r="V216" s="1214"/>
      <c r="W216" s="1214"/>
      <c r="X216" s="1214"/>
      <c r="Y216" s="1214"/>
      <c r="Z216" s="154"/>
      <c r="AA216" s="154"/>
      <c r="AB216" s="154"/>
      <c r="AC216" s="154"/>
      <c r="AD216" s="154"/>
      <c r="AE216" s="154"/>
      <c r="AR216" s="1255" t="s">
        <v>244</v>
      </c>
      <c r="AT216" s="1255" t="s">
        <v>208</v>
      </c>
      <c r="AU216" s="1255" t="s">
        <v>138</v>
      </c>
      <c r="AY216" s="1218" t="s">
        <v>205</v>
      </c>
      <c r="BE216" s="1256">
        <f t="shared" si="44"/>
        <v>0</v>
      </c>
      <c r="BF216" s="1256">
        <f t="shared" si="45"/>
        <v>0</v>
      </c>
      <c r="BG216" s="1256">
        <f t="shared" si="46"/>
        <v>0</v>
      </c>
      <c r="BH216" s="1256">
        <f t="shared" si="47"/>
        <v>0</v>
      </c>
      <c r="BI216" s="1256">
        <f t="shared" si="48"/>
        <v>0</v>
      </c>
      <c r="BJ216" s="1218" t="s">
        <v>119</v>
      </c>
      <c r="BK216" s="1256">
        <f t="shared" si="49"/>
        <v>0</v>
      </c>
      <c r="BL216" s="1218" t="s">
        <v>244</v>
      </c>
      <c r="BM216" s="1255" t="s">
        <v>448</v>
      </c>
    </row>
    <row r="217" spans="1:65" s="1222" customFormat="1" ht="16.5" customHeight="1">
      <c r="A217" s="154"/>
      <c r="B217" s="73"/>
      <c r="C217" s="123" t="s">
        <v>449</v>
      </c>
      <c r="D217" s="123" t="s">
        <v>208</v>
      </c>
      <c r="E217" s="124" t="s">
        <v>450</v>
      </c>
      <c r="F217" s="125" t="s">
        <v>2610</v>
      </c>
      <c r="G217" s="126" t="s">
        <v>328</v>
      </c>
      <c r="H217" s="1215">
        <v>1</v>
      </c>
      <c r="I217" s="171"/>
      <c r="J217" s="127">
        <f t="shared" si="40"/>
        <v>0</v>
      </c>
      <c r="K217" s="125" t="s">
        <v>2626</v>
      </c>
      <c r="L217" s="73"/>
      <c r="M217" s="1300" t="s">
        <v>144</v>
      </c>
      <c r="N217" s="128" t="s">
        <v>158</v>
      </c>
      <c r="O217" s="150"/>
      <c r="P217" s="129">
        <f t="shared" si="41"/>
        <v>0</v>
      </c>
      <c r="Q217" s="129">
        <v>0.01234</v>
      </c>
      <c r="R217" s="129">
        <f t="shared" si="42"/>
        <v>0.01234</v>
      </c>
      <c r="S217" s="129">
        <v>0</v>
      </c>
      <c r="T217" s="130">
        <f t="shared" si="43"/>
        <v>0</v>
      </c>
      <c r="U217" s="1214"/>
      <c r="V217" s="1214"/>
      <c r="W217" s="1214"/>
      <c r="X217" s="1214"/>
      <c r="Y217" s="1214"/>
      <c r="Z217" s="154"/>
      <c r="AA217" s="154"/>
      <c r="AB217" s="154"/>
      <c r="AC217" s="154"/>
      <c r="AD217" s="154"/>
      <c r="AE217" s="154"/>
      <c r="AR217" s="1255" t="s">
        <v>244</v>
      </c>
      <c r="AT217" s="1255" t="s">
        <v>208</v>
      </c>
      <c r="AU217" s="1255" t="s">
        <v>138</v>
      </c>
      <c r="AY217" s="1218" t="s">
        <v>205</v>
      </c>
      <c r="BE217" s="1256">
        <f t="shared" si="44"/>
        <v>0</v>
      </c>
      <c r="BF217" s="1256">
        <f t="shared" si="45"/>
        <v>0</v>
      </c>
      <c r="BG217" s="1256">
        <f t="shared" si="46"/>
        <v>0</v>
      </c>
      <c r="BH217" s="1256">
        <f t="shared" si="47"/>
        <v>0</v>
      </c>
      <c r="BI217" s="1256">
        <f t="shared" si="48"/>
        <v>0</v>
      </c>
      <c r="BJ217" s="1218" t="s">
        <v>119</v>
      </c>
      <c r="BK217" s="1256">
        <f t="shared" si="49"/>
        <v>0</v>
      </c>
      <c r="BL217" s="1218" t="s">
        <v>244</v>
      </c>
      <c r="BM217" s="1255" t="s">
        <v>451</v>
      </c>
    </row>
    <row r="218" spans="1:65" s="1222" customFormat="1" ht="44.25" customHeight="1">
      <c r="A218" s="154"/>
      <c r="B218" s="73"/>
      <c r="C218" s="123" t="s">
        <v>452</v>
      </c>
      <c r="D218" s="123" t="s">
        <v>208</v>
      </c>
      <c r="E218" s="124" t="s">
        <v>453</v>
      </c>
      <c r="F218" s="125" t="s">
        <v>2611</v>
      </c>
      <c r="G218" s="126" t="s">
        <v>328</v>
      </c>
      <c r="H218" s="1215">
        <v>1</v>
      </c>
      <c r="I218" s="171"/>
      <c r="J218" s="127">
        <f t="shared" si="40"/>
        <v>0</v>
      </c>
      <c r="K218" s="125" t="s">
        <v>2626</v>
      </c>
      <c r="L218" s="73"/>
      <c r="M218" s="1300" t="s">
        <v>144</v>
      </c>
      <c r="N218" s="128" t="s">
        <v>158</v>
      </c>
      <c r="O218" s="150"/>
      <c r="P218" s="129">
        <f t="shared" si="41"/>
        <v>0</v>
      </c>
      <c r="Q218" s="129">
        <v>0.03247</v>
      </c>
      <c r="R218" s="129">
        <f t="shared" si="42"/>
        <v>0.03247</v>
      </c>
      <c r="S218" s="129">
        <v>0</v>
      </c>
      <c r="T218" s="130">
        <f t="shared" si="43"/>
        <v>0</v>
      </c>
      <c r="U218" s="1214"/>
      <c r="V218" s="1214"/>
      <c r="W218" s="1214"/>
      <c r="X218" s="1214"/>
      <c r="Y218" s="1214"/>
      <c r="Z218" s="154"/>
      <c r="AA218" s="154"/>
      <c r="AB218" s="154"/>
      <c r="AC218" s="154"/>
      <c r="AD218" s="154"/>
      <c r="AE218" s="154"/>
      <c r="AR218" s="1255" t="s">
        <v>244</v>
      </c>
      <c r="AT218" s="1255" t="s">
        <v>208</v>
      </c>
      <c r="AU218" s="1255" t="s">
        <v>138</v>
      </c>
      <c r="AY218" s="1218" t="s">
        <v>205</v>
      </c>
      <c r="BE218" s="1256">
        <f t="shared" si="44"/>
        <v>0</v>
      </c>
      <c r="BF218" s="1256">
        <f t="shared" si="45"/>
        <v>0</v>
      </c>
      <c r="BG218" s="1256">
        <f t="shared" si="46"/>
        <v>0</v>
      </c>
      <c r="BH218" s="1256">
        <f t="shared" si="47"/>
        <v>0</v>
      </c>
      <c r="BI218" s="1256">
        <f t="shared" si="48"/>
        <v>0</v>
      </c>
      <c r="BJ218" s="1218" t="s">
        <v>119</v>
      </c>
      <c r="BK218" s="1256">
        <f t="shared" si="49"/>
        <v>0</v>
      </c>
      <c r="BL218" s="1218" t="s">
        <v>244</v>
      </c>
      <c r="BM218" s="1255" t="s">
        <v>454</v>
      </c>
    </row>
    <row r="219" spans="1:65" s="1222" customFormat="1" ht="21.75" customHeight="1">
      <c r="A219" s="154"/>
      <c r="B219" s="73"/>
      <c r="C219" s="123" t="s">
        <v>455</v>
      </c>
      <c r="D219" s="123" t="s">
        <v>208</v>
      </c>
      <c r="E219" s="124" t="s">
        <v>456</v>
      </c>
      <c r="F219" s="125" t="s">
        <v>2612</v>
      </c>
      <c r="G219" s="126" t="s">
        <v>328</v>
      </c>
      <c r="H219" s="1215">
        <v>2</v>
      </c>
      <c r="I219" s="171"/>
      <c r="J219" s="127">
        <f t="shared" si="40"/>
        <v>0</v>
      </c>
      <c r="K219" s="125" t="s">
        <v>2635</v>
      </c>
      <c r="L219" s="73"/>
      <c r="M219" s="1300" t="s">
        <v>144</v>
      </c>
      <c r="N219" s="128" t="s">
        <v>158</v>
      </c>
      <c r="O219" s="150"/>
      <c r="P219" s="129">
        <f t="shared" si="41"/>
        <v>0</v>
      </c>
      <c r="Q219" s="129">
        <v>0</v>
      </c>
      <c r="R219" s="129">
        <f t="shared" si="42"/>
        <v>0</v>
      </c>
      <c r="S219" s="129">
        <v>0.0092</v>
      </c>
      <c r="T219" s="130">
        <f t="shared" si="43"/>
        <v>0.0184</v>
      </c>
      <c r="U219" s="1214"/>
      <c r="V219" s="1214"/>
      <c r="W219" s="1214"/>
      <c r="X219" s="1214"/>
      <c r="Y219" s="1214"/>
      <c r="Z219" s="154"/>
      <c r="AA219" s="154"/>
      <c r="AB219" s="154"/>
      <c r="AC219" s="154"/>
      <c r="AD219" s="154"/>
      <c r="AE219" s="154"/>
      <c r="AR219" s="1255" t="s">
        <v>244</v>
      </c>
      <c r="AT219" s="1255" t="s">
        <v>208</v>
      </c>
      <c r="AU219" s="1255" t="s">
        <v>138</v>
      </c>
      <c r="AY219" s="1218" t="s">
        <v>205</v>
      </c>
      <c r="BE219" s="1256">
        <f t="shared" si="44"/>
        <v>0</v>
      </c>
      <c r="BF219" s="1256">
        <f t="shared" si="45"/>
        <v>0</v>
      </c>
      <c r="BG219" s="1256">
        <f t="shared" si="46"/>
        <v>0</v>
      </c>
      <c r="BH219" s="1256">
        <f t="shared" si="47"/>
        <v>0</v>
      </c>
      <c r="BI219" s="1256">
        <f t="shared" si="48"/>
        <v>0</v>
      </c>
      <c r="BJ219" s="1218" t="s">
        <v>119</v>
      </c>
      <c r="BK219" s="1256">
        <f t="shared" si="49"/>
        <v>0</v>
      </c>
      <c r="BL219" s="1218" t="s">
        <v>244</v>
      </c>
      <c r="BM219" s="1255" t="s">
        <v>457</v>
      </c>
    </row>
    <row r="220" spans="1:65" s="1222" customFormat="1" ht="21.75" customHeight="1">
      <c r="A220" s="154"/>
      <c r="B220" s="73"/>
      <c r="C220" s="123" t="s">
        <v>458</v>
      </c>
      <c r="D220" s="123" t="s">
        <v>208</v>
      </c>
      <c r="E220" s="124" t="s">
        <v>459</v>
      </c>
      <c r="F220" s="125" t="s">
        <v>2613</v>
      </c>
      <c r="G220" s="126" t="s">
        <v>328</v>
      </c>
      <c r="H220" s="1215">
        <v>1</v>
      </c>
      <c r="I220" s="171"/>
      <c r="J220" s="127">
        <f t="shared" si="40"/>
        <v>0</v>
      </c>
      <c r="K220" s="125" t="s">
        <v>2635</v>
      </c>
      <c r="L220" s="73"/>
      <c r="M220" s="1300" t="s">
        <v>144</v>
      </c>
      <c r="N220" s="128" t="s">
        <v>158</v>
      </c>
      <c r="O220" s="150"/>
      <c r="P220" s="129">
        <f t="shared" si="41"/>
        <v>0</v>
      </c>
      <c r="Q220" s="129">
        <v>0.00044</v>
      </c>
      <c r="R220" s="129">
        <f t="shared" si="42"/>
        <v>0.00044</v>
      </c>
      <c r="S220" s="129">
        <v>0</v>
      </c>
      <c r="T220" s="130">
        <f t="shared" si="43"/>
        <v>0</v>
      </c>
      <c r="U220" s="1214"/>
      <c r="V220" s="1214"/>
      <c r="W220" s="1214"/>
      <c r="X220" s="1214"/>
      <c r="Y220" s="1214"/>
      <c r="Z220" s="154"/>
      <c r="AA220" s="154"/>
      <c r="AB220" s="154"/>
      <c r="AC220" s="154"/>
      <c r="AD220" s="154"/>
      <c r="AE220" s="154"/>
      <c r="AR220" s="1255" t="s">
        <v>244</v>
      </c>
      <c r="AT220" s="1255" t="s">
        <v>208</v>
      </c>
      <c r="AU220" s="1255" t="s">
        <v>138</v>
      </c>
      <c r="AY220" s="1218" t="s">
        <v>205</v>
      </c>
      <c r="BE220" s="1256">
        <f t="shared" si="44"/>
        <v>0</v>
      </c>
      <c r="BF220" s="1256">
        <f t="shared" si="45"/>
        <v>0</v>
      </c>
      <c r="BG220" s="1256">
        <f t="shared" si="46"/>
        <v>0</v>
      </c>
      <c r="BH220" s="1256">
        <f t="shared" si="47"/>
        <v>0</v>
      </c>
      <c r="BI220" s="1256">
        <f t="shared" si="48"/>
        <v>0</v>
      </c>
      <c r="BJ220" s="1218" t="s">
        <v>119</v>
      </c>
      <c r="BK220" s="1256">
        <f t="shared" si="49"/>
        <v>0</v>
      </c>
      <c r="BL220" s="1218" t="s">
        <v>244</v>
      </c>
      <c r="BM220" s="1255" t="s">
        <v>460</v>
      </c>
    </row>
    <row r="221" spans="1:65" s="1222" customFormat="1" ht="21.75" customHeight="1">
      <c r="A221" s="154"/>
      <c r="B221" s="73"/>
      <c r="C221" s="123" t="s">
        <v>461</v>
      </c>
      <c r="D221" s="123" t="s">
        <v>208</v>
      </c>
      <c r="E221" s="124" t="s">
        <v>462</v>
      </c>
      <c r="F221" s="125" t="s">
        <v>2614</v>
      </c>
      <c r="G221" s="126" t="s">
        <v>328</v>
      </c>
      <c r="H221" s="1215">
        <v>1</v>
      </c>
      <c r="I221" s="171"/>
      <c r="J221" s="127">
        <f t="shared" si="40"/>
        <v>0</v>
      </c>
      <c r="K221" s="125" t="s">
        <v>2635</v>
      </c>
      <c r="L221" s="73"/>
      <c r="M221" s="1300" t="s">
        <v>144</v>
      </c>
      <c r="N221" s="128" t="s">
        <v>158</v>
      </c>
      <c r="O221" s="150"/>
      <c r="P221" s="129">
        <f t="shared" si="41"/>
        <v>0</v>
      </c>
      <c r="Q221" s="129">
        <v>0</v>
      </c>
      <c r="R221" s="129">
        <f t="shared" si="42"/>
        <v>0</v>
      </c>
      <c r="S221" s="129">
        <v>0.0347</v>
      </c>
      <c r="T221" s="130">
        <f t="shared" si="43"/>
        <v>0.0347</v>
      </c>
      <c r="U221" s="1214"/>
      <c r="V221" s="1214"/>
      <c r="W221" s="1214"/>
      <c r="X221" s="1214"/>
      <c r="Y221" s="1214"/>
      <c r="Z221" s="154"/>
      <c r="AA221" s="154"/>
      <c r="AB221" s="154"/>
      <c r="AC221" s="154"/>
      <c r="AD221" s="154"/>
      <c r="AE221" s="154"/>
      <c r="AR221" s="1255" t="s">
        <v>244</v>
      </c>
      <c r="AT221" s="1255" t="s">
        <v>208</v>
      </c>
      <c r="AU221" s="1255" t="s">
        <v>138</v>
      </c>
      <c r="AY221" s="1218" t="s">
        <v>205</v>
      </c>
      <c r="BE221" s="1256">
        <f t="shared" si="44"/>
        <v>0</v>
      </c>
      <c r="BF221" s="1256">
        <f t="shared" si="45"/>
        <v>0</v>
      </c>
      <c r="BG221" s="1256">
        <f t="shared" si="46"/>
        <v>0</v>
      </c>
      <c r="BH221" s="1256">
        <f t="shared" si="47"/>
        <v>0</v>
      </c>
      <c r="BI221" s="1256">
        <f t="shared" si="48"/>
        <v>0</v>
      </c>
      <c r="BJ221" s="1218" t="s">
        <v>119</v>
      </c>
      <c r="BK221" s="1256">
        <f t="shared" si="49"/>
        <v>0</v>
      </c>
      <c r="BL221" s="1218" t="s">
        <v>244</v>
      </c>
      <c r="BM221" s="1255" t="s">
        <v>463</v>
      </c>
    </row>
    <row r="222" spans="1:65" s="1222" customFormat="1" ht="21.75" customHeight="1">
      <c r="A222" s="154"/>
      <c r="B222" s="73"/>
      <c r="C222" s="123" t="s">
        <v>464</v>
      </c>
      <c r="D222" s="123" t="s">
        <v>208</v>
      </c>
      <c r="E222" s="124" t="s">
        <v>465</v>
      </c>
      <c r="F222" s="125" t="s">
        <v>2615</v>
      </c>
      <c r="G222" s="126" t="s">
        <v>328</v>
      </c>
      <c r="H222" s="1215">
        <v>1</v>
      </c>
      <c r="I222" s="171"/>
      <c r="J222" s="127">
        <f t="shared" si="40"/>
        <v>0</v>
      </c>
      <c r="K222" s="125" t="s">
        <v>2635</v>
      </c>
      <c r="L222" s="73"/>
      <c r="M222" s="1300" t="s">
        <v>144</v>
      </c>
      <c r="N222" s="128" t="s">
        <v>158</v>
      </c>
      <c r="O222" s="150"/>
      <c r="P222" s="129">
        <f t="shared" si="41"/>
        <v>0</v>
      </c>
      <c r="Q222" s="129">
        <v>0.0147</v>
      </c>
      <c r="R222" s="129">
        <f t="shared" si="42"/>
        <v>0.0147</v>
      </c>
      <c r="S222" s="129">
        <v>0</v>
      </c>
      <c r="T222" s="130">
        <f t="shared" si="43"/>
        <v>0</v>
      </c>
      <c r="U222" s="1214"/>
      <c r="V222" s="1214"/>
      <c r="W222" s="1214"/>
      <c r="X222" s="1214"/>
      <c r="Y222" s="1214"/>
      <c r="Z222" s="154"/>
      <c r="AA222" s="154"/>
      <c r="AB222" s="154"/>
      <c r="AC222" s="154"/>
      <c r="AD222" s="154"/>
      <c r="AE222" s="154"/>
      <c r="AR222" s="1255" t="s">
        <v>244</v>
      </c>
      <c r="AT222" s="1255" t="s">
        <v>208</v>
      </c>
      <c r="AU222" s="1255" t="s">
        <v>138</v>
      </c>
      <c r="AY222" s="1218" t="s">
        <v>205</v>
      </c>
      <c r="BE222" s="1256">
        <f t="shared" si="44"/>
        <v>0</v>
      </c>
      <c r="BF222" s="1256">
        <f t="shared" si="45"/>
        <v>0</v>
      </c>
      <c r="BG222" s="1256">
        <f t="shared" si="46"/>
        <v>0</v>
      </c>
      <c r="BH222" s="1256">
        <f t="shared" si="47"/>
        <v>0</v>
      </c>
      <c r="BI222" s="1256">
        <f t="shared" si="48"/>
        <v>0</v>
      </c>
      <c r="BJ222" s="1218" t="s">
        <v>119</v>
      </c>
      <c r="BK222" s="1256">
        <f t="shared" si="49"/>
        <v>0</v>
      </c>
      <c r="BL222" s="1218" t="s">
        <v>244</v>
      </c>
      <c r="BM222" s="1255" t="s">
        <v>466</v>
      </c>
    </row>
    <row r="223" spans="1:65" s="1222" customFormat="1" ht="21.75" customHeight="1">
      <c r="A223" s="154"/>
      <c r="B223" s="73"/>
      <c r="C223" s="123" t="s">
        <v>467</v>
      </c>
      <c r="D223" s="123" t="s">
        <v>208</v>
      </c>
      <c r="E223" s="124" t="s">
        <v>468</v>
      </c>
      <c r="F223" s="125" t="s">
        <v>2616</v>
      </c>
      <c r="G223" s="126" t="s">
        <v>328</v>
      </c>
      <c r="H223" s="1215">
        <v>5</v>
      </c>
      <c r="I223" s="171"/>
      <c r="J223" s="127">
        <f t="shared" si="40"/>
        <v>0</v>
      </c>
      <c r="K223" s="125" t="s">
        <v>2635</v>
      </c>
      <c r="L223" s="73"/>
      <c r="M223" s="1300" t="s">
        <v>144</v>
      </c>
      <c r="N223" s="128" t="s">
        <v>158</v>
      </c>
      <c r="O223" s="150"/>
      <c r="P223" s="129">
        <f t="shared" si="41"/>
        <v>0</v>
      </c>
      <c r="Q223" s="129">
        <v>0.0003</v>
      </c>
      <c r="R223" s="129">
        <f t="shared" si="42"/>
        <v>0.0014999999999999998</v>
      </c>
      <c r="S223" s="129">
        <v>0</v>
      </c>
      <c r="T223" s="130">
        <f t="shared" si="43"/>
        <v>0</v>
      </c>
      <c r="U223" s="1214"/>
      <c r="V223" s="1214"/>
      <c r="W223" s="1214"/>
      <c r="X223" s="1214"/>
      <c r="Y223" s="1214"/>
      <c r="Z223" s="154"/>
      <c r="AA223" s="154"/>
      <c r="AB223" s="154"/>
      <c r="AC223" s="154"/>
      <c r="AD223" s="154"/>
      <c r="AE223" s="154"/>
      <c r="AR223" s="1255" t="s">
        <v>244</v>
      </c>
      <c r="AT223" s="1255" t="s">
        <v>208</v>
      </c>
      <c r="AU223" s="1255" t="s">
        <v>138</v>
      </c>
      <c r="AY223" s="1218" t="s">
        <v>205</v>
      </c>
      <c r="BE223" s="1256">
        <f t="shared" si="44"/>
        <v>0</v>
      </c>
      <c r="BF223" s="1256">
        <f t="shared" si="45"/>
        <v>0</v>
      </c>
      <c r="BG223" s="1256">
        <f t="shared" si="46"/>
        <v>0</v>
      </c>
      <c r="BH223" s="1256">
        <f t="shared" si="47"/>
        <v>0</v>
      </c>
      <c r="BI223" s="1256">
        <f t="shared" si="48"/>
        <v>0</v>
      </c>
      <c r="BJ223" s="1218" t="s">
        <v>119</v>
      </c>
      <c r="BK223" s="1256">
        <f t="shared" si="49"/>
        <v>0</v>
      </c>
      <c r="BL223" s="1218" t="s">
        <v>244</v>
      </c>
      <c r="BM223" s="1255" t="s">
        <v>469</v>
      </c>
    </row>
    <row r="224" spans="1:65" s="1222" customFormat="1" ht="16.5" customHeight="1">
      <c r="A224" s="154"/>
      <c r="B224" s="73"/>
      <c r="C224" s="123" t="s">
        <v>470</v>
      </c>
      <c r="D224" s="123" t="s">
        <v>208</v>
      </c>
      <c r="E224" s="124" t="s">
        <v>471</v>
      </c>
      <c r="F224" s="125" t="s">
        <v>2617</v>
      </c>
      <c r="G224" s="126" t="s">
        <v>328</v>
      </c>
      <c r="H224" s="1215">
        <v>7</v>
      </c>
      <c r="I224" s="171"/>
      <c r="J224" s="127">
        <f t="shared" si="40"/>
        <v>0</v>
      </c>
      <c r="K224" s="125" t="s">
        <v>2635</v>
      </c>
      <c r="L224" s="73"/>
      <c r="M224" s="1300" t="s">
        <v>144</v>
      </c>
      <c r="N224" s="128" t="s">
        <v>158</v>
      </c>
      <c r="O224" s="150"/>
      <c r="P224" s="129">
        <f t="shared" si="41"/>
        <v>0</v>
      </c>
      <c r="Q224" s="129">
        <v>0</v>
      </c>
      <c r="R224" s="129">
        <f t="shared" si="42"/>
        <v>0</v>
      </c>
      <c r="S224" s="129">
        <v>0.00156</v>
      </c>
      <c r="T224" s="130">
        <f t="shared" si="43"/>
        <v>0.01092</v>
      </c>
      <c r="U224" s="1214"/>
      <c r="V224" s="1214"/>
      <c r="W224" s="1214"/>
      <c r="X224" s="1214"/>
      <c r="Y224" s="1214"/>
      <c r="Z224" s="154"/>
      <c r="AA224" s="154"/>
      <c r="AB224" s="154"/>
      <c r="AC224" s="154"/>
      <c r="AD224" s="154"/>
      <c r="AE224" s="154"/>
      <c r="AR224" s="1255" t="s">
        <v>244</v>
      </c>
      <c r="AT224" s="1255" t="s">
        <v>208</v>
      </c>
      <c r="AU224" s="1255" t="s">
        <v>138</v>
      </c>
      <c r="AY224" s="1218" t="s">
        <v>205</v>
      </c>
      <c r="BE224" s="1256">
        <f t="shared" si="44"/>
        <v>0</v>
      </c>
      <c r="BF224" s="1256">
        <f t="shared" si="45"/>
        <v>0</v>
      </c>
      <c r="BG224" s="1256">
        <f t="shared" si="46"/>
        <v>0</v>
      </c>
      <c r="BH224" s="1256">
        <f t="shared" si="47"/>
        <v>0</v>
      </c>
      <c r="BI224" s="1256">
        <f t="shared" si="48"/>
        <v>0</v>
      </c>
      <c r="BJ224" s="1218" t="s">
        <v>119</v>
      </c>
      <c r="BK224" s="1256">
        <f t="shared" si="49"/>
        <v>0</v>
      </c>
      <c r="BL224" s="1218" t="s">
        <v>244</v>
      </c>
      <c r="BM224" s="1255" t="s">
        <v>472</v>
      </c>
    </row>
    <row r="225" spans="1:65" s="1222" customFormat="1" ht="21.75" customHeight="1">
      <c r="A225" s="154"/>
      <c r="B225" s="73"/>
      <c r="C225" s="123" t="s">
        <v>473</v>
      </c>
      <c r="D225" s="123" t="s">
        <v>208</v>
      </c>
      <c r="E225" s="124" t="s">
        <v>474</v>
      </c>
      <c r="F225" s="125" t="s">
        <v>475</v>
      </c>
      <c r="G225" s="126" t="s">
        <v>328</v>
      </c>
      <c r="H225" s="1215">
        <v>1</v>
      </c>
      <c r="I225" s="171"/>
      <c r="J225" s="127">
        <f t="shared" si="40"/>
        <v>0</v>
      </c>
      <c r="K225" s="125" t="s">
        <v>2635</v>
      </c>
      <c r="L225" s="73"/>
      <c r="M225" s="1300" t="s">
        <v>144</v>
      </c>
      <c r="N225" s="128" t="s">
        <v>158</v>
      </c>
      <c r="O225" s="150"/>
      <c r="P225" s="129">
        <f t="shared" si="41"/>
        <v>0</v>
      </c>
      <c r="Q225" s="129">
        <v>0.00196</v>
      </c>
      <c r="R225" s="129">
        <f t="shared" si="42"/>
        <v>0.00196</v>
      </c>
      <c r="S225" s="129">
        <v>0</v>
      </c>
      <c r="T225" s="130">
        <f t="shared" si="43"/>
        <v>0</v>
      </c>
      <c r="U225" s="1214"/>
      <c r="V225" s="1214"/>
      <c r="W225" s="1214"/>
      <c r="X225" s="1214"/>
      <c r="Y225" s="1214"/>
      <c r="Z225" s="154"/>
      <c r="AA225" s="154"/>
      <c r="AB225" s="154"/>
      <c r="AC225" s="154"/>
      <c r="AD225" s="154"/>
      <c r="AE225" s="154"/>
      <c r="AR225" s="1255" t="s">
        <v>244</v>
      </c>
      <c r="AT225" s="1255" t="s">
        <v>208</v>
      </c>
      <c r="AU225" s="1255" t="s">
        <v>138</v>
      </c>
      <c r="AY225" s="1218" t="s">
        <v>205</v>
      </c>
      <c r="BE225" s="1256">
        <f t="shared" si="44"/>
        <v>0</v>
      </c>
      <c r="BF225" s="1256">
        <f t="shared" si="45"/>
        <v>0</v>
      </c>
      <c r="BG225" s="1256">
        <f t="shared" si="46"/>
        <v>0</v>
      </c>
      <c r="BH225" s="1256">
        <f t="shared" si="47"/>
        <v>0</v>
      </c>
      <c r="BI225" s="1256">
        <f t="shared" si="48"/>
        <v>0</v>
      </c>
      <c r="BJ225" s="1218" t="s">
        <v>119</v>
      </c>
      <c r="BK225" s="1256">
        <f t="shared" si="49"/>
        <v>0</v>
      </c>
      <c r="BL225" s="1218" t="s">
        <v>244</v>
      </c>
      <c r="BM225" s="1255" t="s">
        <v>476</v>
      </c>
    </row>
    <row r="226" spans="1:65" s="1222" customFormat="1" ht="21.75" customHeight="1">
      <c r="A226" s="154"/>
      <c r="B226" s="73"/>
      <c r="C226" s="123" t="s">
        <v>477</v>
      </c>
      <c r="D226" s="123" t="s">
        <v>208</v>
      </c>
      <c r="E226" s="124" t="s">
        <v>478</v>
      </c>
      <c r="F226" s="125" t="s">
        <v>2618</v>
      </c>
      <c r="G226" s="126" t="s">
        <v>328</v>
      </c>
      <c r="H226" s="1215">
        <v>1</v>
      </c>
      <c r="I226" s="171"/>
      <c r="J226" s="127">
        <f t="shared" si="40"/>
        <v>0</v>
      </c>
      <c r="K226" s="125" t="s">
        <v>2635</v>
      </c>
      <c r="L226" s="73"/>
      <c r="M226" s="1300" t="s">
        <v>144</v>
      </c>
      <c r="N226" s="128" t="s">
        <v>158</v>
      </c>
      <c r="O226" s="150"/>
      <c r="P226" s="129">
        <f t="shared" si="41"/>
        <v>0</v>
      </c>
      <c r="Q226" s="129">
        <v>0.0018</v>
      </c>
      <c r="R226" s="129">
        <f t="shared" si="42"/>
        <v>0.0018</v>
      </c>
      <c r="S226" s="129">
        <v>0</v>
      </c>
      <c r="T226" s="130">
        <f t="shared" si="43"/>
        <v>0</v>
      </c>
      <c r="U226" s="1214"/>
      <c r="V226" s="1214"/>
      <c r="W226" s="1214"/>
      <c r="X226" s="1214"/>
      <c r="Y226" s="1214"/>
      <c r="Z226" s="154"/>
      <c r="AA226" s="154"/>
      <c r="AB226" s="154"/>
      <c r="AC226" s="154"/>
      <c r="AD226" s="154"/>
      <c r="AE226" s="154"/>
      <c r="AR226" s="1255" t="s">
        <v>244</v>
      </c>
      <c r="AT226" s="1255" t="s">
        <v>208</v>
      </c>
      <c r="AU226" s="1255" t="s">
        <v>138</v>
      </c>
      <c r="AY226" s="1218" t="s">
        <v>205</v>
      </c>
      <c r="BE226" s="1256">
        <f t="shared" si="44"/>
        <v>0</v>
      </c>
      <c r="BF226" s="1256">
        <f t="shared" si="45"/>
        <v>0</v>
      </c>
      <c r="BG226" s="1256">
        <f t="shared" si="46"/>
        <v>0</v>
      </c>
      <c r="BH226" s="1256">
        <f t="shared" si="47"/>
        <v>0</v>
      </c>
      <c r="BI226" s="1256">
        <f t="shared" si="48"/>
        <v>0</v>
      </c>
      <c r="BJ226" s="1218" t="s">
        <v>119</v>
      </c>
      <c r="BK226" s="1256">
        <f t="shared" si="49"/>
        <v>0</v>
      </c>
      <c r="BL226" s="1218" t="s">
        <v>244</v>
      </c>
      <c r="BM226" s="1255" t="s">
        <v>479</v>
      </c>
    </row>
    <row r="227" spans="1:47" s="1222" customFormat="1" ht="19.5">
      <c r="A227" s="154"/>
      <c r="B227" s="73"/>
      <c r="C227" s="1214"/>
      <c r="D227" s="1288" t="s">
        <v>2627</v>
      </c>
      <c r="E227" s="1214"/>
      <c r="F227" s="1289" t="s">
        <v>2640</v>
      </c>
      <c r="G227" s="1214"/>
      <c r="H227" s="1214"/>
      <c r="I227" s="154"/>
      <c r="J227" s="1214"/>
      <c r="K227" s="1214"/>
      <c r="L227" s="73"/>
      <c r="M227" s="1301"/>
      <c r="N227" s="1302"/>
      <c r="O227" s="150"/>
      <c r="P227" s="150"/>
      <c r="Q227" s="150"/>
      <c r="R227" s="150"/>
      <c r="S227" s="150"/>
      <c r="T227" s="1303"/>
      <c r="U227" s="1214"/>
      <c r="V227" s="1214"/>
      <c r="W227" s="1214"/>
      <c r="X227" s="1214"/>
      <c r="Y227" s="1214"/>
      <c r="Z227" s="154"/>
      <c r="AA227" s="154"/>
      <c r="AB227" s="154"/>
      <c r="AC227" s="154"/>
      <c r="AD227" s="154"/>
      <c r="AE227" s="154"/>
      <c r="AT227" s="1218" t="s">
        <v>2627</v>
      </c>
      <c r="AU227" s="1218" t="s">
        <v>138</v>
      </c>
    </row>
    <row r="228" spans="1:65" s="1222" customFormat="1" ht="21.75" customHeight="1">
      <c r="A228" s="154"/>
      <c r="B228" s="73"/>
      <c r="C228" s="123" t="s">
        <v>480</v>
      </c>
      <c r="D228" s="123" t="s">
        <v>208</v>
      </c>
      <c r="E228" s="124" t="s">
        <v>481</v>
      </c>
      <c r="F228" s="125" t="s">
        <v>2619</v>
      </c>
      <c r="G228" s="126" t="s">
        <v>328</v>
      </c>
      <c r="H228" s="1215">
        <v>3</v>
      </c>
      <c r="I228" s="171"/>
      <c r="J228" s="127">
        <f>ROUND(I228*H228,2)</f>
        <v>0</v>
      </c>
      <c r="K228" s="125" t="s">
        <v>2635</v>
      </c>
      <c r="L228" s="73"/>
      <c r="M228" s="1300" t="s">
        <v>144</v>
      </c>
      <c r="N228" s="128" t="s">
        <v>158</v>
      </c>
      <c r="O228" s="150"/>
      <c r="P228" s="129">
        <f>O228*H228</f>
        <v>0</v>
      </c>
      <c r="Q228" s="129">
        <v>0.00184</v>
      </c>
      <c r="R228" s="129">
        <f>Q228*H228</f>
        <v>0.005520000000000001</v>
      </c>
      <c r="S228" s="129">
        <v>0</v>
      </c>
      <c r="T228" s="130">
        <f>S228*H228</f>
        <v>0</v>
      </c>
      <c r="U228" s="1214"/>
      <c r="V228" s="1214"/>
      <c r="W228" s="1214"/>
      <c r="X228" s="1214"/>
      <c r="Y228" s="1214"/>
      <c r="Z228" s="154"/>
      <c r="AA228" s="154"/>
      <c r="AB228" s="154"/>
      <c r="AC228" s="154"/>
      <c r="AD228" s="154"/>
      <c r="AE228" s="154"/>
      <c r="AR228" s="1255" t="s">
        <v>244</v>
      </c>
      <c r="AT228" s="1255" t="s">
        <v>208</v>
      </c>
      <c r="AU228" s="1255" t="s">
        <v>138</v>
      </c>
      <c r="AY228" s="1218" t="s">
        <v>205</v>
      </c>
      <c r="BE228" s="1256">
        <f>IF(N228="základní",J228,0)</f>
        <v>0</v>
      </c>
      <c r="BF228" s="1256">
        <f>IF(N228="snížená",J228,0)</f>
        <v>0</v>
      </c>
      <c r="BG228" s="1256">
        <f>IF(N228="zákl. přenesená",J228,0)</f>
        <v>0</v>
      </c>
      <c r="BH228" s="1256">
        <f>IF(N228="sníž. přenesená",J228,0)</f>
        <v>0</v>
      </c>
      <c r="BI228" s="1256">
        <f>IF(N228="nulová",J228,0)</f>
        <v>0</v>
      </c>
      <c r="BJ228" s="1218" t="s">
        <v>119</v>
      </c>
      <c r="BK228" s="1256">
        <f>ROUND(I228*H228,2)</f>
        <v>0</v>
      </c>
      <c r="BL228" s="1218" t="s">
        <v>244</v>
      </c>
      <c r="BM228" s="1255" t="s">
        <v>482</v>
      </c>
    </row>
    <row r="229" spans="1:47" s="1222" customFormat="1" ht="19.5">
      <c r="A229" s="154"/>
      <c r="B229" s="73"/>
      <c r="C229" s="1214"/>
      <c r="D229" s="1288" t="s">
        <v>2627</v>
      </c>
      <c r="E229" s="1214"/>
      <c r="F229" s="1289" t="s">
        <v>2640</v>
      </c>
      <c r="G229" s="1214"/>
      <c r="H229" s="1214"/>
      <c r="I229" s="154"/>
      <c r="J229" s="1214"/>
      <c r="K229" s="1214"/>
      <c r="L229" s="73"/>
      <c r="M229" s="1301"/>
      <c r="N229" s="1302"/>
      <c r="O229" s="150"/>
      <c r="P229" s="150"/>
      <c r="Q229" s="150"/>
      <c r="R229" s="150"/>
      <c r="S229" s="150"/>
      <c r="T229" s="1303"/>
      <c r="U229" s="1214"/>
      <c r="V229" s="1214"/>
      <c r="W229" s="1214"/>
      <c r="X229" s="1214"/>
      <c r="Y229" s="1214"/>
      <c r="Z229" s="154"/>
      <c r="AA229" s="154"/>
      <c r="AB229" s="154"/>
      <c r="AC229" s="154"/>
      <c r="AD229" s="154"/>
      <c r="AE229" s="154"/>
      <c r="AT229" s="1218" t="s">
        <v>2627</v>
      </c>
      <c r="AU229" s="1218" t="s">
        <v>138</v>
      </c>
    </row>
    <row r="230" spans="1:65" s="1222" customFormat="1" ht="16.5" customHeight="1">
      <c r="A230" s="154"/>
      <c r="B230" s="73"/>
      <c r="C230" s="123" t="s">
        <v>483</v>
      </c>
      <c r="D230" s="123" t="s">
        <v>208</v>
      </c>
      <c r="E230" s="124" t="s">
        <v>484</v>
      </c>
      <c r="F230" s="125" t="s">
        <v>2620</v>
      </c>
      <c r="G230" s="126" t="s">
        <v>328</v>
      </c>
      <c r="H230" s="1215">
        <v>1</v>
      </c>
      <c r="I230" s="171"/>
      <c r="J230" s="127">
        <f>ROUND(I230*H230,2)</f>
        <v>0</v>
      </c>
      <c r="K230" s="125" t="s">
        <v>2626</v>
      </c>
      <c r="L230" s="73"/>
      <c r="M230" s="1300" t="s">
        <v>144</v>
      </c>
      <c r="N230" s="128" t="s">
        <v>158</v>
      </c>
      <c r="O230" s="150"/>
      <c r="P230" s="129">
        <f>O230*H230</f>
        <v>0</v>
      </c>
      <c r="Q230" s="129">
        <v>0.00184</v>
      </c>
      <c r="R230" s="129">
        <f>Q230*H230</f>
        <v>0.00184</v>
      </c>
      <c r="S230" s="129">
        <v>0</v>
      </c>
      <c r="T230" s="130">
        <f>S230*H230</f>
        <v>0</v>
      </c>
      <c r="U230" s="1214"/>
      <c r="V230" s="1214"/>
      <c r="W230" s="1214"/>
      <c r="X230" s="1214"/>
      <c r="Y230" s="1214"/>
      <c r="Z230" s="154"/>
      <c r="AA230" s="154"/>
      <c r="AB230" s="154"/>
      <c r="AC230" s="154"/>
      <c r="AD230" s="154"/>
      <c r="AE230" s="154"/>
      <c r="AR230" s="1255" t="s">
        <v>244</v>
      </c>
      <c r="AT230" s="1255" t="s">
        <v>208</v>
      </c>
      <c r="AU230" s="1255" t="s">
        <v>138</v>
      </c>
      <c r="AY230" s="1218" t="s">
        <v>205</v>
      </c>
      <c r="BE230" s="1256">
        <f>IF(N230="základní",J230,0)</f>
        <v>0</v>
      </c>
      <c r="BF230" s="1256">
        <f>IF(N230="snížená",J230,0)</f>
        <v>0</v>
      </c>
      <c r="BG230" s="1256">
        <f>IF(N230="zákl. přenesená",J230,0)</f>
        <v>0</v>
      </c>
      <c r="BH230" s="1256">
        <f>IF(N230="sníž. přenesená",J230,0)</f>
        <v>0</v>
      </c>
      <c r="BI230" s="1256">
        <f>IF(N230="nulová",J230,0)</f>
        <v>0</v>
      </c>
      <c r="BJ230" s="1218" t="s">
        <v>119</v>
      </c>
      <c r="BK230" s="1256">
        <f>ROUND(I230*H230,2)</f>
        <v>0</v>
      </c>
      <c r="BL230" s="1218" t="s">
        <v>244</v>
      </c>
      <c r="BM230" s="1255" t="s">
        <v>485</v>
      </c>
    </row>
    <row r="231" spans="1:65" s="1222" customFormat="1" ht="21.75" customHeight="1">
      <c r="A231" s="154"/>
      <c r="B231" s="73"/>
      <c r="C231" s="123" t="s">
        <v>486</v>
      </c>
      <c r="D231" s="123" t="s">
        <v>208</v>
      </c>
      <c r="E231" s="124" t="s">
        <v>487</v>
      </c>
      <c r="F231" s="125" t="s">
        <v>2621</v>
      </c>
      <c r="G231" s="126" t="s">
        <v>328</v>
      </c>
      <c r="H231" s="1215">
        <v>1</v>
      </c>
      <c r="I231" s="171"/>
      <c r="J231" s="127">
        <f>ROUND(I231*H231,2)</f>
        <v>0</v>
      </c>
      <c r="K231" s="125" t="s">
        <v>2635</v>
      </c>
      <c r="L231" s="73"/>
      <c r="M231" s="1300" t="s">
        <v>144</v>
      </c>
      <c r="N231" s="128" t="s">
        <v>158</v>
      </c>
      <c r="O231" s="150"/>
      <c r="P231" s="129">
        <f>O231*H231</f>
        <v>0</v>
      </c>
      <c r="Q231" s="129">
        <v>0.00185</v>
      </c>
      <c r="R231" s="129">
        <f>Q231*H231</f>
        <v>0.00185</v>
      </c>
      <c r="S231" s="129">
        <v>0</v>
      </c>
      <c r="T231" s="130">
        <f>S231*H231</f>
        <v>0</v>
      </c>
      <c r="U231" s="1214"/>
      <c r="V231" s="1214"/>
      <c r="W231" s="1214"/>
      <c r="X231" s="1214"/>
      <c r="Y231" s="1214"/>
      <c r="Z231" s="154"/>
      <c r="AA231" s="154"/>
      <c r="AB231" s="154"/>
      <c r="AC231" s="154"/>
      <c r="AD231" s="154"/>
      <c r="AE231" s="154"/>
      <c r="AR231" s="1255" t="s">
        <v>244</v>
      </c>
      <c r="AT231" s="1255" t="s">
        <v>208</v>
      </c>
      <c r="AU231" s="1255" t="s">
        <v>138</v>
      </c>
      <c r="AY231" s="1218" t="s">
        <v>205</v>
      </c>
      <c r="BE231" s="1256">
        <f>IF(N231="základní",J231,0)</f>
        <v>0</v>
      </c>
      <c r="BF231" s="1256">
        <f>IF(N231="snížená",J231,0)</f>
        <v>0</v>
      </c>
      <c r="BG231" s="1256">
        <f>IF(N231="zákl. přenesená",J231,0)</f>
        <v>0</v>
      </c>
      <c r="BH231" s="1256">
        <f>IF(N231="sníž. přenesená",J231,0)</f>
        <v>0</v>
      </c>
      <c r="BI231" s="1256">
        <f>IF(N231="nulová",J231,0)</f>
        <v>0</v>
      </c>
      <c r="BJ231" s="1218" t="s">
        <v>119</v>
      </c>
      <c r="BK231" s="1256">
        <f>ROUND(I231*H231,2)</f>
        <v>0</v>
      </c>
      <c r="BL231" s="1218" t="s">
        <v>244</v>
      </c>
      <c r="BM231" s="1255" t="s">
        <v>488</v>
      </c>
    </row>
    <row r="232" spans="1:65" s="1222" customFormat="1" ht="33" customHeight="1">
      <c r="A232" s="154"/>
      <c r="B232" s="73"/>
      <c r="C232" s="123" t="s">
        <v>489</v>
      </c>
      <c r="D232" s="123" t="s">
        <v>208</v>
      </c>
      <c r="E232" s="124" t="s">
        <v>490</v>
      </c>
      <c r="F232" s="125" t="s">
        <v>2622</v>
      </c>
      <c r="G232" s="126" t="s">
        <v>316</v>
      </c>
      <c r="H232" s="1290"/>
      <c r="I232" s="171"/>
      <c r="J232" s="127">
        <f>ROUND(I232*H232,2)</f>
        <v>0</v>
      </c>
      <c r="K232" s="125" t="s">
        <v>2626</v>
      </c>
      <c r="L232" s="73"/>
      <c r="M232" s="1300" t="s">
        <v>144</v>
      </c>
      <c r="N232" s="128" t="s">
        <v>158</v>
      </c>
      <c r="O232" s="150"/>
      <c r="P232" s="129">
        <f>O232*H232</f>
        <v>0</v>
      </c>
      <c r="Q232" s="129">
        <v>0</v>
      </c>
      <c r="R232" s="129">
        <f>Q232*H232</f>
        <v>0</v>
      </c>
      <c r="S232" s="129">
        <v>0</v>
      </c>
      <c r="T232" s="130">
        <f>S232*H232</f>
        <v>0</v>
      </c>
      <c r="U232" s="1214"/>
      <c r="V232" s="1214"/>
      <c r="W232" s="1214"/>
      <c r="X232" s="1214"/>
      <c r="Y232" s="1214"/>
      <c r="Z232" s="154"/>
      <c r="AA232" s="154"/>
      <c r="AB232" s="154"/>
      <c r="AC232" s="154"/>
      <c r="AD232" s="154"/>
      <c r="AE232" s="154"/>
      <c r="AR232" s="1255" t="s">
        <v>244</v>
      </c>
      <c r="AT232" s="1255" t="s">
        <v>208</v>
      </c>
      <c r="AU232" s="1255" t="s">
        <v>138</v>
      </c>
      <c r="AY232" s="1218" t="s">
        <v>205</v>
      </c>
      <c r="BE232" s="1256">
        <f>IF(N232="základní",J232,0)</f>
        <v>0</v>
      </c>
      <c r="BF232" s="1256">
        <f>IF(N232="snížená",J232,0)</f>
        <v>0</v>
      </c>
      <c r="BG232" s="1256">
        <f>IF(N232="zákl. přenesená",J232,0)</f>
        <v>0</v>
      </c>
      <c r="BH232" s="1256">
        <f>IF(N232="sníž. přenesená",J232,0)</f>
        <v>0</v>
      </c>
      <c r="BI232" s="1256">
        <f>IF(N232="nulová",J232,0)</f>
        <v>0</v>
      </c>
      <c r="BJ232" s="1218" t="s">
        <v>119</v>
      </c>
      <c r="BK232" s="1256">
        <f>ROUND(I232*H232,2)</f>
        <v>0</v>
      </c>
      <c r="BL232" s="1218" t="s">
        <v>244</v>
      </c>
      <c r="BM232" s="1255" t="s">
        <v>491</v>
      </c>
    </row>
    <row r="233" spans="2:63" s="170" customFormat="1" ht="22.9" customHeight="1">
      <c r="B233" s="112"/>
      <c r="C233" s="113"/>
      <c r="D233" s="114" t="s">
        <v>110</v>
      </c>
      <c r="E233" s="121" t="s">
        <v>492</v>
      </c>
      <c r="F233" s="121" t="s">
        <v>493</v>
      </c>
      <c r="G233" s="113"/>
      <c r="H233" s="113"/>
      <c r="J233" s="122">
        <f>BK233</f>
        <v>0</v>
      </c>
      <c r="K233" s="113"/>
      <c r="L233" s="112"/>
      <c r="M233" s="117"/>
      <c r="N233" s="118"/>
      <c r="O233" s="118"/>
      <c r="P233" s="119">
        <f>P234</f>
        <v>0</v>
      </c>
      <c r="Q233" s="118"/>
      <c r="R233" s="119">
        <f>R234</f>
        <v>0.00024000000000000003</v>
      </c>
      <c r="S233" s="118"/>
      <c r="T233" s="120">
        <f>T234</f>
        <v>0</v>
      </c>
      <c r="U233" s="113"/>
      <c r="V233" s="113"/>
      <c r="W233" s="113"/>
      <c r="X233" s="113"/>
      <c r="Y233" s="113"/>
      <c r="AR233" s="1244" t="s">
        <v>138</v>
      </c>
      <c r="AT233" s="1249" t="s">
        <v>110</v>
      </c>
      <c r="AU233" s="1249" t="s">
        <v>119</v>
      </c>
      <c r="AY233" s="1244" t="s">
        <v>205</v>
      </c>
      <c r="BK233" s="1250">
        <f>BK234</f>
        <v>0</v>
      </c>
    </row>
    <row r="234" spans="1:65" s="1222" customFormat="1" ht="33" customHeight="1">
      <c r="A234" s="154"/>
      <c r="B234" s="73"/>
      <c r="C234" s="123" t="s">
        <v>494</v>
      </c>
      <c r="D234" s="123" t="s">
        <v>208</v>
      </c>
      <c r="E234" s="124" t="s">
        <v>495</v>
      </c>
      <c r="F234" s="125" t="s">
        <v>2623</v>
      </c>
      <c r="G234" s="126" t="s">
        <v>248</v>
      </c>
      <c r="H234" s="1215">
        <v>3</v>
      </c>
      <c r="I234" s="171"/>
      <c r="J234" s="127">
        <f>ROUND(I234*H234,2)</f>
        <v>0</v>
      </c>
      <c r="K234" s="125" t="s">
        <v>2635</v>
      </c>
      <c r="L234" s="73"/>
      <c r="M234" s="1306" t="s">
        <v>144</v>
      </c>
      <c r="N234" s="137" t="s">
        <v>158</v>
      </c>
      <c r="O234" s="151"/>
      <c r="P234" s="138">
        <f>O234*H234</f>
        <v>0</v>
      </c>
      <c r="Q234" s="138">
        <v>8E-05</v>
      </c>
      <c r="R234" s="138">
        <f>Q234*H234</f>
        <v>0.00024000000000000003</v>
      </c>
      <c r="S234" s="138">
        <v>0</v>
      </c>
      <c r="T234" s="139">
        <f>S234*H234</f>
        <v>0</v>
      </c>
      <c r="U234" s="1214"/>
      <c r="V234" s="1214"/>
      <c r="W234" s="1214"/>
      <c r="X234" s="1214"/>
      <c r="Y234" s="1214"/>
      <c r="Z234" s="154"/>
      <c r="AA234" s="154"/>
      <c r="AB234" s="154"/>
      <c r="AC234" s="154"/>
      <c r="AD234" s="154"/>
      <c r="AE234" s="154"/>
      <c r="AR234" s="1255" t="s">
        <v>244</v>
      </c>
      <c r="AT234" s="1255" t="s">
        <v>208</v>
      </c>
      <c r="AU234" s="1255" t="s">
        <v>138</v>
      </c>
      <c r="AY234" s="1218" t="s">
        <v>205</v>
      </c>
      <c r="BE234" s="1256">
        <f>IF(N234="základní",J234,0)</f>
        <v>0</v>
      </c>
      <c r="BF234" s="1256">
        <f>IF(N234="snížená",J234,0)</f>
        <v>0</v>
      </c>
      <c r="BG234" s="1256">
        <f>IF(N234="zákl. přenesená",J234,0)</f>
        <v>0</v>
      </c>
      <c r="BH234" s="1256">
        <f>IF(N234="sníž. přenesená",J234,0)</f>
        <v>0</v>
      </c>
      <c r="BI234" s="1256">
        <f>IF(N234="nulová",J234,0)</f>
        <v>0</v>
      </c>
      <c r="BJ234" s="1218" t="s">
        <v>119</v>
      </c>
      <c r="BK234" s="1256">
        <f>ROUND(I234*H234,2)</f>
        <v>0</v>
      </c>
      <c r="BL234" s="1218" t="s">
        <v>244</v>
      </c>
      <c r="BM234" s="1255" t="s">
        <v>496</v>
      </c>
    </row>
    <row r="235" spans="1:31" s="1222" customFormat="1" ht="6.95" customHeight="1">
      <c r="A235" s="154"/>
      <c r="B235" s="94"/>
      <c r="C235" s="95"/>
      <c r="D235" s="95"/>
      <c r="E235" s="95"/>
      <c r="F235" s="95"/>
      <c r="G235" s="95"/>
      <c r="H235" s="95"/>
      <c r="I235" s="164"/>
      <c r="J235" s="95"/>
      <c r="K235" s="95"/>
      <c r="L235" s="73"/>
      <c r="M235" s="1214"/>
      <c r="N235" s="1281"/>
      <c r="O235" s="1214"/>
      <c r="P235" s="1214"/>
      <c r="Q235" s="1214"/>
      <c r="R235" s="1214"/>
      <c r="S235" s="1214"/>
      <c r="T235" s="1214"/>
      <c r="U235" s="1214"/>
      <c r="V235" s="1214"/>
      <c r="W235" s="1214"/>
      <c r="X235" s="1214"/>
      <c r="Y235" s="1214"/>
      <c r="Z235" s="154"/>
      <c r="AA235" s="154"/>
      <c r="AB235" s="154"/>
      <c r="AC235" s="154"/>
      <c r="AD235" s="154"/>
      <c r="AE235" s="154"/>
    </row>
  </sheetData>
  <sheetProtection password="CC71" sheet="1" objects="1" scenarios="1"/>
  <autoFilter ref="C122:K234"/>
  <mergeCells count="6">
    <mergeCell ref="E115:H115"/>
    <mergeCell ref="L2:V2"/>
    <mergeCell ref="E7:H7"/>
    <mergeCell ref="E16:H16"/>
    <mergeCell ref="E25:H25"/>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BKB Metal,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Specifikace materiálu</dc:title>
  <dc:subject/>
  <dc:creator>Honzik</dc:creator>
  <cp:keywords/>
  <dc:description/>
  <cp:lastModifiedBy>Adéla Prchalová</cp:lastModifiedBy>
  <cp:lastPrinted>2020-07-08T14:22:11Z</cp:lastPrinted>
  <dcterms:created xsi:type="dcterms:W3CDTF">1997-09-29T21:53:14Z</dcterms:created>
  <dcterms:modified xsi:type="dcterms:W3CDTF">2020-07-23T09:37:19Z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onto">
    <vt:lpwstr>97-09-000</vt:lpwstr>
  </property>
</Properties>
</file>