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10" windowHeight="1131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č.5'!$C$139:$K$422</definedName>
    <definedName name="_xlnm.Print_Area" localSheetId="1">'5 - Bytová jednotka č.5'!$C$4:$J$76,'5 - Bytová jednotka č.5'!$C$82:$J$121,'5 - Bytová jednotka č.5'!$C$127:$K$422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<sst xmlns="http://schemas.openxmlformats.org/spreadsheetml/2006/main" count="3409" uniqueCount="740">
  <si>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</si>
  <si>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</si>
  <si>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</si>
  <si>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</si>
  <si>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</si>
  <si>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</si>
  <si>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</si>
  <si>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</si>
  <si>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</si>
  <si>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</si>
  <si>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</si>
  <si>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</si>
  <si>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</si>
  <si>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</si>
  <si>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</si>
  <si>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</si>
  <si>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</si>
  <si>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</si>
  <si>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</si>
  <si>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</si>
  <si>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</si>
  <si>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</si>
  <si>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</si>
  <si>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</si>
  <si>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</si>
  <si>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</si>
  <si>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</si>
  <si>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</si>
  <si>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</si>
  <si>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</si>
  <si>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</si>
  <si>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</si>
  <si>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</si>
  <si>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</si>
  <si>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</si>
  <si>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</si>
  <si>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</si>
  <si>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</si>
  <si>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</si>
  <si>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</si>
  <si>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</si>
  <si>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</si>
  <si>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</si>
  <si>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</si>
  <si>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</si>
  <si>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</si>
  <si>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</si>
  <si>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</si>
  <si>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</si>
  <si>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</si>
  <si>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</si>
  <si>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</si>
  <si>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</si>
  <si>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</si>
  <si>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</si>
  <si>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</si>
  <si>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</si>
  <si>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</si>
  <si>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</si>
  <si>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</si>
  <si>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</si>
  <si>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</si>
  <si>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</si>
  <si>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</si>
  <si>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</si>
  <si>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</si>
  <si>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</si>
  <si>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</si>
  <si>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</si>
  <si>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</si>
  <si>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</si>
  <si>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</si>
  <si>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</si>
  <si>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</si>
  <si>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</si>
  <si>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</si>
  <si>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</si>
  <si>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</si>
  <si>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</si>
  <si>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</si>
  <si>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</si>
  <si>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</si>
  <si>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</si>
  <si>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</si>
  <si>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</si>
  <si>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</si>
  <si>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</si>
  <si>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</si>
  <si>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</si>
  <si>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</si>
  <si>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</si>
  <si>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</si>
  <si>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</si>
  <si>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</si>
  <si>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</si>
  <si>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</si>
  <si>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</si>
  <si>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</si>
  <si>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</si>
  <si>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</si>
  <si>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</si>
  <si>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</si>
  <si>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</si>
  <si>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</si>
  <si>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</si>
  <si>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</si>
  <si>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</si>
  <si>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</si>
  <si>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</si>
  <si>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</si>
  <si>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</si>
  <si>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</si>
  <si>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</si>
  <si>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</si>
  <si>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</si>
  <si>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</si>
  <si>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</si>
  <si>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</si>
  <si>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</si>
  <si>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</si>
  <si>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</si>
  <si>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</si>
  <si>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</si>
  <si>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</si>
  <si>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</si>
  <si>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</si>
  <si>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</si>
  <si>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</si>
  <si>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</si>
  <si>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</si>
  <si>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</si>
  <si>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</si>
  <si>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</si>
  <si>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</si>
  <si>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</si>
  <si>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</si>
  <si>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</si>
  <si>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</si>
  <si>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</si>
  <si>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</si>
  <si>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2</t>
  </si>
  <si>
    <t>530865160</t>
  </si>
  <si>
    <t>VV</t>
  </si>
  <si>
    <t>3,25</t>
  </si>
  <si>
    <t>Součet</t>
  </si>
  <si>
    <t>611142001</t>
  </si>
  <si>
    <t>Potažení vnitřních stropů sklovláknitým pletivem vtlačeným do tenkovrstvé hmoty</t>
  </si>
  <si>
    <t>324282223</t>
  </si>
  <si>
    <t>3</t>
  </si>
  <si>
    <t>611311131</t>
  </si>
  <si>
    <t>Potažení vnitřních rovných stropů vápenným štukem tloušťky do 3 mm</t>
  </si>
  <si>
    <t>290043294</t>
  </si>
  <si>
    <t>611321111</t>
  </si>
  <si>
    <t>Vápenocementová omítka hrubá jednovrstvá zatřená vnitřních stropů rovných nanášená ručně</t>
  </si>
  <si>
    <t>2011210454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</si>
  <si>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</si>
  <si>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</si>
  <si>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</si>
  <si>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</si>
  <si>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</si>
  <si>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</si>
  <si>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7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</si>
  <si>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</si>
  <si>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</si>
  <si>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</si>
  <si>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</si>
  <si>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</si>
  <si>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</si>
  <si>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</si>
  <si>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</si>
  <si>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</si>
  <si>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</si>
  <si>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</si>
  <si>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619991001</t>
  </si>
  <si>
    <t>Zakrytí podlah fólií přilepenou lepící páskou</t>
  </si>
  <si>
    <t>335687933</t>
  </si>
  <si>
    <t>4,04*2</t>
  </si>
  <si>
    <t>20</t>
  </si>
  <si>
    <t>10</t>
  </si>
  <si>
    <t>619991011</t>
  </si>
  <si>
    <t>Obalení konstrukcí a prvků fólií přilepenou lepící páskou</t>
  </si>
  <si>
    <t>-898496348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</si>
  <si>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</si>
  <si>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</si>
  <si>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</si>
  <si>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</si>
  <si>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</si>
  <si>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</si>
  <si>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-1946130643</t>
  </si>
  <si>
    <t>12</t>
  </si>
  <si>
    <t>631319197</t>
  </si>
  <si>
    <t>Příplatek k mazanině tl do 240 mm za plochu do 5 m2</t>
  </si>
  <si>
    <t>1070249430</t>
  </si>
  <si>
    <t>13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</si>
  <si>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</si>
  <si>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</si>
  <si>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</si>
  <si>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</si>
  <si>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</si>
  <si>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</si>
  <si>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</si>
  <si>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</si>
  <si>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</si>
  <si>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</si>
  <si>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</si>
  <si>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</si>
  <si>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</si>
  <si>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</si>
  <si>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</si>
  <si>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</si>
  <si>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zárubeň ocelová pro sádrokarton 100 700 L/P</t>
  </si>
  <si>
    <t>-579421320</t>
  </si>
  <si>
    <t>Ostatní konstrukce a práce, bourání</t>
  </si>
  <si>
    <t>17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</si>
  <si>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</si>
  <si>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</si>
  <si>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</si>
  <si>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</si>
  <si>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</si>
  <si>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</si>
  <si>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18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</si>
  <si>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</si>
  <si>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</si>
  <si>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</si>
  <si>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</si>
  <si>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19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</si>
  <si>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</si>
  <si>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</si>
  <si>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</si>
  <si>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</si>
  <si>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</si>
  <si>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</si>
  <si>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</si>
  <si>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</si>
  <si>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</si>
  <si>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</si>
  <si>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</si>
  <si>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</si>
  <si>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</si>
  <si>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</si>
  <si>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</si>
  <si>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</si>
  <si>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</si>
  <si>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</si>
  <si>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1688602951</t>
  </si>
  <si>
    <t>23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</si>
  <si>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</si>
  <si>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</si>
  <si>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</si>
  <si>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</si>
  <si>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24</t>
  </si>
  <si>
    <t>997013501</t>
  </si>
  <si>
    <t>Odvoz suti a vybouraných hmot na skládku nebo meziskládku do 1 km se složením</t>
  </si>
  <si>
    <t>-2119968737</t>
  </si>
  <si>
    <t>25</t>
  </si>
  <si>
    <t>997013509</t>
  </si>
  <si>
    <t>Příplatek k odvozu suti a vybouraných hmot na skládku ZKD 1 km přes 1 km</t>
  </si>
  <si>
    <t>-41546433</t>
  </si>
  <si>
    <t>3,017*9 'Přepočtené koeficientem množství</t>
  </si>
  <si>
    <t>26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</si>
  <si>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</si>
  <si>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</si>
  <si>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</si>
  <si>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</si>
  <si>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</si>
  <si>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27</t>
  </si>
  <si>
    <t>998011003</t>
  </si>
  <si>
    <t>Přesun hmot pro budovy zděné v do 24 m</t>
  </si>
  <si>
    <t>332293610</t>
  </si>
  <si>
    <t>28</t>
  </si>
  <si>
    <t>998011014</t>
  </si>
  <si>
    <t>Příplatek k přesunu hmot pro budovy zděné za zvětšený přesun do 500 m</t>
  </si>
  <si>
    <t>-1779270019</t>
  </si>
  <si>
    <t>29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</si>
  <si>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</si>
  <si>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</si>
  <si>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</si>
  <si>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</si>
  <si>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</si>
  <si>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</si>
  <si>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</si>
  <si>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</si>
  <si>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</si>
  <si>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</si>
  <si>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277180845</t>
  </si>
  <si>
    <t>31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</si>
  <si>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</si>
  <si>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</si>
  <si>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</si>
  <si>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</si>
  <si>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</si>
  <si>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</si>
  <si>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</si>
  <si>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</si>
  <si>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</si>
  <si>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</si>
  <si>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</si>
  <si>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</si>
  <si>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33</t>
  </si>
  <si>
    <t>711199095</t>
  </si>
  <si>
    <t>Příplatek k izolacím proti zemní vlhkosti za plochu do 10 m2 natěradly za studena nebo za horka</t>
  </si>
  <si>
    <t>1700889665</t>
  </si>
  <si>
    <t>3,25+6,568</t>
  </si>
  <si>
    <t>34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</si>
  <si>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</si>
  <si>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</si>
  <si>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</si>
  <si>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</si>
  <si>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</si>
  <si>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</si>
  <si>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</si>
  <si>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35</t>
  </si>
  <si>
    <t>711199102</t>
  </si>
  <si>
    <t>Provedení těsnícího koutu pro vnější nebo vnitřní roh spáry podlaha - stěna</t>
  </si>
  <si>
    <t>1975746015</t>
  </si>
  <si>
    <t>36</t>
  </si>
  <si>
    <t>28355020</t>
  </si>
  <si>
    <t>páska pružná těsnící š 80mm</t>
  </si>
  <si>
    <t>-157998654</t>
  </si>
  <si>
    <t>14,32*1,1</t>
  </si>
  <si>
    <t>37</t>
  </si>
  <si>
    <t>998711103</t>
  </si>
  <si>
    <t>Přesun hmot tonážní pro izolace proti vodě, vlhkosti a plynům v objektech výšky do 60 m</t>
  </si>
  <si>
    <t>-57580135</t>
  </si>
  <si>
    <t>38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</si>
  <si>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</si>
  <si>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</si>
  <si>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</si>
  <si>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</si>
  <si>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</si>
  <si>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39</t>
  </si>
  <si>
    <t>721171808</t>
  </si>
  <si>
    <t>Demontáž potrubí z PVC do D 114</t>
  </si>
  <si>
    <t>1492014250</t>
  </si>
  <si>
    <t>40</t>
  </si>
  <si>
    <t>721173706</t>
  </si>
  <si>
    <t>Potrubí kanalizační z PE odpadní DN 100</t>
  </si>
  <si>
    <t>-1512259683</t>
  </si>
  <si>
    <t>41</t>
  </si>
  <si>
    <t>721173722</t>
  </si>
  <si>
    <t>Potrubí kanalizační z PE připojovací DN 40</t>
  </si>
  <si>
    <t>1791667421</t>
  </si>
  <si>
    <t>42</t>
  </si>
  <si>
    <t>721173724</t>
  </si>
  <si>
    <t>Potrubí kanalizační z PE připojovací DN 70</t>
  </si>
  <si>
    <t>-465818085</t>
  </si>
  <si>
    <t>43</t>
  </si>
  <si>
    <t>721220801</t>
  </si>
  <si>
    <t>Demontáž uzávěrek zápachových DN 70</t>
  </si>
  <si>
    <t>1759857268</t>
  </si>
  <si>
    <t>vana,umyvadlo,pračka:</t>
  </si>
  <si>
    <t>44</t>
  </si>
  <si>
    <t>721290111</t>
  </si>
  <si>
    <t>Zkouška těsnosti potrubí kanalizace vodou do DN 125</t>
  </si>
  <si>
    <t>-1871484168</t>
  </si>
  <si>
    <t>45</t>
  </si>
  <si>
    <t>998721103</t>
  </si>
  <si>
    <t>Přesun hmot tonážní pro vnitřní kanalizace v objektech v do 24 m</t>
  </si>
  <si>
    <t>606443196</t>
  </si>
  <si>
    <t>46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</si>
  <si>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</si>
  <si>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</si>
  <si>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</si>
  <si>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</si>
  <si>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</si>
  <si>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47</t>
  </si>
  <si>
    <t>722170801</t>
  </si>
  <si>
    <t>Demontáž rozvodů vody z plastů do D 25</t>
  </si>
  <si>
    <t>-235910146</t>
  </si>
  <si>
    <t>48</t>
  </si>
  <si>
    <t>722176113</t>
  </si>
  <si>
    <t>Montáž potrubí plastové spojované svary polyfuzně do D 25 mm</t>
  </si>
  <si>
    <t>667175137</t>
  </si>
  <si>
    <t>49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</si>
  <si>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</si>
  <si>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</si>
  <si>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</si>
  <si>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</si>
  <si>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</si>
  <si>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</si>
  <si>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51</t>
  </si>
  <si>
    <t>28615153</t>
  </si>
  <si>
    <t>trubka vodovodní tlaková PPR řada PN 20 D 25mm dl 4m</t>
  </si>
  <si>
    <t>1810904515</t>
  </si>
  <si>
    <t>52</t>
  </si>
  <si>
    <t>722179191</t>
  </si>
  <si>
    <t>Příplatek k rozvodu vody z plastů za malý rozsah prací na zakázce do 20 m</t>
  </si>
  <si>
    <t>soubor</t>
  </si>
  <si>
    <t>1015964653</t>
  </si>
  <si>
    <t>53</t>
  </si>
  <si>
    <t>722179192</t>
  </si>
  <si>
    <t>Příplatek k rozvodu vody z plastů za potrubí do D 32 mm do 15 svarů</t>
  </si>
  <si>
    <t>-225951747</t>
  </si>
  <si>
    <t>54</t>
  </si>
  <si>
    <t>722290215</t>
  </si>
  <si>
    <t>Zkouška těsnosti vodovodního potrubí hrdlového nebo přírubového do DN 100</t>
  </si>
  <si>
    <t>1786928775</t>
  </si>
  <si>
    <t>55</t>
  </si>
  <si>
    <t>722290234</t>
  </si>
  <si>
    <t>Proplach a dezinfekce vodovodního potrubí do DN 80</t>
  </si>
  <si>
    <t>1817378551</t>
  </si>
  <si>
    <t>56</t>
  </si>
  <si>
    <t>998722103</t>
  </si>
  <si>
    <t>Přesun hmot tonážní pro vnitřní vodovod v objektech v do 24 m</t>
  </si>
  <si>
    <t>-1517904910</t>
  </si>
  <si>
    <t>57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</si>
  <si>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</si>
  <si>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</si>
  <si>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</si>
  <si>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</si>
  <si>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</si>
  <si>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</si>
  <si>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</si>
  <si>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</si>
  <si>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</si>
  <si>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</si>
  <si>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</si>
  <si>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</si>
  <si>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</si>
  <si>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</si>
  <si>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</si>
  <si>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</si>
  <si>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</si>
  <si>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</si>
  <si>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</si>
  <si>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</si>
  <si>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</si>
  <si>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</si>
  <si>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</si>
  <si>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</si>
  <si>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</si>
  <si>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</si>
  <si>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</si>
  <si>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</si>
  <si>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</si>
  <si>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</si>
  <si>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</si>
  <si>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</si>
  <si>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</si>
  <si>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</si>
  <si>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</si>
  <si>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</si>
  <si>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</si>
  <si>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</si>
  <si>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</si>
  <si>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</si>
  <si>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</si>
  <si>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</si>
  <si>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</si>
  <si>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</si>
  <si>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</si>
  <si>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</si>
  <si>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</si>
  <si>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</si>
  <si>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</si>
  <si>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</si>
  <si>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</si>
  <si>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</si>
  <si>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</si>
  <si>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</si>
  <si>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</si>
  <si>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</si>
  <si>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</si>
  <si>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</si>
  <si>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</si>
  <si>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</si>
  <si>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</si>
  <si>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</si>
  <si>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</si>
  <si>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</si>
  <si>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</si>
  <si>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</si>
  <si>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</si>
  <si>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</si>
  <si>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</si>
  <si>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</si>
  <si>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</si>
  <si>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</si>
  <si>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</si>
  <si>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</si>
  <si>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</si>
  <si>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</si>
  <si>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</si>
  <si>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</si>
  <si>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</si>
  <si>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</si>
  <si>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</si>
  <si>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</si>
  <si>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</si>
  <si>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</si>
  <si>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</si>
  <si>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</si>
  <si>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</si>
  <si>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</si>
  <si>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</si>
  <si>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</si>
  <si>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</si>
  <si>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</si>
  <si>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</si>
  <si>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</si>
  <si>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</si>
  <si>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</si>
  <si>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</si>
  <si>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</si>
  <si>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</si>
  <si>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</si>
  <si>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</si>
  <si>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</si>
  <si>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</si>
  <si>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</si>
  <si>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</si>
  <si>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</si>
  <si>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</si>
  <si>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</si>
  <si>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</si>
  <si>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</si>
  <si>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</si>
  <si>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</si>
  <si>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</si>
  <si>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</si>
  <si>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</si>
  <si>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</si>
  <si>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</si>
  <si>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</si>
  <si>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</si>
  <si>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</si>
  <si>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</si>
  <si>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</si>
  <si>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</si>
  <si>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</si>
  <si>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</si>
  <si>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</si>
  <si>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</si>
  <si>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</si>
  <si>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</si>
  <si>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</si>
  <si>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</si>
  <si>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</si>
  <si>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</si>
  <si>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</si>
  <si>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</si>
  <si>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</si>
  <si>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</si>
  <si>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</si>
  <si>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</si>
  <si>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</si>
  <si>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</si>
  <si>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</si>
  <si>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</si>
  <si>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</si>
  <si>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</si>
  <si>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</si>
  <si>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</si>
  <si>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</si>
  <si>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</si>
  <si>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</si>
  <si>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</si>
  <si>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</si>
  <si>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</si>
  <si>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</si>
  <si>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</si>
  <si>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</si>
  <si>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</si>
  <si>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</si>
  <si>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</si>
  <si>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</si>
  <si>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</si>
  <si>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</si>
  <si>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</si>
  <si>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</si>
  <si>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dveře vnitřní foliované plné 1křídlové 80x197 cm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</si>
  <si>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</si>
  <si>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</si>
  <si>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</si>
  <si>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</si>
  <si>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</si>
  <si>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</si>
  <si>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</si>
  <si>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</si>
  <si>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</si>
  <si>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</si>
  <si>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</si>
  <si>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</si>
  <si>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</si>
  <si>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</si>
  <si>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</si>
  <si>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</si>
  <si>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</si>
  <si>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</si>
  <si>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</si>
  <si>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</si>
  <si>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</si>
  <si>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</si>
  <si>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</si>
  <si>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</si>
  <si>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</si>
  <si>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</si>
  <si>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</si>
  <si>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</si>
  <si>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</si>
  <si>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</si>
  <si>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</si>
  <si>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</si>
  <si>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</si>
  <si>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</si>
  <si>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</si>
  <si>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</si>
  <si>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</si>
  <si>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</si>
  <si>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</si>
  <si>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</si>
  <si>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</si>
  <si>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</si>
  <si>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</si>
  <si>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</si>
  <si>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</si>
  <si>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</si>
  <si>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</si>
  <si>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</si>
  <si>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</si>
  <si>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</si>
  <si>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</si>
  <si>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</si>
  <si>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</si>
  <si>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</si>
  <si>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</si>
  <si>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</si>
  <si>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</si>
  <si>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</si>
  <si>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</si>
  <si>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</si>
  <si>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</si>
  <si>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</si>
  <si>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</si>
  <si>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</si>
  <si>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</si>
  <si>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</si>
  <si>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</si>
  <si>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</si>
  <si>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</si>
  <si>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</si>
  <si>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</si>
  <si>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</si>
  <si>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</si>
  <si>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</si>
  <si>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</si>
  <si>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</si>
  <si>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</si>
  <si>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</si>
  <si>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</si>
  <si>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59761155</t>
  </si>
  <si>
    <t>dlaždice keramické koupelnové(barevné) přes 19 do 25 ks/m2</t>
  </si>
  <si>
    <t>317438784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</si>
  <si>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</si>
  <si>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</si>
  <si>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</si>
  <si>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</si>
  <si>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</si>
  <si>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</si>
  <si>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</si>
  <si>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</si>
  <si>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</si>
  <si>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</si>
  <si>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</si>
  <si>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</si>
  <si>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</si>
  <si>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</si>
  <si>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</si>
  <si>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</si>
  <si>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</si>
  <si>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</si>
  <si>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</si>
  <si>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</si>
  <si>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</si>
  <si>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</si>
  <si>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</si>
  <si>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</si>
  <si>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</si>
  <si>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</si>
  <si>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</si>
  <si>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</si>
  <si>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</si>
  <si>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</si>
  <si>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</si>
  <si>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</si>
  <si>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</si>
  <si>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</si>
  <si>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</si>
  <si>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</si>
  <si>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</si>
  <si>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</si>
  <si>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</si>
  <si>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</si>
  <si>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</si>
  <si>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</si>
  <si>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</si>
  <si>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</si>
  <si>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</si>
  <si>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</si>
  <si>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</si>
  <si>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</si>
  <si>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</si>
  <si>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</si>
  <si>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</si>
  <si>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</si>
  <si>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</si>
  <si>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</si>
  <si>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</si>
  <si>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</si>
  <si>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</si>
  <si>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</si>
  <si>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</si>
  <si>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</si>
  <si>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</si>
  <si>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</si>
  <si>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</si>
  <si>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</si>
  <si>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</si>
  <si>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</si>
  <si>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HZS4212</t>
  </si>
  <si>
    <t>Hodinová zúčtovací sazba revizní technik specialista</t>
  </si>
  <si>
    <t>335862244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</si>
  <si>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</si>
  <si>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</si>
  <si>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</si>
  <si>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</si>
  <si>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</si>
  <si>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</si>
  <si>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</si>
  <si>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</si>
  <si>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</si>
  <si>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</si>
  <si>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</si>
  <si>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</si>
  <si>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2,35*1,1</t>
  </si>
  <si>
    <t>2,6*1,1 'Přepočtené koeficientem množství</t>
  </si>
  <si>
    <t>(2,4+0,6)*0,6+(1,2*0,8)</t>
  </si>
  <si>
    <t>19,6*1,1</t>
  </si>
  <si>
    <t>M. Fialy 248/1</t>
  </si>
  <si>
    <t>Bytová jednotka č.33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</si>
</sst>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V. Košaře 122/1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27. 8. 2019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'5 - Bytová jednotka č.5'!J30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3"/>
  <sheetViews>
    <sheetView showGridLines="0" tabSelected="1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738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739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ROUND((SUM(BE140:BE422)),2)</f>
        <v>0</v>
      </c>
      <c r="G33" s="32"/>
      <c r="H33" s="32"/>
      <c r="I33" s="103">
        <v>0.21</v>
      </c>
      <c r="J33" s="102">
        <f>ROUND(((SUM(BE140:BE422))*I33),2)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ROUND((SUM(BF140:BF422)),2)</f>
        <v>0</v>
      </c>
      <c r="G34" s="32"/>
      <c r="H34" s="32"/>
      <c r="I34" s="103">
        <v>0.15</v>
      </c>
      <c r="J34" s="102">
        <f>ROUND(((SUM(BF140:BF422))*I34),2)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ROUND((SUM(BG140:BG422)),2)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ROUND((SUM(BH140:BH422)),2)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ROUND((SUM(BI140:BI422)),2)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M. Fialy 248/1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Bytová jednotka č.33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J174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J195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J203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J207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J208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J231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J242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J263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J286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J329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J339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J350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J365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J371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J390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J418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J419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J421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M. Fialy 248/1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4" t="str">
        <f>E9</f>
        <v>Bytová jednotka č.33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P141+P207+P390+P418</f>
        <v>0</v>
      </c>
      <c r="Q140" s="66"/>
      <c r="R140" s="141">
        <f>R141+R207+R390+R418</f>
        <v>2.76328927</v>
      </c>
      <c r="S140" s="66"/>
      <c r="T140" s="142">
        <f>T141+T207+T390+T418</f>
        <v>2.76777156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BK141+BK207+BK390+BK418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P142+P174+P195+P203</f>
        <v>0</v>
      </c>
      <c r="Q141" s="150"/>
      <c r="R141" s="151">
        <f>R142+R174+R195+R203</f>
        <v>0.87944802</v>
      </c>
      <c r="S141" s="150"/>
      <c r="T141" s="152">
        <f>T142+T174+T195+T203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BK142+BK174+BK195+BK203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SUM(P143:P173)</f>
        <v>0</v>
      </c>
      <c r="Q142" s="150"/>
      <c r="R142" s="151">
        <f>SUM(R143:R173)</f>
        <v>0.87680162</v>
      </c>
      <c r="S142" s="150"/>
      <c r="T142" s="152">
        <f>SUM(T143:T173)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SUM(BK143:BK173)</f>
        <v>0</v>
      </c>
    </row>
    <row r="143" spans="1:65" s="2" customFormat="1" ht="21.75" customHeight="1">
      <c r="A143" s="32"/>
      <c r="B143" s="157"/>
      <c r="C143" s="158" t="s">
        <v>84</v>
      </c>
      <c r="D143" s="158" t="s">
        <v>135</v>
      </c>
      <c r="E143" s="159" t="s">
        <v>136</v>
      </c>
      <c r="F143" s="160" t="s">
        <v>137</v>
      </c>
      <c r="G143" s="161" t="s">
        <v>138</v>
      </c>
      <c r="H143" s="162">
        <v>3.25</v>
      </c>
      <c r="I143" s="163"/>
      <c r="J143" s="164">
        <f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>O143*H143</f>
        <v>0</v>
      </c>
      <c r="Q143" s="168">
        <v>0.00026</v>
      </c>
      <c r="R143" s="168">
        <f>Q143*H143</f>
        <v>0.0008449999999999999</v>
      </c>
      <c r="S143" s="168">
        <v>0</v>
      </c>
      <c r="T143" s="16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139</v>
      </c>
      <c r="AT143" s="170" t="s">
        <v>135</v>
      </c>
      <c r="AU143" s="170" t="s">
        <v>140</v>
      </c>
      <c r="AY143" s="17" t="s">
        <v>132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7" t="s">
        <v>140</v>
      </c>
      <c r="BK143" s="171">
        <f>ROUND(I143*H143,2)</f>
        <v>0</v>
      </c>
      <c r="BL143" s="17" t="s">
        <v>139</v>
      </c>
      <c r="BM143" s="170" t="s">
        <v>141</v>
      </c>
    </row>
    <row r="144" spans="2:51" s="13" customFormat="1" ht="12">
      <c r="B144" s="172"/>
      <c r="D144" s="173" t="s">
        <v>142</v>
      </c>
      <c r="E144" s="174" t="s">
        <v>1</v>
      </c>
      <c r="F144" s="175" t="s">
        <v>143</v>
      </c>
      <c r="H144" s="176">
        <v>3.25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74" t="s">
        <v>142</v>
      </c>
      <c r="AU144" s="174" t="s">
        <v>140</v>
      </c>
      <c r="AV144" s="13" t="s">
        <v>140</v>
      </c>
      <c r="AW144" s="13" t="s">
        <v>33</v>
      </c>
      <c r="AX144" s="13" t="s">
        <v>76</v>
      </c>
      <c r="AY144" s="174" t="s">
        <v>132</v>
      </c>
    </row>
    <row r="145" spans="2:51" s="14" customFormat="1" ht="12">
      <c r="B145" s="181"/>
      <c r="D145" s="173" t="s">
        <v>142</v>
      </c>
      <c r="E145" s="182" t="s">
        <v>1</v>
      </c>
      <c r="F145" s="183" t="s">
        <v>144</v>
      </c>
      <c r="H145" s="184">
        <v>3.25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142</v>
      </c>
      <c r="AU145" s="182" t="s">
        <v>140</v>
      </c>
      <c r="AV145" s="14" t="s">
        <v>139</v>
      </c>
      <c r="AW145" s="14" t="s">
        <v>33</v>
      </c>
      <c r="AX145" s="14" t="s">
        <v>84</v>
      </c>
      <c r="AY145" s="182" t="s">
        <v>132</v>
      </c>
    </row>
    <row r="146" spans="1:65" s="2" customFormat="1" ht="21.75" customHeight="1">
      <c r="A146" s="32"/>
      <c r="B146" s="157"/>
      <c r="C146" s="158" t="s">
        <v>140</v>
      </c>
      <c r="D146" s="158" t="s">
        <v>135</v>
      </c>
      <c r="E146" s="159" t="s">
        <v>145</v>
      </c>
      <c r="F146" s="160" t="s">
        <v>146</v>
      </c>
      <c r="G146" s="161" t="s">
        <v>138</v>
      </c>
      <c r="H146" s="162">
        <v>3.25</v>
      </c>
      <c r="I146" s="163"/>
      <c r="J146" s="164">
        <f aca="true" t="shared" si="0" ref="J146:J151">ROUND(I146*H146,2)</f>
        <v>0</v>
      </c>
      <c r="K146" s="165"/>
      <c r="L146" s="33"/>
      <c r="M146" s="166" t="s">
        <v>1</v>
      </c>
      <c r="N146" s="167" t="s">
        <v>42</v>
      </c>
      <c r="O146" s="58"/>
      <c r="P146" s="168">
        <f aca="true" t="shared" si="1" ref="P146:P151">O146*H146</f>
        <v>0</v>
      </c>
      <c r="Q146" s="168">
        <v>0.00438</v>
      </c>
      <c r="R146" s="168">
        <f aca="true" t="shared" si="2" ref="R146:R151">Q146*H146</f>
        <v>0.014235000000000001</v>
      </c>
      <c r="S146" s="168">
        <v>0</v>
      </c>
      <c r="T146" s="169">
        <f aca="true" t="shared" si="3" ref="T146:T151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135</v>
      </c>
      <c r="AU146" s="170" t="s">
        <v>140</v>
      </c>
      <c r="AY146" s="17" t="s">
        <v>132</v>
      </c>
      <c r="BE146" s="171">
        <f aca="true" t="shared" si="4" ref="BE146:BE151">IF(N146="základní",J146,0)</f>
        <v>0</v>
      </c>
      <c r="BF146" s="171">
        <f aca="true" t="shared" si="5" ref="BF146:BF151">IF(N146="snížená",J146,0)</f>
        <v>0</v>
      </c>
      <c r="BG146" s="171">
        <f aca="true" t="shared" si="6" ref="BG146:BG151">IF(N146="zákl. přenesená",J146,0)</f>
        <v>0</v>
      </c>
      <c r="BH146" s="171">
        <f aca="true" t="shared" si="7" ref="BH146:BH151">IF(N146="sníž. přenesená",J146,0)</f>
        <v>0</v>
      </c>
      <c r="BI146" s="171">
        <f aca="true" t="shared" si="8" ref="BI146:BI151">IF(N146="nulová",J146,0)</f>
        <v>0</v>
      </c>
      <c r="BJ146" s="17" t="s">
        <v>140</v>
      </c>
      <c r="BK146" s="171">
        <f aca="true" t="shared" si="9" ref="BK146:BK151">ROUND(I146*H146,2)</f>
        <v>0</v>
      </c>
      <c r="BL146" s="17" t="s">
        <v>139</v>
      </c>
      <c r="BM146" s="170" t="s">
        <v>147</v>
      </c>
    </row>
    <row r="147" spans="1:65" s="2" customFormat="1" ht="21.75" customHeight="1">
      <c r="A147" s="32"/>
      <c r="B147" s="157"/>
      <c r="C147" s="158" t="s">
        <v>148</v>
      </c>
      <c r="D147" s="158" t="s">
        <v>135</v>
      </c>
      <c r="E147" s="159" t="s">
        <v>149</v>
      </c>
      <c r="F147" s="160" t="s">
        <v>150</v>
      </c>
      <c r="G147" s="161" t="s">
        <v>138</v>
      </c>
      <c r="H147" s="162">
        <v>3.25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0.003</v>
      </c>
      <c r="R147" s="168">
        <f t="shared" si="2"/>
        <v>0.00975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135</v>
      </c>
      <c r="AU147" s="170" t="s">
        <v>140</v>
      </c>
      <c r="AY147" s="17" t="s">
        <v>132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140</v>
      </c>
      <c r="BK147" s="171">
        <f t="shared" si="9"/>
        <v>0</v>
      </c>
      <c r="BL147" s="17" t="s">
        <v>139</v>
      </c>
      <c r="BM147" s="170" t="s">
        <v>151</v>
      </c>
    </row>
    <row r="148" spans="1:65" s="2" customFormat="1" ht="21.75" customHeight="1">
      <c r="A148" s="32"/>
      <c r="B148" s="157"/>
      <c r="C148" s="158" t="s">
        <v>139</v>
      </c>
      <c r="D148" s="158" t="s">
        <v>135</v>
      </c>
      <c r="E148" s="159" t="s">
        <v>152</v>
      </c>
      <c r="F148" s="160" t="s">
        <v>153</v>
      </c>
      <c r="G148" s="161" t="s">
        <v>138</v>
      </c>
      <c r="H148" s="162">
        <v>3.25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0.01575</v>
      </c>
      <c r="R148" s="168">
        <f t="shared" si="2"/>
        <v>0.0511875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135</v>
      </c>
      <c r="AU148" s="170" t="s">
        <v>140</v>
      </c>
      <c r="AY148" s="17" t="s">
        <v>132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140</v>
      </c>
      <c r="BK148" s="171">
        <f t="shared" si="9"/>
        <v>0</v>
      </c>
      <c r="BL148" s="17" t="s">
        <v>139</v>
      </c>
      <c r="BM148" s="170" t="s">
        <v>154</v>
      </c>
    </row>
    <row r="149" spans="1:65" s="2" customFormat="1" ht="21.75" customHeight="1">
      <c r="A149" s="32"/>
      <c r="B149" s="157"/>
      <c r="C149" s="158" t="s">
        <v>81</v>
      </c>
      <c r="D149" s="158" t="s">
        <v>135</v>
      </c>
      <c r="E149" s="159" t="s">
        <v>155</v>
      </c>
      <c r="F149" s="160" t="s">
        <v>156</v>
      </c>
      <c r="G149" s="161" t="s">
        <v>138</v>
      </c>
      <c r="H149" s="162">
        <v>19.708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0.00026</v>
      </c>
      <c r="R149" s="168">
        <f t="shared" si="2"/>
        <v>0.005124079999999999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135</v>
      </c>
      <c r="AU149" s="170" t="s">
        <v>140</v>
      </c>
      <c r="AY149" s="17" t="s">
        <v>132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140</v>
      </c>
      <c r="BK149" s="171">
        <f t="shared" si="9"/>
        <v>0</v>
      </c>
      <c r="BL149" s="17" t="s">
        <v>139</v>
      </c>
      <c r="BM149" s="170" t="s">
        <v>157</v>
      </c>
    </row>
    <row r="150" spans="1:65" s="2" customFormat="1" ht="21.75" customHeight="1">
      <c r="A150" s="32"/>
      <c r="B150" s="157"/>
      <c r="C150" s="158" t="s">
        <v>133</v>
      </c>
      <c r="D150" s="158" t="s">
        <v>135</v>
      </c>
      <c r="E150" s="159" t="s">
        <v>158</v>
      </c>
      <c r="F150" s="160" t="s">
        <v>159</v>
      </c>
      <c r="G150" s="161" t="s">
        <v>138</v>
      </c>
      <c r="H150" s="162">
        <v>19.708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0.00438</v>
      </c>
      <c r="R150" s="168">
        <f t="shared" si="2"/>
        <v>0.08632104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135</v>
      </c>
      <c r="AU150" s="170" t="s">
        <v>140</v>
      </c>
      <c r="AY150" s="17" t="s">
        <v>132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140</v>
      </c>
      <c r="BK150" s="171">
        <f t="shared" si="9"/>
        <v>0</v>
      </c>
      <c r="BL150" s="17" t="s">
        <v>139</v>
      </c>
      <c r="BM150" s="170" t="s">
        <v>160</v>
      </c>
    </row>
    <row r="151" spans="1:65" s="2" customFormat="1" ht="21.75" customHeight="1">
      <c r="A151" s="32"/>
      <c r="B151" s="157"/>
      <c r="C151" s="158" t="s">
        <v>161</v>
      </c>
      <c r="D151" s="158" t="s">
        <v>135</v>
      </c>
      <c r="E151" s="159" t="s">
        <v>162</v>
      </c>
      <c r="F151" s="160" t="s">
        <v>163</v>
      </c>
      <c r="G151" s="161" t="s">
        <v>138</v>
      </c>
      <c r="H151" s="162">
        <v>3.471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0.003</v>
      </c>
      <c r="R151" s="168">
        <f t="shared" si="2"/>
        <v>0.010413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139</v>
      </c>
      <c r="AT151" s="170" t="s">
        <v>135</v>
      </c>
      <c r="AU151" s="170" t="s">
        <v>140</v>
      </c>
      <c r="AY151" s="17" t="s">
        <v>132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140</v>
      </c>
      <c r="BK151" s="171">
        <f t="shared" si="9"/>
        <v>0</v>
      </c>
      <c r="BL151" s="17" t="s">
        <v>139</v>
      </c>
      <c r="BM151" s="170" t="s">
        <v>164</v>
      </c>
    </row>
    <row r="152" spans="2:51" s="13" customFormat="1" ht="12">
      <c r="B152" s="172"/>
      <c r="D152" s="173" t="s">
        <v>142</v>
      </c>
      <c r="E152" s="174" t="s">
        <v>1</v>
      </c>
      <c r="F152" s="175" t="s">
        <v>165</v>
      </c>
      <c r="H152" s="176">
        <v>1.971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142</v>
      </c>
      <c r="AU152" s="174" t="s">
        <v>140</v>
      </c>
      <c r="AV152" s="13" t="s">
        <v>140</v>
      </c>
      <c r="AW152" s="13" t="s">
        <v>33</v>
      </c>
      <c r="AX152" s="13" t="s">
        <v>76</v>
      </c>
      <c r="AY152" s="174" t="s">
        <v>132</v>
      </c>
    </row>
    <row r="153" spans="2:51" s="13" customFormat="1" ht="12">
      <c r="B153" s="172"/>
      <c r="D153" s="173" t="s">
        <v>142</v>
      </c>
      <c r="E153" s="174" t="s">
        <v>1</v>
      </c>
      <c r="F153" s="175" t="s">
        <v>166</v>
      </c>
      <c r="H153" s="176">
        <v>1.5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142</v>
      </c>
      <c r="AU153" s="174" t="s">
        <v>140</v>
      </c>
      <c r="AV153" s="13" t="s">
        <v>140</v>
      </c>
      <c r="AW153" s="13" t="s">
        <v>33</v>
      </c>
      <c r="AX153" s="13" t="s">
        <v>76</v>
      </c>
      <c r="AY153" s="174" t="s">
        <v>132</v>
      </c>
    </row>
    <row r="154" spans="2:51" s="14" customFormat="1" ht="12">
      <c r="B154" s="181"/>
      <c r="D154" s="173" t="s">
        <v>142</v>
      </c>
      <c r="E154" s="182" t="s">
        <v>1</v>
      </c>
      <c r="F154" s="183" t="s">
        <v>144</v>
      </c>
      <c r="H154" s="184">
        <v>3.471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142</v>
      </c>
      <c r="AU154" s="182" t="s">
        <v>140</v>
      </c>
      <c r="AV154" s="14" t="s">
        <v>139</v>
      </c>
      <c r="AW154" s="14" t="s">
        <v>33</v>
      </c>
      <c r="AX154" s="14" t="s">
        <v>84</v>
      </c>
      <c r="AY154" s="182" t="s">
        <v>132</v>
      </c>
    </row>
    <row r="155" spans="1:65" s="2" customFormat="1" ht="21.75" customHeight="1">
      <c r="A155" s="32"/>
      <c r="B155" s="157"/>
      <c r="C155" s="158" t="s">
        <v>167</v>
      </c>
      <c r="D155" s="158" t="s">
        <v>135</v>
      </c>
      <c r="E155" s="159" t="s">
        <v>168</v>
      </c>
      <c r="F155" s="160" t="s">
        <v>169</v>
      </c>
      <c r="G155" s="161" t="s">
        <v>138</v>
      </c>
      <c r="H155" s="162">
        <v>19.708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0.01575</v>
      </c>
      <c r="R155" s="168">
        <f>Q155*H155</f>
        <v>0.310401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139</v>
      </c>
      <c r="AT155" s="170" t="s">
        <v>135</v>
      </c>
      <c r="AU155" s="170" t="s">
        <v>140</v>
      </c>
      <c r="AY155" s="17" t="s">
        <v>132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140</v>
      </c>
      <c r="BK155" s="171">
        <f>ROUND(I155*H155,2)</f>
        <v>0</v>
      </c>
      <c r="BL155" s="17" t="s">
        <v>139</v>
      </c>
      <c r="BM155" s="170" t="s">
        <v>170</v>
      </c>
    </row>
    <row r="156" spans="2:51" s="13" customFormat="1" ht="12">
      <c r="B156" s="172"/>
      <c r="D156" s="173" t="s">
        <v>142</v>
      </c>
      <c r="E156" s="174" t="s">
        <v>1</v>
      </c>
      <c r="F156" s="175" t="s">
        <v>171</v>
      </c>
      <c r="H156" s="176">
        <v>19.708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142</v>
      </c>
      <c r="AU156" s="174" t="s">
        <v>140</v>
      </c>
      <c r="AV156" s="13" t="s">
        <v>140</v>
      </c>
      <c r="AW156" s="13" t="s">
        <v>33</v>
      </c>
      <c r="AX156" s="13" t="s">
        <v>84</v>
      </c>
      <c r="AY156" s="174" t="s">
        <v>132</v>
      </c>
    </row>
    <row r="157" spans="1:65" s="2" customFormat="1" ht="16.5" customHeight="1">
      <c r="A157" s="32"/>
      <c r="B157" s="157"/>
      <c r="C157" s="158" t="s">
        <v>172</v>
      </c>
      <c r="D157" s="158" t="s">
        <v>135</v>
      </c>
      <c r="E157" s="159" t="s">
        <v>173</v>
      </c>
      <c r="F157" s="160" t="s">
        <v>174</v>
      </c>
      <c r="G157" s="161" t="s">
        <v>138</v>
      </c>
      <c r="H157" s="162">
        <v>28.08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139</v>
      </c>
      <c r="AT157" s="170" t="s">
        <v>135</v>
      </c>
      <c r="AU157" s="170" t="s">
        <v>140</v>
      </c>
      <c r="AY157" s="17" t="s">
        <v>132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140</v>
      </c>
      <c r="BK157" s="171">
        <f>ROUND(I157*H157,2)</f>
        <v>0</v>
      </c>
      <c r="BL157" s="17" t="s">
        <v>139</v>
      </c>
      <c r="BM157" s="170" t="s">
        <v>175</v>
      </c>
    </row>
    <row r="158" spans="2:51" s="13" customFormat="1" ht="12">
      <c r="B158" s="172"/>
      <c r="D158" s="173" t="s">
        <v>142</v>
      </c>
      <c r="E158" s="174" t="s">
        <v>1</v>
      </c>
      <c r="F158" s="175" t="s">
        <v>176</v>
      </c>
      <c r="H158" s="176">
        <v>8.08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142</v>
      </c>
      <c r="AU158" s="174" t="s">
        <v>140</v>
      </c>
      <c r="AV158" s="13" t="s">
        <v>140</v>
      </c>
      <c r="AW158" s="13" t="s">
        <v>33</v>
      </c>
      <c r="AX158" s="13" t="s">
        <v>76</v>
      </c>
      <c r="AY158" s="174" t="s">
        <v>132</v>
      </c>
    </row>
    <row r="159" spans="2:51" s="13" customFormat="1" ht="12">
      <c r="B159" s="172"/>
      <c r="D159" s="173" t="s">
        <v>142</v>
      </c>
      <c r="E159" s="174" t="s">
        <v>1</v>
      </c>
      <c r="F159" s="175" t="s">
        <v>177</v>
      </c>
      <c r="H159" s="176">
        <v>20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142</v>
      </c>
      <c r="AU159" s="174" t="s">
        <v>140</v>
      </c>
      <c r="AV159" s="13" t="s">
        <v>140</v>
      </c>
      <c r="AW159" s="13" t="s">
        <v>33</v>
      </c>
      <c r="AX159" s="13" t="s">
        <v>76</v>
      </c>
      <c r="AY159" s="174" t="s">
        <v>132</v>
      </c>
    </row>
    <row r="160" spans="2:51" s="14" customFormat="1" ht="12">
      <c r="B160" s="181"/>
      <c r="D160" s="173" t="s">
        <v>142</v>
      </c>
      <c r="E160" s="182" t="s">
        <v>1</v>
      </c>
      <c r="F160" s="183" t="s">
        <v>144</v>
      </c>
      <c r="H160" s="184">
        <v>28.08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142</v>
      </c>
      <c r="AU160" s="182" t="s">
        <v>140</v>
      </c>
      <c r="AV160" s="14" t="s">
        <v>139</v>
      </c>
      <c r="AW160" s="14" t="s">
        <v>33</v>
      </c>
      <c r="AX160" s="14" t="s">
        <v>84</v>
      </c>
      <c r="AY160" s="182" t="s">
        <v>132</v>
      </c>
    </row>
    <row r="161" spans="1:65" s="2" customFormat="1" ht="21.75" customHeight="1">
      <c r="A161" s="32"/>
      <c r="B161" s="157"/>
      <c r="C161" s="158" t="s">
        <v>178</v>
      </c>
      <c r="D161" s="158" t="s">
        <v>135</v>
      </c>
      <c r="E161" s="159" t="s">
        <v>179</v>
      </c>
      <c r="F161" s="160" t="s">
        <v>180</v>
      </c>
      <c r="G161" s="161" t="s">
        <v>138</v>
      </c>
      <c r="H161" s="162">
        <v>50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135</v>
      </c>
      <c r="AU161" s="170" t="s">
        <v>140</v>
      </c>
      <c r="AY161" s="17" t="s">
        <v>132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181</v>
      </c>
    </row>
    <row r="162" spans="2:51" s="15" customFormat="1" ht="12">
      <c r="B162" s="189"/>
      <c r="D162" s="173" t="s">
        <v>142</v>
      </c>
      <c r="E162" s="190" t="s">
        <v>1</v>
      </c>
      <c r="F162" s="191" t="s">
        <v>182</v>
      </c>
      <c r="H162" s="190" t="s">
        <v>1</v>
      </c>
      <c r="I162" s="192"/>
      <c r="L162" s="189"/>
      <c r="M162" s="193"/>
      <c r="N162" s="194"/>
      <c r="O162" s="194"/>
      <c r="P162" s="194"/>
      <c r="Q162" s="194"/>
      <c r="R162" s="194"/>
      <c r="S162" s="194"/>
      <c r="T162" s="195"/>
      <c r="AT162" s="190" t="s">
        <v>142</v>
      </c>
      <c r="AU162" s="190" t="s">
        <v>140</v>
      </c>
      <c r="AV162" s="15" t="s">
        <v>84</v>
      </c>
      <c r="AW162" s="15" t="s">
        <v>33</v>
      </c>
      <c r="AX162" s="15" t="s">
        <v>76</v>
      </c>
      <c r="AY162" s="190" t="s">
        <v>132</v>
      </c>
    </row>
    <row r="163" spans="2:51" s="13" customFormat="1" ht="12">
      <c r="B163" s="172"/>
      <c r="D163" s="173" t="s">
        <v>142</v>
      </c>
      <c r="E163" s="174" t="s">
        <v>1</v>
      </c>
      <c r="F163" s="175" t="s">
        <v>183</v>
      </c>
      <c r="H163" s="176">
        <v>50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142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132</v>
      </c>
    </row>
    <row r="164" spans="1:65" s="2" customFormat="1" ht="21.75" customHeight="1">
      <c r="A164" s="32"/>
      <c r="B164" s="157"/>
      <c r="C164" s="158" t="s">
        <v>184</v>
      </c>
      <c r="D164" s="158" t="s">
        <v>135</v>
      </c>
      <c r="E164" s="159" t="s">
        <v>185</v>
      </c>
      <c r="F164" s="160" t="s">
        <v>186</v>
      </c>
      <c r="G164" s="161" t="s">
        <v>187</v>
      </c>
      <c r="H164" s="162">
        <v>0.126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135</v>
      </c>
      <c r="AU164" s="170" t="s">
        <v>140</v>
      </c>
      <c r="AY164" s="17" t="s">
        <v>132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188</v>
      </c>
    </row>
    <row r="165" spans="1:65" s="2" customFormat="1" ht="16.5" customHeight="1">
      <c r="A165" s="32"/>
      <c r="B165" s="157"/>
      <c r="C165" s="158" t="s">
        <v>189</v>
      </c>
      <c r="D165" s="158" t="s">
        <v>135</v>
      </c>
      <c r="E165" s="159" t="s">
        <v>190</v>
      </c>
      <c r="F165" s="160" t="s">
        <v>191</v>
      </c>
      <c r="G165" s="161" t="s">
        <v>187</v>
      </c>
      <c r="H165" s="162">
        <v>0.126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135</v>
      </c>
      <c r="AU165" s="170" t="s">
        <v>140</v>
      </c>
      <c r="AY165" s="17" t="s">
        <v>132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192</v>
      </c>
    </row>
    <row r="166" spans="1:65" s="2" customFormat="1" ht="21.75" customHeight="1">
      <c r="A166" s="32"/>
      <c r="B166" s="157"/>
      <c r="C166" s="158" t="s">
        <v>193</v>
      </c>
      <c r="D166" s="158" t="s">
        <v>135</v>
      </c>
      <c r="E166" s="159" t="s">
        <v>194</v>
      </c>
      <c r="F166" s="160" t="s">
        <v>195</v>
      </c>
      <c r="G166" s="161" t="s">
        <v>187</v>
      </c>
      <c r="H166" s="162">
        <v>0.126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0.505</v>
      </c>
      <c r="R166" s="168">
        <f>Q166*H166</f>
        <v>0.06363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139</v>
      </c>
      <c r="AT166" s="170" t="s">
        <v>135</v>
      </c>
      <c r="AU166" s="170" t="s">
        <v>140</v>
      </c>
      <c r="AY166" s="17" t="s">
        <v>132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196</v>
      </c>
    </row>
    <row r="167" spans="2:51" s="15" customFormat="1" ht="22.5">
      <c r="B167" s="189"/>
      <c r="D167" s="173" t="s">
        <v>142</v>
      </c>
      <c r="E167" s="190" t="s">
        <v>1</v>
      </c>
      <c r="F167" s="191" t="s">
        <v>197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142</v>
      </c>
      <c r="AU167" s="190" t="s">
        <v>140</v>
      </c>
      <c r="AV167" s="15" t="s">
        <v>84</v>
      </c>
      <c r="AW167" s="15" t="s">
        <v>33</v>
      </c>
      <c r="AX167" s="15" t="s">
        <v>76</v>
      </c>
      <c r="AY167" s="190" t="s">
        <v>132</v>
      </c>
    </row>
    <row r="168" spans="2:51" s="13" customFormat="1" ht="12">
      <c r="B168" s="172"/>
      <c r="D168" s="173" t="s">
        <v>142</v>
      </c>
      <c r="E168" s="174" t="s">
        <v>1</v>
      </c>
      <c r="F168" s="175" t="s">
        <v>198</v>
      </c>
      <c r="H168" s="176">
        <v>0.126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142</v>
      </c>
      <c r="AU168" s="174" t="s">
        <v>140</v>
      </c>
      <c r="AV168" s="13" t="s">
        <v>140</v>
      </c>
      <c r="AW168" s="13" t="s">
        <v>33</v>
      </c>
      <c r="AX168" s="13" t="s">
        <v>84</v>
      </c>
      <c r="AY168" s="174" t="s">
        <v>132</v>
      </c>
    </row>
    <row r="169" spans="1:65" s="2" customFormat="1" ht="21.75" customHeight="1">
      <c r="A169" s="32"/>
      <c r="B169" s="157"/>
      <c r="C169" s="158" t="s">
        <v>199</v>
      </c>
      <c r="D169" s="158" t="s">
        <v>135</v>
      </c>
      <c r="E169" s="159" t="s">
        <v>200</v>
      </c>
      <c r="F169" s="160" t="s">
        <v>201</v>
      </c>
      <c r="G169" s="161" t="s">
        <v>138</v>
      </c>
      <c r="H169" s="162">
        <v>3.25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0.0567</v>
      </c>
      <c r="R169" s="168">
        <f>Q169*H169</f>
        <v>0.184275</v>
      </c>
      <c r="S169" s="168">
        <v>0</v>
      </c>
      <c r="T169" s="16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139</v>
      </c>
      <c r="AT169" s="170" t="s">
        <v>135</v>
      </c>
      <c r="AU169" s="170" t="s">
        <v>140</v>
      </c>
      <c r="AY169" s="17" t="s">
        <v>132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140</v>
      </c>
      <c r="BK169" s="171">
        <f>ROUND(I169*H169,2)</f>
        <v>0</v>
      </c>
      <c r="BL169" s="17" t="s">
        <v>139</v>
      </c>
      <c r="BM169" s="170" t="s">
        <v>202</v>
      </c>
    </row>
    <row r="170" spans="2:51" s="13" customFormat="1" ht="12">
      <c r="B170" s="172"/>
      <c r="D170" s="173" t="s">
        <v>142</v>
      </c>
      <c r="E170" s="174" t="s">
        <v>1</v>
      </c>
      <c r="F170" s="175" t="s">
        <v>143</v>
      </c>
      <c r="H170" s="176">
        <v>3.25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142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142</v>
      </c>
      <c r="E171" s="182" t="s">
        <v>1</v>
      </c>
      <c r="F171" s="183" t="s">
        <v>144</v>
      </c>
      <c r="H171" s="184">
        <v>3.25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142</v>
      </c>
      <c r="AU171" s="182" t="s">
        <v>140</v>
      </c>
      <c r="AV171" s="14" t="s">
        <v>139</v>
      </c>
      <c r="AW171" s="14" t="s">
        <v>33</v>
      </c>
      <c r="AX171" s="14" t="s">
        <v>84</v>
      </c>
      <c r="AY171" s="182" t="s">
        <v>132</v>
      </c>
    </row>
    <row r="172" spans="1:65" s="2" customFormat="1" ht="16.5" customHeight="1">
      <c r="A172" s="32"/>
      <c r="B172" s="157"/>
      <c r="C172" s="158" t="s">
        <v>8</v>
      </c>
      <c r="D172" s="158" t="s">
        <v>135</v>
      </c>
      <c r="E172" s="159" t="s">
        <v>203</v>
      </c>
      <c r="F172" s="160" t="s">
        <v>204</v>
      </c>
      <c r="G172" s="161" t="s">
        <v>205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139</v>
      </c>
      <c r="AT172" s="170" t="s">
        <v>135</v>
      </c>
      <c r="AU172" s="170" t="s">
        <v>140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140</v>
      </c>
      <c r="BK172" s="171">
        <f>ROUND(I172*H172,2)</f>
        <v>0</v>
      </c>
      <c r="BL172" s="17" t="s">
        <v>139</v>
      </c>
      <c r="BM172" s="170" t="s">
        <v>206</v>
      </c>
    </row>
    <row r="173" spans="1:65" s="2" customFormat="1" ht="16.5" customHeight="1">
      <c r="A173" s="32"/>
      <c r="B173" s="157"/>
      <c r="C173" s="196" t="s">
        <v>207</v>
      </c>
      <c r="D173" s="196" t="s">
        <v>208</v>
      </c>
      <c r="E173" s="197" t="s">
        <v>209</v>
      </c>
      <c r="F173" s="198" t="s">
        <v>210</v>
      </c>
      <c r="G173" s="199" t="s">
        <v>205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167</v>
      </c>
      <c r="AT173" s="170" t="s">
        <v>208</v>
      </c>
      <c r="AU173" s="170" t="s">
        <v>140</v>
      </c>
      <c r="AY173" s="17" t="s">
        <v>132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140</v>
      </c>
      <c r="BK173" s="171">
        <f>ROUND(I173*H173,2)</f>
        <v>0</v>
      </c>
      <c r="BL173" s="17" t="s">
        <v>139</v>
      </c>
      <c r="BM173" s="170" t="s">
        <v>211</v>
      </c>
    </row>
    <row r="174" spans="2:63" s="12" customFormat="1" ht="22.9" customHeight="1">
      <c r="B174" s="144"/>
      <c r="D174" s="145" t="s">
        <v>75</v>
      </c>
      <c r="E174" s="155" t="s">
        <v>172</v>
      </c>
      <c r="F174" s="155" t="s">
        <v>212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SUM(P175:P194)</f>
        <v>0</v>
      </c>
      <c r="Q174" s="150"/>
      <c r="R174" s="151">
        <f>SUM(R175:R194)</f>
        <v>0.0026464</v>
      </c>
      <c r="S174" s="150"/>
      <c r="T174" s="152">
        <f>SUM(T175:T194)</f>
        <v>2.6484562</v>
      </c>
      <c r="AR174" s="145" t="s">
        <v>84</v>
      </c>
      <c r="AT174" s="153" t="s">
        <v>75</v>
      </c>
      <c r="AU174" s="153" t="s">
        <v>84</v>
      </c>
      <c r="AY174" s="145" t="s">
        <v>132</v>
      </c>
      <c r="BK174" s="154">
        <f>SUM(BK175:BK194)</f>
        <v>0</v>
      </c>
    </row>
    <row r="175" spans="1:65" s="2" customFormat="1" ht="21.75" customHeight="1">
      <c r="A175" s="32"/>
      <c r="B175" s="157"/>
      <c r="C175" s="158" t="s">
        <v>213</v>
      </c>
      <c r="D175" s="158" t="s">
        <v>135</v>
      </c>
      <c r="E175" s="159" t="s">
        <v>214</v>
      </c>
      <c r="F175" s="160" t="s">
        <v>215</v>
      </c>
      <c r="G175" s="161" t="s">
        <v>138</v>
      </c>
      <c r="H175" s="162">
        <v>28.984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207</v>
      </c>
      <c r="AT175" s="170" t="s">
        <v>135</v>
      </c>
      <c r="AU175" s="170" t="s">
        <v>140</v>
      </c>
      <c r="AY175" s="17" t="s">
        <v>132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207</v>
      </c>
      <c r="BM175" s="170" t="s">
        <v>216</v>
      </c>
    </row>
    <row r="176" spans="2:51" s="15" customFormat="1" ht="12">
      <c r="B176" s="189"/>
      <c r="D176" s="173" t="s">
        <v>142</v>
      </c>
      <c r="E176" s="190" t="s">
        <v>1</v>
      </c>
      <c r="F176" s="191" t="s">
        <v>217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142</v>
      </c>
      <c r="AU176" s="190" t="s">
        <v>140</v>
      </c>
      <c r="AV176" s="15" t="s">
        <v>84</v>
      </c>
      <c r="AW176" s="15" t="s">
        <v>33</v>
      </c>
      <c r="AX176" s="15" t="s">
        <v>76</v>
      </c>
      <c r="AY176" s="190" t="s">
        <v>132</v>
      </c>
    </row>
    <row r="177" spans="2:51" s="13" customFormat="1" ht="12">
      <c r="B177" s="172"/>
      <c r="D177" s="173" t="s">
        <v>142</v>
      </c>
      <c r="E177" s="174" t="s">
        <v>1</v>
      </c>
      <c r="F177" s="175" t="s">
        <v>218</v>
      </c>
      <c r="H177" s="176">
        <v>20.904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142</v>
      </c>
      <c r="AU177" s="174" t="s">
        <v>140</v>
      </c>
      <c r="AV177" s="13" t="s">
        <v>140</v>
      </c>
      <c r="AW177" s="13" t="s">
        <v>33</v>
      </c>
      <c r="AX177" s="13" t="s">
        <v>76</v>
      </c>
      <c r="AY177" s="174" t="s">
        <v>132</v>
      </c>
    </row>
    <row r="178" spans="2:51" s="15" customFormat="1" ht="12">
      <c r="B178" s="189"/>
      <c r="D178" s="173" t="s">
        <v>142</v>
      </c>
      <c r="E178" s="190" t="s">
        <v>1</v>
      </c>
      <c r="F178" s="191" t="s">
        <v>219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142</v>
      </c>
      <c r="AU178" s="190" t="s">
        <v>140</v>
      </c>
      <c r="AV178" s="15" t="s">
        <v>84</v>
      </c>
      <c r="AW178" s="15" t="s">
        <v>33</v>
      </c>
      <c r="AX178" s="15" t="s">
        <v>76</v>
      </c>
      <c r="AY178" s="190" t="s">
        <v>132</v>
      </c>
    </row>
    <row r="179" spans="2:51" s="13" customFormat="1" ht="12">
      <c r="B179" s="172"/>
      <c r="D179" s="173" t="s">
        <v>142</v>
      </c>
      <c r="E179" s="174" t="s">
        <v>1</v>
      </c>
      <c r="F179" s="175" t="s">
        <v>176</v>
      </c>
      <c r="H179" s="176">
        <v>8.08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142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132</v>
      </c>
    </row>
    <row r="180" spans="2:51" s="14" customFormat="1" ht="12">
      <c r="B180" s="181"/>
      <c r="D180" s="173" t="s">
        <v>142</v>
      </c>
      <c r="E180" s="182" t="s">
        <v>1</v>
      </c>
      <c r="F180" s="183" t="s">
        <v>144</v>
      </c>
      <c r="H180" s="184">
        <v>28.984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142</v>
      </c>
      <c r="AU180" s="182" t="s">
        <v>140</v>
      </c>
      <c r="AV180" s="14" t="s">
        <v>139</v>
      </c>
      <c r="AW180" s="14" t="s">
        <v>33</v>
      </c>
      <c r="AX180" s="14" t="s">
        <v>84</v>
      </c>
      <c r="AY180" s="182" t="s">
        <v>132</v>
      </c>
    </row>
    <row r="181" spans="1:65" s="2" customFormat="1" ht="21.75" customHeight="1">
      <c r="A181" s="32"/>
      <c r="B181" s="157"/>
      <c r="C181" s="158" t="s">
        <v>220</v>
      </c>
      <c r="D181" s="158" t="s">
        <v>135</v>
      </c>
      <c r="E181" s="159" t="s">
        <v>221</v>
      </c>
      <c r="F181" s="160" t="s">
        <v>222</v>
      </c>
      <c r="G181" s="161" t="s">
        <v>138</v>
      </c>
      <c r="H181" s="162">
        <v>19.708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0.0029561999999999995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207</v>
      </c>
      <c r="AT181" s="170" t="s">
        <v>135</v>
      </c>
      <c r="AU181" s="170" t="s">
        <v>140</v>
      </c>
      <c r="AY181" s="17" t="s">
        <v>132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140</v>
      </c>
      <c r="BK181" s="171">
        <f>ROUND(I181*H181,2)</f>
        <v>0</v>
      </c>
      <c r="BL181" s="17" t="s">
        <v>207</v>
      </c>
      <c r="BM181" s="170" t="s">
        <v>223</v>
      </c>
    </row>
    <row r="182" spans="2:51" s="15" customFormat="1" ht="22.5">
      <c r="B182" s="189"/>
      <c r="D182" s="173" t="s">
        <v>142</v>
      </c>
      <c r="E182" s="190" t="s">
        <v>1</v>
      </c>
      <c r="F182" s="191" t="s">
        <v>224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142</v>
      </c>
      <c r="AU182" s="190" t="s">
        <v>140</v>
      </c>
      <c r="AV182" s="15" t="s">
        <v>84</v>
      </c>
      <c r="AW182" s="15" t="s">
        <v>33</v>
      </c>
      <c r="AX182" s="15" t="s">
        <v>76</v>
      </c>
      <c r="AY182" s="190" t="s">
        <v>132</v>
      </c>
    </row>
    <row r="183" spans="2:51" s="13" customFormat="1" ht="12">
      <c r="B183" s="172"/>
      <c r="D183" s="173" t="s">
        <v>142</v>
      </c>
      <c r="E183" s="174" t="s">
        <v>1</v>
      </c>
      <c r="F183" s="175" t="s">
        <v>171</v>
      </c>
      <c r="H183" s="176">
        <v>19.708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142</v>
      </c>
      <c r="AU183" s="174" t="s">
        <v>140</v>
      </c>
      <c r="AV183" s="13" t="s">
        <v>140</v>
      </c>
      <c r="AW183" s="13" t="s">
        <v>33</v>
      </c>
      <c r="AX183" s="13" t="s">
        <v>76</v>
      </c>
      <c r="AY183" s="174" t="s">
        <v>132</v>
      </c>
    </row>
    <row r="184" spans="2:51" s="14" customFormat="1" ht="12">
      <c r="B184" s="181"/>
      <c r="D184" s="173" t="s">
        <v>142</v>
      </c>
      <c r="E184" s="182" t="s">
        <v>1</v>
      </c>
      <c r="F184" s="183" t="s">
        <v>144</v>
      </c>
      <c r="H184" s="184">
        <v>19.708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142</v>
      </c>
      <c r="AU184" s="182" t="s">
        <v>140</v>
      </c>
      <c r="AV184" s="14" t="s">
        <v>139</v>
      </c>
      <c r="AW184" s="14" t="s">
        <v>33</v>
      </c>
      <c r="AX184" s="14" t="s">
        <v>84</v>
      </c>
      <c r="AY184" s="182" t="s">
        <v>132</v>
      </c>
    </row>
    <row r="185" spans="1:65" s="2" customFormat="1" ht="21.75" customHeight="1">
      <c r="A185" s="32"/>
      <c r="B185" s="157"/>
      <c r="C185" s="158" t="s">
        <v>225</v>
      </c>
      <c r="D185" s="158" t="s">
        <v>135</v>
      </c>
      <c r="E185" s="159" t="s">
        <v>226</v>
      </c>
      <c r="F185" s="160" t="s">
        <v>227</v>
      </c>
      <c r="G185" s="161" t="s">
        <v>138</v>
      </c>
      <c r="H185" s="162">
        <v>66.16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0.0026464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135</v>
      </c>
      <c r="AU185" s="170" t="s">
        <v>140</v>
      </c>
      <c r="AY185" s="17" t="s">
        <v>132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228</v>
      </c>
    </row>
    <row r="186" spans="2:51" s="13" customFormat="1" ht="12">
      <c r="B186" s="172"/>
      <c r="D186" s="173" t="s">
        <v>142</v>
      </c>
      <c r="E186" s="174" t="s">
        <v>1</v>
      </c>
      <c r="F186" s="175" t="s">
        <v>229</v>
      </c>
      <c r="H186" s="176">
        <v>16.16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142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132</v>
      </c>
    </row>
    <row r="187" spans="2:51" s="15" customFormat="1" ht="12">
      <c r="B187" s="189"/>
      <c r="D187" s="173" t="s">
        <v>142</v>
      </c>
      <c r="E187" s="190" t="s">
        <v>1</v>
      </c>
      <c r="F187" s="191" t="s">
        <v>230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142</v>
      </c>
      <c r="AU187" s="190" t="s">
        <v>140</v>
      </c>
      <c r="AV187" s="15" t="s">
        <v>84</v>
      </c>
      <c r="AW187" s="15" t="s">
        <v>33</v>
      </c>
      <c r="AX187" s="15" t="s">
        <v>76</v>
      </c>
      <c r="AY187" s="190" t="s">
        <v>132</v>
      </c>
    </row>
    <row r="188" spans="2:51" s="13" customFormat="1" ht="12">
      <c r="B188" s="172"/>
      <c r="D188" s="173" t="s">
        <v>142</v>
      </c>
      <c r="E188" s="174" t="s">
        <v>1</v>
      </c>
      <c r="F188" s="175" t="s">
        <v>183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142</v>
      </c>
      <c r="AU188" s="174" t="s">
        <v>140</v>
      </c>
      <c r="AV188" s="13" t="s">
        <v>140</v>
      </c>
      <c r="AW188" s="13" t="s">
        <v>33</v>
      </c>
      <c r="AX188" s="13" t="s">
        <v>76</v>
      </c>
      <c r="AY188" s="174" t="s">
        <v>132</v>
      </c>
    </row>
    <row r="189" spans="2:51" s="14" customFormat="1" ht="12">
      <c r="B189" s="181"/>
      <c r="D189" s="173" t="s">
        <v>142</v>
      </c>
      <c r="E189" s="182" t="s">
        <v>1</v>
      </c>
      <c r="F189" s="183" t="s">
        <v>144</v>
      </c>
      <c r="H189" s="184">
        <v>66.16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142</v>
      </c>
      <c r="AU189" s="182" t="s">
        <v>140</v>
      </c>
      <c r="AV189" s="14" t="s">
        <v>139</v>
      </c>
      <c r="AW189" s="14" t="s">
        <v>33</v>
      </c>
      <c r="AX189" s="14" t="s">
        <v>84</v>
      </c>
      <c r="AY189" s="182" t="s">
        <v>132</v>
      </c>
    </row>
    <row r="190" spans="1:65" s="2" customFormat="1" ht="16.5" customHeight="1">
      <c r="A190" s="32"/>
      <c r="B190" s="157"/>
      <c r="C190" s="158" t="s">
        <v>177</v>
      </c>
      <c r="D190" s="158" t="s">
        <v>135</v>
      </c>
      <c r="E190" s="159" t="s">
        <v>231</v>
      </c>
      <c r="F190" s="160" t="s">
        <v>232</v>
      </c>
      <c r="G190" s="161" t="s">
        <v>138</v>
      </c>
      <c r="H190" s="162">
        <v>26.455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2.6455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135</v>
      </c>
      <c r="AU190" s="170" t="s">
        <v>140</v>
      </c>
      <c r="AY190" s="17" t="s">
        <v>132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233</v>
      </c>
    </row>
    <row r="191" spans="2:51" s="13" customFormat="1" ht="12">
      <c r="B191" s="172"/>
      <c r="D191" s="173" t="s">
        <v>142</v>
      </c>
      <c r="E191" s="174" t="s">
        <v>1</v>
      </c>
      <c r="F191" s="175" t="s">
        <v>234</v>
      </c>
      <c r="H191" s="176">
        <v>26.455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142</v>
      </c>
      <c r="AU191" s="174" t="s">
        <v>140</v>
      </c>
      <c r="AV191" s="13" t="s">
        <v>140</v>
      </c>
      <c r="AW191" s="13" t="s">
        <v>33</v>
      </c>
      <c r="AX191" s="13" t="s">
        <v>84</v>
      </c>
      <c r="AY191" s="174" t="s">
        <v>132</v>
      </c>
    </row>
    <row r="192" spans="1:65" s="2" customFormat="1" ht="16.5" customHeight="1">
      <c r="A192" s="32"/>
      <c r="B192" s="157"/>
      <c r="C192" s="158" t="s">
        <v>7</v>
      </c>
      <c r="D192" s="158" t="s">
        <v>135</v>
      </c>
      <c r="E192" s="159" t="s">
        <v>235</v>
      </c>
      <c r="F192" s="160" t="s">
        <v>236</v>
      </c>
      <c r="G192" s="161" t="s">
        <v>138</v>
      </c>
      <c r="H192" s="162">
        <v>3.25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139</v>
      </c>
      <c r="AT192" s="170" t="s">
        <v>135</v>
      </c>
      <c r="AU192" s="170" t="s">
        <v>140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140</v>
      </c>
      <c r="BK192" s="171">
        <f>ROUND(I192*H192,2)</f>
        <v>0</v>
      </c>
      <c r="BL192" s="17" t="s">
        <v>139</v>
      </c>
      <c r="BM192" s="170" t="s">
        <v>237</v>
      </c>
    </row>
    <row r="193" spans="2:51" s="13" customFormat="1" ht="12">
      <c r="B193" s="172"/>
      <c r="D193" s="173" t="s">
        <v>142</v>
      </c>
      <c r="E193" s="174" t="s">
        <v>1</v>
      </c>
      <c r="F193" s="175" t="s">
        <v>143</v>
      </c>
      <c r="H193" s="176">
        <v>3.25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142</v>
      </c>
      <c r="AU193" s="174" t="s">
        <v>140</v>
      </c>
      <c r="AV193" s="13" t="s">
        <v>140</v>
      </c>
      <c r="AW193" s="13" t="s">
        <v>33</v>
      </c>
      <c r="AX193" s="13" t="s">
        <v>76</v>
      </c>
      <c r="AY193" s="174" t="s">
        <v>132</v>
      </c>
    </row>
    <row r="194" spans="2:51" s="14" customFormat="1" ht="12">
      <c r="B194" s="181"/>
      <c r="D194" s="173" t="s">
        <v>142</v>
      </c>
      <c r="E194" s="182" t="s">
        <v>1</v>
      </c>
      <c r="F194" s="183" t="s">
        <v>144</v>
      </c>
      <c r="H194" s="184">
        <v>3.25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142</v>
      </c>
      <c r="AU194" s="182" t="s">
        <v>140</v>
      </c>
      <c r="AV194" s="14" t="s">
        <v>139</v>
      </c>
      <c r="AW194" s="14" t="s">
        <v>33</v>
      </c>
      <c r="AX194" s="14" t="s">
        <v>84</v>
      </c>
      <c r="AY194" s="182" t="s">
        <v>132</v>
      </c>
    </row>
    <row r="195" spans="2:63" s="12" customFormat="1" ht="22.9" customHeight="1">
      <c r="B195" s="144"/>
      <c r="D195" s="145" t="s">
        <v>75</v>
      </c>
      <c r="E195" s="155" t="s">
        <v>238</v>
      </c>
      <c r="F195" s="155" t="s">
        <v>239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132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240</v>
      </c>
      <c r="D196" s="158" t="s">
        <v>135</v>
      </c>
      <c r="E196" s="159" t="s">
        <v>241</v>
      </c>
      <c r="F196" s="160" t="s">
        <v>242</v>
      </c>
      <c r="G196" s="161" t="s">
        <v>243</v>
      </c>
      <c r="H196" s="162">
        <v>3.017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135</v>
      </c>
      <c r="AU196" s="170" t="s">
        <v>140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244</v>
      </c>
    </row>
    <row r="197" spans="1:65" s="2" customFormat="1" ht="21.75" customHeight="1">
      <c r="A197" s="32"/>
      <c r="B197" s="157"/>
      <c r="C197" s="158" t="s">
        <v>245</v>
      </c>
      <c r="D197" s="158" t="s">
        <v>135</v>
      </c>
      <c r="E197" s="159" t="s">
        <v>246</v>
      </c>
      <c r="F197" s="160" t="s">
        <v>247</v>
      </c>
      <c r="G197" s="161" t="s">
        <v>243</v>
      </c>
      <c r="H197" s="162">
        <v>150.85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139</v>
      </c>
      <c r="AT197" s="170" t="s">
        <v>135</v>
      </c>
      <c r="AU197" s="170" t="s">
        <v>140</v>
      </c>
      <c r="AY197" s="17" t="s">
        <v>132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140</v>
      </c>
      <c r="BK197" s="171">
        <f>ROUND(I197*H197,2)</f>
        <v>0</v>
      </c>
      <c r="BL197" s="17" t="s">
        <v>139</v>
      </c>
      <c r="BM197" s="170" t="s">
        <v>248</v>
      </c>
    </row>
    <row r="198" spans="2:51" s="13" customFormat="1" ht="12">
      <c r="B198" s="172"/>
      <c r="D198" s="173" t="s">
        <v>142</v>
      </c>
      <c r="F198" s="175" t="s">
        <v>249</v>
      </c>
      <c r="H198" s="176">
        <v>150.85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142</v>
      </c>
      <c r="AU198" s="174" t="s">
        <v>140</v>
      </c>
      <c r="AV198" s="13" t="s">
        <v>140</v>
      </c>
      <c r="AW198" s="13" t="s">
        <v>3</v>
      </c>
      <c r="AX198" s="13" t="s">
        <v>84</v>
      </c>
      <c r="AY198" s="174" t="s">
        <v>132</v>
      </c>
    </row>
    <row r="199" spans="1:65" s="2" customFormat="1" ht="21.75" customHeight="1">
      <c r="A199" s="32"/>
      <c r="B199" s="157"/>
      <c r="C199" s="158" t="s">
        <v>250</v>
      </c>
      <c r="D199" s="158" t="s">
        <v>135</v>
      </c>
      <c r="E199" s="159" t="s">
        <v>251</v>
      </c>
      <c r="F199" s="160" t="s">
        <v>252</v>
      </c>
      <c r="G199" s="161" t="s">
        <v>243</v>
      </c>
      <c r="H199" s="162">
        <v>3.017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135</v>
      </c>
      <c r="AU199" s="170" t="s">
        <v>140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253</v>
      </c>
    </row>
    <row r="200" spans="1:65" s="2" customFormat="1" ht="21.75" customHeight="1">
      <c r="A200" s="32"/>
      <c r="B200" s="157"/>
      <c r="C200" s="158" t="s">
        <v>254</v>
      </c>
      <c r="D200" s="158" t="s">
        <v>135</v>
      </c>
      <c r="E200" s="159" t="s">
        <v>255</v>
      </c>
      <c r="F200" s="160" t="s">
        <v>256</v>
      </c>
      <c r="G200" s="161" t="s">
        <v>243</v>
      </c>
      <c r="H200" s="162">
        <v>27.153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135</v>
      </c>
      <c r="AU200" s="170" t="s">
        <v>140</v>
      </c>
      <c r="AY200" s="17" t="s">
        <v>132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257</v>
      </c>
    </row>
    <row r="201" spans="2:51" s="13" customFormat="1" ht="12">
      <c r="B201" s="172"/>
      <c r="D201" s="173" t="s">
        <v>142</v>
      </c>
      <c r="F201" s="175" t="s">
        <v>258</v>
      </c>
      <c r="H201" s="176">
        <v>27.153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142</v>
      </c>
      <c r="AU201" s="174" t="s">
        <v>140</v>
      </c>
      <c r="AV201" s="13" t="s">
        <v>140</v>
      </c>
      <c r="AW201" s="13" t="s">
        <v>3</v>
      </c>
      <c r="AX201" s="13" t="s">
        <v>84</v>
      </c>
      <c r="AY201" s="174" t="s">
        <v>132</v>
      </c>
    </row>
    <row r="202" spans="1:65" s="2" customFormat="1" ht="21.75" customHeight="1">
      <c r="A202" s="32"/>
      <c r="B202" s="157"/>
      <c r="C202" s="158" t="s">
        <v>259</v>
      </c>
      <c r="D202" s="158" t="s">
        <v>135</v>
      </c>
      <c r="E202" s="159" t="s">
        <v>260</v>
      </c>
      <c r="F202" s="160" t="s">
        <v>261</v>
      </c>
      <c r="G202" s="161" t="s">
        <v>243</v>
      </c>
      <c r="H202" s="162">
        <v>3.017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139</v>
      </c>
      <c r="AT202" s="170" t="s">
        <v>135</v>
      </c>
      <c r="AU202" s="170" t="s">
        <v>140</v>
      </c>
      <c r="AY202" s="17" t="s">
        <v>132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140</v>
      </c>
      <c r="BK202" s="171">
        <f>ROUND(I202*H202,2)</f>
        <v>0</v>
      </c>
      <c r="BL202" s="17" t="s">
        <v>139</v>
      </c>
      <c r="BM202" s="170" t="s">
        <v>262</v>
      </c>
    </row>
    <row r="203" spans="2:63" s="12" customFormat="1" ht="22.9" customHeight="1">
      <c r="B203" s="144"/>
      <c r="D203" s="145" t="s">
        <v>75</v>
      </c>
      <c r="E203" s="155" t="s">
        <v>263</v>
      </c>
      <c r="F203" s="155" t="s">
        <v>264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132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265</v>
      </c>
      <c r="D204" s="158" t="s">
        <v>135</v>
      </c>
      <c r="E204" s="159" t="s">
        <v>266</v>
      </c>
      <c r="F204" s="160" t="s">
        <v>267</v>
      </c>
      <c r="G204" s="161" t="s">
        <v>243</v>
      </c>
      <c r="H204" s="162">
        <v>0.879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139</v>
      </c>
      <c r="AT204" s="170" t="s">
        <v>135</v>
      </c>
      <c r="AU204" s="170" t="s">
        <v>140</v>
      </c>
      <c r="AY204" s="17" t="s">
        <v>132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140</v>
      </c>
      <c r="BK204" s="171">
        <f>ROUND(I204*H204,2)</f>
        <v>0</v>
      </c>
      <c r="BL204" s="17" t="s">
        <v>139</v>
      </c>
      <c r="BM204" s="170" t="s">
        <v>268</v>
      </c>
    </row>
    <row r="205" spans="1:65" s="2" customFormat="1" ht="21.75" customHeight="1">
      <c r="A205" s="32"/>
      <c r="B205" s="157"/>
      <c r="C205" s="158" t="s">
        <v>269</v>
      </c>
      <c r="D205" s="158" t="s">
        <v>135</v>
      </c>
      <c r="E205" s="159" t="s">
        <v>270</v>
      </c>
      <c r="F205" s="160" t="s">
        <v>271</v>
      </c>
      <c r="G205" s="161" t="s">
        <v>243</v>
      </c>
      <c r="H205" s="162">
        <v>0.879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139</v>
      </c>
      <c r="AT205" s="170" t="s">
        <v>135</v>
      </c>
      <c r="AU205" s="170" t="s">
        <v>140</v>
      </c>
      <c r="AY205" s="17" t="s">
        <v>132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140</v>
      </c>
      <c r="BK205" s="171">
        <f>ROUND(I205*H205,2)</f>
        <v>0</v>
      </c>
      <c r="BL205" s="17" t="s">
        <v>139</v>
      </c>
      <c r="BM205" s="170" t="s">
        <v>272</v>
      </c>
    </row>
    <row r="206" spans="1:65" s="2" customFormat="1" ht="21.75" customHeight="1">
      <c r="A206" s="32"/>
      <c r="B206" s="157"/>
      <c r="C206" s="158" t="s">
        <v>273</v>
      </c>
      <c r="D206" s="158" t="s">
        <v>135</v>
      </c>
      <c r="E206" s="159" t="s">
        <v>274</v>
      </c>
      <c r="F206" s="160" t="s">
        <v>275</v>
      </c>
      <c r="G206" s="161" t="s">
        <v>243</v>
      </c>
      <c r="H206" s="162">
        <v>0.879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139</v>
      </c>
      <c r="AT206" s="170" t="s">
        <v>135</v>
      </c>
      <c r="AU206" s="170" t="s">
        <v>140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140</v>
      </c>
      <c r="BK206" s="171">
        <f>ROUND(I206*H206,2)</f>
        <v>0</v>
      </c>
      <c r="BL206" s="17" t="s">
        <v>139</v>
      </c>
      <c r="BM206" s="170" t="s">
        <v>276</v>
      </c>
    </row>
    <row r="207" spans="2:63" s="12" customFormat="1" ht="25.9" customHeight="1">
      <c r="B207" s="144"/>
      <c r="D207" s="145" t="s">
        <v>75</v>
      </c>
      <c r="E207" s="146" t="s">
        <v>277</v>
      </c>
      <c r="F207" s="146" t="s">
        <v>278</v>
      </c>
      <c r="I207" s="147"/>
      <c r="J207" s="148">
        <f>BK207</f>
        <v>0</v>
      </c>
      <c r="L207" s="144"/>
      <c r="M207" s="149"/>
      <c r="N207" s="150"/>
      <c r="O207" s="150"/>
      <c r="P207" s="151">
        <f>P208+P231+P242+P254+P263+P267+P286+P293+P312+P329+P339+P350+P365+P371</f>
        <v>0</v>
      </c>
      <c r="Q207" s="150"/>
      <c r="R207" s="151">
        <f>R208+R231+R242+R254+R263+R267+R286+R293+R312+R329+R339+R350+R365+R371</f>
        <v>1.88384125</v>
      </c>
      <c r="S207" s="150"/>
      <c r="T207" s="152">
        <f>T208+T231+T242+T254+T263+T267+T286+T293+T312+T329+T339+T350+T365+T371</f>
        <v>0.11931536</v>
      </c>
      <c r="AR207" s="145" t="s">
        <v>140</v>
      </c>
      <c r="AT207" s="153" t="s">
        <v>75</v>
      </c>
      <c r="AU207" s="153" t="s">
        <v>76</v>
      </c>
      <c r="AY207" s="145" t="s">
        <v>132</v>
      </c>
      <c r="BK207" s="154">
        <f>BK208+BK231+BK242+BK254+BK263+BK267+BK286+BK293+BK312+BK329+BK339+BK350+BK365+BK371</f>
        <v>0</v>
      </c>
    </row>
    <row r="208" spans="2:63" s="12" customFormat="1" ht="22.9" customHeight="1">
      <c r="B208" s="144"/>
      <c r="D208" s="145" t="s">
        <v>75</v>
      </c>
      <c r="E208" s="155" t="s">
        <v>279</v>
      </c>
      <c r="F208" s="155" t="s">
        <v>280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SUM(P209:P230)</f>
        <v>0</v>
      </c>
      <c r="Q208" s="150"/>
      <c r="R208" s="151">
        <f>SUM(R209:R230)</f>
        <v>0.03039912</v>
      </c>
      <c r="S208" s="150"/>
      <c r="T208" s="152">
        <f>SUM(T209:T230)</f>
        <v>0</v>
      </c>
      <c r="AR208" s="145" t="s">
        <v>140</v>
      </c>
      <c r="AT208" s="153" t="s">
        <v>75</v>
      </c>
      <c r="AU208" s="153" t="s">
        <v>84</v>
      </c>
      <c r="AY208" s="145" t="s">
        <v>132</v>
      </c>
      <c r="BK208" s="154">
        <f>SUM(BK209:BK230)</f>
        <v>0</v>
      </c>
    </row>
    <row r="209" spans="1:65" s="2" customFormat="1" ht="21.75" customHeight="1">
      <c r="A209" s="32"/>
      <c r="B209" s="157"/>
      <c r="C209" s="158" t="s">
        <v>281</v>
      </c>
      <c r="D209" s="158" t="s">
        <v>135</v>
      </c>
      <c r="E209" s="159" t="s">
        <v>282</v>
      </c>
      <c r="F209" s="160" t="s">
        <v>283</v>
      </c>
      <c r="G209" s="161" t="s">
        <v>138</v>
      </c>
      <c r="H209" s="162">
        <v>3.25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207</v>
      </c>
      <c r="AT209" s="170" t="s">
        <v>135</v>
      </c>
      <c r="AU209" s="170" t="s">
        <v>140</v>
      </c>
      <c r="AY209" s="17" t="s">
        <v>132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140</v>
      </c>
      <c r="BK209" s="171">
        <f>ROUND(I209*H209,2)</f>
        <v>0</v>
      </c>
      <c r="BL209" s="17" t="s">
        <v>207</v>
      </c>
      <c r="BM209" s="170" t="s">
        <v>284</v>
      </c>
    </row>
    <row r="210" spans="2:51" s="13" customFormat="1" ht="12">
      <c r="B210" s="172"/>
      <c r="D210" s="173" t="s">
        <v>142</v>
      </c>
      <c r="E210" s="174" t="s">
        <v>1</v>
      </c>
      <c r="F210" s="175" t="s">
        <v>143</v>
      </c>
      <c r="H210" s="176">
        <v>3.25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142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132</v>
      </c>
    </row>
    <row r="211" spans="2:51" s="14" customFormat="1" ht="12">
      <c r="B211" s="181"/>
      <c r="D211" s="173" t="s">
        <v>142</v>
      </c>
      <c r="E211" s="182" t="s">
        <v>1</v>
      </c>
      <c r="F211" s="183" t="s">
        <v>144</v>
      </c>
      <c r="H211" s="184">
        <v>3.25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142</v>
      </c>
      <c r="AU211" s="182" t="s">
        <v>140</v>
      </c>
      <c r="AV211" s="14" t="s">
        <v>139</v>
      </c>
      <c r="AW211" s="14" t="s">
        <v>33</v>
      </c>
      <c r="AX211" s="14" t="s">
        <v>84</v>
      </c>
      <c r="AY211" s="182" t="s">
        <v>132</v>
      </c>
    </row>
    <row r="212" spans="1:65" s="2" customFormat="1" ht="21.75" customHeight="1">
      <c r="A212" s="32"/>
      <c r="B212" s="157"/>
      <c r="C212" s="158" t="s">
        <v>285</v>
      </c>
      <c r="D212" s="158" t="s">
        <v>135</v>
      </c>
      <c r="E212" s="159" t="s">
        <v>286</v>
      </c>
      <c r="F212" s="160" t="s">
        <v>287</v>
      </c>
      <c r="G212" s="161" t="s">
        <v>138</v>
      </c>
      <c r="H212" s="162">
        <v>6.568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207</v>
      </c>
      <c r="AT212" s="170" t="s">
        <v>135</v>
      </c>
      <c r="AU212" s="170" t="s">
        <v>140</v>
      </c>
      <c r="AY212" s="17" t="s">
        <v>132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207</v>
      </c>
      <c r="BM212" s="170" t="s">
        <v>288</v>
      </c>
    </row>
    <row r="213" spans="2:51" s="13" customFormat="1" ht="12">
      <c r="B213" s="172"/>
      <c r="D213" s="173" t="s">
        <v>142</v>
      </c>
      <c r="E213" s="174" t="s">
        <v>1</v>
      </c>
      <c r="F213" s="175" t="s">
        <v>289</v>
      </c>
      <c r="H213" s="176">
        <v>5.27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142</v>
      </c>
      <c r="AU213" s="174" t="s">
        <v>140</v>
      </c>
      <c r="AV213" s="13" t="s">
        <v>140</v>
      </c>
      <c r="AW213" s="13" t="s">
        <v>33</v>
      </c>
      <c r="AX213" s="13" t="s">
        <v>76</v>
      </c>
      <c r="AY213" s="174" t="s">
        <v>132</v>
      </c>
    </row>
    <row r="214" spans="2:51" s="13" customFormat="1" ht="12">
      <c r="B214" s="172"/>
      <c r="D214" s="173" t="s">
        <v>142</v>
      </c>
      <c r="E214" s="174" t="s">
        <v>1</v>
      </c>
      <c r="F214" s="175" t="s">
        <v>290</v>
      </c>
      <c r="H214" s="176">
        <v>1.298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142</v>
      </c>
      <c r="AU214" s="174" t="s">
        <v>140</v>
      </c>
      <c r="AV214" s="13" t="s">
        <v>140</v>
      </c>
      <c r="AW214" s="13" t="s">
        <v>33</v>
      </c>
      <c r="AX214" s="13" t="s">
        <v>76</v>
      </c>
      <c r="AY214" s="174" t="s">
        <v>132</v>
      </c>
    </row>
    <row r="215" spans="2:51" s="14" customFormat="1" ht="12">
      <c r="B215" s="181"/>
      <c r="D215" s="173" t="s">
        <v>142</v>
      </c>
      <c r="E215" s="182" t="s">
        <v>1</v>
      </c>
      <c r="F215" s="183" t="s">
        <v>144</v>
      </c>
      <c r="H215" s="184">
        <v>6.568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142</v>
      </c>
      <c r="AU215" s="182" t="s">
        <v>140</v>
      </c>
      <c r="AV215" s="14" t="s">
        <v>139</v>
      </c>
      <c r="AW215" s="14" t="s">
        <v>33</v>
      </c>
      <c r="AX215" s="14" t="s">
        <v>84</v>
      </c>
      <c r="AY215" s="182" t="s">
        <v>132</v>
      </c>
    </row>
    <row r="216" spans="1:65" s="2" customFormat="1" ht="21.75" customHeight="1">
      <c r="A216" s="32"/>
      <c r="B216" s="157"/>
      <c r="C216" s="196" t="s">
        <v>291</v>
      </c>
      <c r="D216" s="196" t="s">
        <v>208</v>
      </c>
      <c r="E216" s="197" t="s">
        <v>292</v>
      </c>
      <c r="F216" s="198" t="s">
        <v>293</v>
      </c>
      <c r="G216" s="199" t="s">
        <v>294</v>
      </c>
      <c r="H216" s="200">
        <v>29.454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0.001</v>
      </c>
      <c r="R216" s="168">
        <f>Q216*H216</f>
        <v>0.029454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291</v>
      </c>
      <c r="AT216" s="170" t="s">
        <v>208</v>
      </c>
      <c r="AU216" s="170" t="s">
        <v>140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140</v>
      </c>
      <c r="BK216" s="171">
        <f>ROUND(I216*H216,2)</f>
        <v>0</v>
      </c>
      <c r="BL216" s="17" t="s">
        <v>207</v>
      </c>
      <c r="BM216" s="170" t="s">
        <v>295</v>
      </c>
    </row>
    <row r="217" spans="2:51" s="15" customFormat="1" ht="12">
      <c r="B217" s="189"/>
      <c r="D217" s="173" t="s">
        <v>142</v>
      </c>
      <c r="E217" s="190" t="s">
        <v>1</v>
      </c>
      <c r="F217" s="191" t="s">
        <v>296</v>
      </c>
      <c r="H217" s="190" t="s">
        <v>1</v>
      </c>
      <c r="I217" s="192"/>
      <c r="L217" s="189"/>
      <c r="M217" s="193"/>
      <c r="N217" s="194"/>
      <c r="O217" s="194"/>
      <c r="P217" s="194"/>
      <c r="Q217" s="194"/>
      <c r="R217" s="194"/>
      <c r="S217" s="194"/>
      <c r="T217" s="195"/>
      <c r="AT217" s="190" t="s">
        <v>142</v>
      </c>
      <c r="AU217" s="190" t="s">
        <v>140</v>
      </c>
      <c r="AV217" s="15" t="s">
        <v>84</v>
      </c>
      <c r="AW217" s="15" t="s">
        <v>33</v>
      </c>
      <c r="AX217" s="15" t="s">
        <v>76</v>
      </c>
      <c r="AY217" s="190" t="s">
        <v>132</v>
      </c>
    </row>
    <row r="218" spans="2:51" s="13" customFormat="1" ht="12">
      <c r="B218" s="172"/>
      <c r="D218" s="173" t="s">
        <v>142</v>
      </c>
      <c r="E218" s="174" t="s">
        <v>1</v>
      </c>
      <c r="F218" s="175" t="s">
        <v>297</v>
      </c>
      <c r="H218" s="176">
        <v>29.454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142</v>
      </c>
      <c r="AU218" s="174" t="s">
        <v>140</v>
      </c>
      <c r="AV218" s="13" t="s">
        <v>140</v>
      </c>
      <c r="AW218" s="13" t="s">
        <v>33</v>
      </c>
      <c r="AX218" s="13" t="s">
        <v>84</v>
      </c>
      <c r="AY218" s="174" t="s">
        <v>132</v>
      </c>
    </row>
    <row r="219" spans="1:65" s="2" customFormat="1" ht="21.75" customHeight="1">
      <c r="A219" s="32"/>
      <c r="B219" s="157"/>
      <c r="C219" s="158" t="s">
        <v>298</v>
      </c>
      <c r="D219" s="158" t="s">
        <v>135</v>
      </c>
      <c r="E219" s="159" t="s">
        <v>299</v>
      </c>
      <c r="F219" s="160" t="s">
        <v>300</v>
      </c>
      <c r="G219" s="161" t="s">
        <v>138</v>
      </c>
      <c r="H219" s="162">
        <v>9.818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207</v>
      </c>
      <c r="AT219" s="170" t="s">
        <v>135</v>
      </c>
      <c r="AU219" s="170" t="s">
        <v>140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140</v>
      </c>
      <c r="BK219" s="171">
        <f>ROUND(I219*H219,2)</f>
        <v>0</v>
      </c>
      <c r="BL219" s="17" t="s">
        <v>207</v>
      </c>
      <c r="BM219" s="170" t="s">
        <v>301</v>
      </c>
    </row>
    <row r="220" spans="2:51" s="13" customFormat="1" ht="12">
      <c r="B220" s="172"/>
      <c r="D220" s="173" t="s">
        <v>142</v>
      </c>
      <c r="E220" s="174" t="s">
        <v>1</v>
      </c>
      <c r="F220" s="175" t="s">
        <v>302</v>
      </c>
      <c r="H220" s="176">
        <v>9.818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142</v>
      </c>
      <c r="AU220" s="174" t="s">
        <v>140</v>
      </c>
      <c r="AV220" s="13" t="s">
        <v>140</v>
      </c>
      <c r="AW220" s="13" t="s">
        <v>33</v>
      </c>
      <c r="AX220" s="13" t="s">
        <v>84</v>
      </c>
      <c r="AY220" s="174" t="s">
        <v>132</v>
      </c>
    </row>
    <row r="221" spans="1:65" s="2" customFormat="1" ht="21.75" customHeight="1">
      <c r="A221" s="32"/>
      <c r="B221" s="157"/>
      <c r="C221" s="158" t="s">
        <v>303</v>
      </c>
      <c r="D221" s="158" t="s">
        <v>135</v>
      </c>
      <c r="E221" s="159" t="s">
        <v>304</v>
      </c>
      <c r="F221" s="160" t="s">
        <v>305</v>
      </c>
      <c r="G221" s="161" t="s">
        <v>306</v>
      </c>
      <c r="H221" s="162">
        <v>14.32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207</v>
      </c>
      <c r="AT221" s="170" t="s">
        <v>135</v>
      </c>
      <c r="AU221" s="170" t="s">
        <v>140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140</v>
      </c>
      <c r="BK221" s="171">
        <f>ROUND(I221*H221,2)</f>
        <v>0</v>
      </c>
      <c r="BL221" s="17" t="s">
        <v>207</v>
      </c>
      <c r="BM221" s="170" t="s">
        <v>307</v>
      </c>
    </row>
    <row r="222" spans="2:51" s="13" customFormat="1" ht="12">
      <c r="B222" s="172"/>
      <c r="D222" s="173" t="s">
        <v>142</v>
      </c>
      <c r="E222" s="174" t="s">
        <v>1</v>
      </c>
      <c r="F222" s="175" t="s">
        <v>308</v>
      </c>
      <c r="H222" s="176">
        <v>9.12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142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132</v>
      </c>
    </row>
    <row r="223" spans="2:51" s="13" customFormat="1" ht="12">
      <c r="B223" s="172"/>
      <c r="D223" s="173" t="s">
        <v>142</v>
      </c>
      <c r="E223" s="174" t="s">
        <v>1</v>
      </c>
      <c r="F223" s="175" t="s">
        <v>309</v>
      </c>
      <c r="H223" s="176">
        <v>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142</v>
      </c>
      <c r="AU223" s="174" t="s">
        <v>140</v>
      </c>
      <c r="AV223" s="13" t="s">
        <v>140</v>
      </c>
      <c r="AW223" s="13" t="s">
        <v>33</v>
      </c>
      <c r="AX223" s="13" t="s">
        <v>76</v>
      </c>
      <c r="AY223" s="174" t="s">
        <v>132</v>
      </c>
    </row>
    <row r="224" spans="2:51" s="13" customFormat="1" ht="12">
      <c r="B224" s="172"/>
      <c r="D224" s="173" t="s">
        <v>142</v>
      </c>
      <c r="E224" s="174" t="s">
        <v>1</v>
      </c>
      <c r="F224" s="175" t="s">
        <v>310</v>
      </c>
      <c r="H224" s="176">
        <v>1.2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142</v>
      </c>
      <c r="AU224" s="174" t="s">
        <v>140</v>
      </c>
      <c r="AV224" s="13" t="s">
        <v>140</v>
      </c>
      <c r="AW224" s="13" t="s">
        <v>33</v>
      </c>
      <c r="AX224" s="13" t="s">
        <v>76</v>
      </c>
      <c r="AY224" s="174" t="s">
        <v>132</v>
      </c>
    </row>
    <row r="225" spans="2:51" s="14" customFormat="1" ht="12">
      <c r="B225" s="181"/>
      <c r="D225" s="173" t="s">
        <v>142</v>
      </c>
      <c r="E225" s="182" t="s">
        <v>1</v>
      </c>
      <c r="F225" s="183" t="s">
        <v>144</v>
      </c>
      <c r="H225" s="184">
        <v>14.319999999999999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142</v>
      </c>
      <c r="AU225" s="182" t="s">
        <v>140</v>
      </c>
      <c r="AV225" s="14" t="s">
        <v>139</v>
      </c>
      <c r="AW225" s="14" t="s">
        <v>33</v>
      </c>
      <c r="AX225" s="14" t="s">
        <v>84</v>
      </c>
      <c r="AY225" s="182" t="s">
        <v>132</v>
      </c>
    </row>
    <row r="226" spans="1:65" s="2" customFormat="1" ht="21.75" customHeight="1">
      <c r="A226" s="32"/>
      <c r="B226" s="157"/>
      <c r="C226" s="158" t="s">
        <v>311</v>
      </c>
      <c r="D226" s="158" t="s">
        <v>135</v>
      </c>
      <c r="E226" s="159" t="s">
        <v>312</v>
      </c>
      <c r="F226" s="160" t="s">
        <v>313</v>
      </c>
      <c r="G226" s="161" t="s">
        <v>205</v>
      </c>
      <c r="H226" s="162">
        <v>6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207</v>
      </c>
      <c r="AT226" s="170" t="s">
        <v>135</v>
      </c>
      <c r="AU226" s="170" t="s">
        <v>140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140</v>
      </c>
      <c r="BK226" s="171">
        <f>ROUND(I226*H226,2)</f>
        <v>0</v>
      </c>
      <c r="BL226" s="17" t="s">
        <v>207</v>
      </c>
      <c r="BM226" s="170" t="s">
        <v>314</v>
      </c>
    </row>
    <row r="227" spans="1:65" s="2" customFormat="1" ht="16.5" customHeight="1">
      <c r="A227" s="32"/>
      <c r="B227" s="157"/>
      <c r="C227" s="196" t="s">
        <v>315</v>
      </c>
      <c r="D227" s="196" t="s">
        <v>208</v>
      </c>
      <c r="E227" s="197" t="s">
        <v>316</v>
      </c>
      <c r="F227" s="198" t="s">
        <v>317</v>
      </c>
      <c r="G227" s="199" t="s">
        <v>306</v>
      </c>
      <c r="H227" s="200">
        <v>15.752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42</v>
      </c>
      <c r="O227" s="58"/>
      <c r="P227" s="168">
        <f>O227*H227</f>
        <v>0</v>
      </c>
      <c r="Q227" s="168">
        <v>6E-05</v>
      </c>
      <c r="R227" s="168">
        <f>Q227*H227</f>
        <v>0.00094512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291</v>
      </c>
      <c r="AT227" s="170" t="s">
        <v>208</v>
      </c>
      <c r="AU227" s="170" t="s">
        <v>140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207</v>
      </c>
      <c r="BM227" s="170" t="s">
        <v>318</v>
      </c>
    </row>
    <row r="228" spans="2:51" s="13" customFormat="1" ht="12">
      <c r="B228" s="172"/>
      <c r="D228" s="173" t="s">
        <v>142</v>
      </c>
      <c r="E228" s="174" t="s">
        <v>1</v>
      </c>
      <c r="F228" s="175" t="s">
        <v>319</v>
      </c>
      <c r="H228" s="176">
        <v>15.752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142</v>
      </c>
      <c r="AU228" s="174" t="s">
        <v>140</v>
      </c>
      <c r="AV228" s="13" t="s">
        <v>140</v>
      </c>
      <c r="AW228" s="13" t="s">
        <v>33</v>
      </c>
      <c r="AX228" s="13" t="s">
        <v>84</v>
      </c>
      <c r="AY228" s="174" t="s">
        <v>132</v>
      </c>
    </row>
    <row r="229" spans="1:65" s="2" customFormat="1" ht="21.75" customHeight="1">
      <c r="A229" s="32"/>
      <c r="B229" s="157"/>
      <c r="C229" s="158" t="s">
        <v>320</v>
      </c>
      <c r="D229" s="158" t="s">
        <v>135</v>
      </c>
      <c r="E229" s="159" t="s">
        <v>321</v>
      </c>
      <c r="F229" s="160" t="s">
        <v>322</v>
      </c>
      <c r="G229" s="161" t="s">
        <v>243</v>
      </c>
      <c r="H229" s="162">
        <v>0.03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207</v>
      </c>
      <c r="AT229" s="170" t="s">
        <v>135</v>
      </c>
      <c r="AU229" s="170" t="s">
        <v>140</v>
      </c>
      <c r="AY229" s="17" t="s">
        <v>132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140</v>
      </c>
      <c r="BK229" s="171">
        <f>ROUND(I229*H229,2)</f>
        <v>0</v>
      </c>
      <c r="BL229" s="17" t="s">
        <v>207</v>
      </c>
      <c r="BM229" s="170" t="s">
        <v>323</v>
      </c>
    </row>
    <row r="230" spans="1:65" s="2" customFormat="1" ht="21.75" customHeight="1">
      <c r="A230" s="32"/>
      <c r="B230" s="157"/>
      <c r="C230" s="158" t="s">
        <v>324</v>
      </c>
      <c r="D230" s="158" t="s">
        <v>135</v>
      </c>
      <c r="E230" s="159" t="s">
        <v>325</v>
      </c>
      <c r="F230" s="160" t="s">
        <v>326</v>
      </c>
      <c r="G230" s="161" t="s">
        <v>243</v>
      </c>
      <c r="H230" s="162">
        <v>0.03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207</v>
      </c>
      <c r="AT230" s="170" t="s">
        <v>135</v>
      </c>
      <c r="AU230" s="170" t="s">
        <v>140</v>
      </c>
      <c r="AY230" s="17" t="s">
        <v>132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207</v>
      </c>
      <c r="BM230" s="170" t="s">
        <v>327</v>
      </c>
    </row>
    <row r="231" spans="2:63" s="12" customFormat="1" ht="22.9" customHeight="1">
      <c r="B231" s="144"/>
      <c r="D231" s="145" t="s">
        <v>75</v>
      </c>
      <c r="E231" s="155" t="s">
        <v>328</v>
      </c>
      <c r="F231" s="155" t="s">
        <v>329</v>
      </c>
      <c r="I231" s="147"/>
      <c r="J231" s="156">
        <f>BK231</f>
        <v>0</v>
      </c>
      <c r="L231" s="144"/>
      <c r="M231" s="149"/>
      <c r="N231" s="150"/>
      <c r="O231" s="150"/>
      <c r="P231" s="151">
        <f>SUM(P232:P241)</f>
        <v>0</v>
      </c>
      <c r="Q231" s="150"/>
      <c r="R231" s="151">
        <f>SUM(R232:R241)</f>
        <v>0.0083</v>
      </c>
      <c r="S231" s="150"/>
      <c r="T231" s="152">
        <f>SUM(T232:T241)</f>
        <v>0.021179999999999997</v>
      </c>
      <c r="AR231" s="145" t="s">
        <v>140</v>
      </c>
      <c r="AT231" s="153" t="s">
        <v>75</v>
      </c>
      <c r="AU231" s="153" t="s">
        <v>84</v>
      </c>
      <c r="AY231" s="145" t="s">
        <v>132</v>
      </c>
      <c r="BK231" s="154">
        <f>SUM(BK232:BK241)</f>
        <v>0</v>
      </c>
    </row>
    <row r="232" spans="1:65" s="2" customFormat="1" ht="16.5" customHeight="1">
      <c r="A232" s="32"/>
      <c r="B232" s="157"/>
      <c r="C232" s="158" t="s">
        <v>330</v>
      </c>
      <c r="D232" s="158" t="s">
        <v>135</v>
      </c>
      <c r="E232" s="159" t="s">
        <v>331</v>
      </c>
      <c r="F232" s="160" t="s">
        <v>332</v>
      </c>
      <c r="G232" s="161" t="s">
        <v>306</v>
      </c>
      <c r="H232" s="162">
        <v>6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0.00198</v>
      </c>
      <c r="T232" s="169">
        <f>S232*H232</f>
        <v>0.01188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207</v>
      </c>
      <c r="AT232" s="170" t="s">
        <v>135</v>
      </c>
      <c r="AU232" s="170" t="s">
        <v>140</v>
      </c>
      <c r="AY232" s="17" t="s">
        <v>132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207</v>
      </c>
      <c r="BM232" s="170" t="s">
        <v>333</v>
      </c>
    </row>
    <row r="233" spans="1:65" s="2" customFormat="1" ht="16.5" customHeight="1">
      <c r="A233" s="32"/>
      <c r="B233" s="157"/>
      <c r="C233" s="158" t="s">
        <v>334</v>
      </c>
      <c r="D233" s="158" t="s">
        <v>135</v>
      </c>
      <c r="E233" s="159" t="s">
        <v>335</v>
      </c>
      <c r="F233" s="160" t="s">
        <v>336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0.00177</v>
      </c>
      <c r="R233" s="168">
        <f>Q233*H233</f>
        <v>0.00354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207</v>
      </c>
      <c r="AT233" s="170" t="s">
        <v>135</v>
      </c>
      <c r="AU233" s="170" t="s">
        <v>140</v>
      </c>
      <c r="AY233" s="17" t="s">
        <v>132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207</v>
      </c>
      <c r="BM233" s="170" t="s">
        <v>337</v>
      </c>
    </row>
    <row r="234" spans="1:65" s="2" customFormat="1" ht="16.5" customHeight="1">
      <c r="A234" s="32"/>
      <c r="B234" s="157"/>
      <c r="C234" s="158" t="s">
        <v>338</v>
      </c>
      <c r="D234" s="158" t="s">
        <v>135</v>
      </c>
      <c r="E234" s="159" t="s">
        <v>339</v>
      </c>
      <c r="F234" s="160" t="s">
        <v>340</v>
      </c>
      <c r="G234" s="161" t="s">
        <v>306</v>
      </c>
      <c r="H234" s="162">
        <v>7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0.00046</v>
      </c>
      <c r="R234" s="168">
        <f>Q234*H234</f>
        <v>0.00322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207</v>
      </c>
      <c r="AT234" s="170" t="s">
        <v>135</v>
      </c>
      <c r="AU234" s="170" t="s">
        <v>140</v>
      </c>
      <c r="AY234" s="17" t="s">
        <v>132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207</v>
      </c>
      <c r="BM234" s="170" t="s">
        <v>341</v>
      </c>
    </row>
    <row r="235" spans="1:65" s="2" customFormat="1" ht="16.5" customHeight="1">
      <c r="A235" s="32"/>
      <c r="B235" s="157"/>
      <c r="C235" s="158" t="s">
        <v>342</v>
      </c>
      <c r="D235" s="158" t="s">
        <v>135</v>
      </c>
      <c r="E235" s="159" t="s">
        <v>343</v>
      </c>
      <c r="F235" s="160" t="s">
        <v>344</v>
      </c>
      <c r="G235" s="161" t="s">
        <v>306</v>
      </c>
      <c r="H235" s="162">
        <v>2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0.00077</v>
      </c>
      <c r="R235" s="168">
        <f>Q235*H235</f>
        <v>0.00154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207</v>
      </c>
      <c r="AT235" s="170" t="s">
        <v>135</v>
      </c>
      <c r="AU235" s="170" t="s">
        <v>140</v>
      </c>
      <c r="AY235" s="17" t="s">
        <v>132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140</v>
      </c>
      <c r="BK235" s="171">
        <f>ROUND(I235*H235,2)</f>
        <v>0</v>
      </c>
      <c r="BL235" s="17" t="s">
        <v>207</v>
      </c>
      <c r="BM235" s="170" t="s">
        <v>345</v>
      </c>
    </row>
    <row r="236" spans="1:65" s="2" customFormat="1" ht="16.5" customHeight="1">
      <c r="A236" s="32"/>
      <c r="B236" s="157"/>
      <c r="C236" s="158" t="s">
        <v>346</v>
      </c>
      <c r="D236" s="158" t="s">
        <v>135</v>
      </c>
      <c r="E236" s="159" t="s">
        <v>347</v>
      </c>
      <c r="F236" s="160" t="s">
        <v>348</v>
      </c>
      <c r="G236" s="161" t="s">
        <v>205</v>
      </c>
      <c r="H236" s="162">
        <v>3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0.0031</v>
      </c>
      <c r="T236" s="169">
        <f>S236*H236</f>
        <v>0.0093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207</v>
      </c>
      <c r="AT236" s="170" t="s">
        <v>135</v>
      </c>
      <c r="AU236" s="170" t="s">
        <v>140</v>
      </c>
      <c r="AY236" s="17" t="s">
        <v>132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140</v>
      </c>
      <c r="BK236" s="171">
        <f>ROUND(I236*H236,2)</f>
        <v>0</v>
      </c>
      <c r="BL236" s="17" t="s">
        <v>207</v>
      </c>
      <c r="BM236" s="170" t="s">
        <v>349</v>
      </c>
    </row>
    <row r="237" spans="2:51" s="15" customFormat="1" ht="12">
      <c r="B237" s="189"/>
      <c r="D237" s="173" t="s">
        <v>142</v>
      </c>
      <c r="E237" s="190" t="s">
        <v>1</v>
      </c>
      <c r="F237" s="191" t="s">
        <v>350</v>
      </c>
      <c r="H237" s="190" t="s">
        <v>1</v>
      </c>
      <c r="I237" s="192"/>
      <c r="L237" s="189"/>
      <c r="M237" s="193"/>
      <c r="N237" s="194"/>
      <c r="O237" s="194"/>
      <c r="P237" s="194"/>
      <c r="Q237" s="194"/>
      <c r="R237" s="194"/>
      <c r="S237" s="194"/>
      <c r="T237" s="195"/>
      <c r="AT237" s="190" t="s">
        <v>142</v>
      </c>
      <c r="AU237" s="190" t="s">
        <v>140</v>
      </c>
      <c r="AV237" s="15" t="s">
        <v>84</v>
      </c>
      <c r="AW237" s="15" t="s">
        <v>33</v>
      </c>
      <c r="AX237" s="15" t="s">
        <v>76</v>
      </c>
      <c r="AY237" s="190" t="s">
        <v>132</v>
      </c>
    </row>
    <row r="238" spans="2:51" s="13" customFormat="1" ht="12">
      <c r="B238" s="172"/>
      <c r="D238" s="173" t="s">
        <v>142</v>
      </c>
      <c r="E238" s="174" t="s">
        <v>1</v>
      </c>
      <c r="F238" s="175" t="s">
        <v>148</v>
      </c>
      <c r="H238" s="176">
        <v>3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142</v>
      </c>
      <c r="AU238" s="174" t="s">
        <v>140</v>
      </c>
      <c r="AV238" s="13" t="s">
        <v>140</v>
      </c>
      <c r="AW238" s="13" t="s">
        <v>33</v>
      </c>
      <c r="AX238" s="13" t="s">
        <v>84</v>
      </c>
      <c r="AY238" s="174" t="s">
        <v>132</v>
      </c>
    </row>
    <row r="239" spans="1:65" s="2" customFormat="1" ht="16.5" customHeight="1">
      <c r="A239" s="32"/>
      <c r="B239" s="157"/>
      <c r="C239" s="158" t="s">
        <v>351</v>
      </c>
      <c r="D239" s="158" t="s">
        <v>135</v>
      </c>
      <c r="E239" s="159" t="s">
        <v>352</v>
      </c>
      <c r="F239" s="160" t="s">
        <v>353</v>
      </c>
      <c r="G239" s="161" t="s">
        <v>306</v>
      </c>
      <c r="H239" s="162">
        <v>11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207</v>
      </c>
      <c r="AT239" s="170" t="s">
        <v>135</v>
      </c>
      <c r="AU239" s="170" t="s">
        <v>140</v>
      </c>
      <c r="AY239" s="17" t="s">
        <v>132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207</v>
      </c>
      <c r="BM239" s="170" t="s">
        <v>354</v>
      </c>
    </row>
    <row r="240" spans="1:65" s="2" customFormat="1" ht="21.75" customHeight="1">
      <c r="A240" s="32"/>
      <c r="B240" s="157"/>
      <c r="C240" s="158" t="s">
        <v>355</v>
      </c>
      <c r="D240" s="158" t="s">
        <v>135</v>
      </c>
      <c r="E240" s="159" t="s">
        <v>356</v>
      </c>
      <c r="F240" s="160" t="s">
        <v>357</v>
      </c>
      <c r="G240" s="161" t="s">
        <v>243</v>
      </c>
      <c r="H240" s="162">
        <v>0.008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207</v>
      </c>
      <c r="AT240" s="170" t="s">
        <v>135</v>
      </c>
      <c r="AU240" s="170" t="s">
        <v>140</v>
      </c>
      <c r="AY240" s="17" t="s">
        <v>132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140</v>
      </c>
      <c r="BK240" s="171">
        <f>ROUND(I240*H240,2)</f>
        <v>0</v>
      </c>
      <c r="BL240" s="17" t="s">
        <v>207</v>
      </c>
      <c r="BM240" s="170" t="s">
        <v>358</v>
      </c>
    </row>
    <row r="241" spans="1:65" s="2" customFormat="1" ht="21.75" customHeight="1">
      <c r="A241" s="32"/>
      <c r="B241" s="157"/>
      <c r="C241" s="158" t="s">
        <v>359</v>
      </c>
      <c r="D241" s="158" t="s">
        <v>135</v>
      </c>
      <c r="E241" s="159" t="s">
        <v>360</v>
      </c>
      <c r="F241" s="160" t="s">
        <v>361</v>
      </c>
      <c r="G241" s="161" t="s">
        <v>243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207</v>
      </c>
      <c r="AT241" s="170" t="s">
        <v>135</v>
      </c>
      <c r="AU241" s="170" t="s">
        <v>140</v>
      </c>
      <c r="AY241" s="17" t="s">
        <v>132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140</v>
      </c>
      <c r="BK241" s="171">
        <f>ROUND(I241*H241,2)</f>
        <v>0</v>
      </c>
      <c r="BL241" s="17" t="s">
        <v>207</v>
      </c>
      <c r="BM241" s="170" t="s">
        <v>362</v>
      </c>
    </row>
    <row r="242" spans="2:63" s="12" customFormat="1" ht="22.9" customHeight="1">
      <c r="B242" s="144"/>
      <c r="D242" s="145" t="s">
        <v>75</v>
      </c>
      <c r="E242" s="155" t="s">
        <v>363</v>
      </c>
      <c r="F242" s="155" t="s">
        <v>364</v>
      </c>
      <c r="I242" s="147"/>
      <c r="J242" s="156">
        <f>BK242</f>
        <v>0</v>
      </c>
      <c r="L242" s="144"/>
      <c r="M242" s="149"/>
      <c r="N242" s="150"/>
      <c r="O242" s="150"/>
      <c r="P242" s="151">
        <f>SUM(P243:P253)</f>
        <v>0</v>
      </c>
      <c r="Q242" s="150"/>
      <c r="R242" s="151">
        <f>SUM(R243:R253)</f>
        <v>0.02018</v>
      </c>
      <c r="S242" s="150"/>
      <c r="T242" s="152">
        <f>SUM(T243:T253)</f>
        <v>0.0027999999999999995</v>
      </c>
      <c r="AR242" s="145" t="s">
        <v>140</v>
      </c>
      <c r="AT242" s="153" t="s">
        <v>75</v>
      </c>
      <c r="AU242" s="153" t="s">
        <v>84</v>
      </c>
      <c r="AY242" s="145" t="s">
        <v>132</v>
      </c>
      <c r="BK242" s="154">
        <f>SUM(BK243:BK253)</f>
        <v>0</v>
      </c>
    </row>
    <row r="243" spans="1:65" s="2" customFormat="1" ht="16.5" customHeight="1">
      <c r="A243" s="32"/>
      <c r="B243" s="157"/>
      <c r="C243" s="158" t="s">
        <v>365</v>
      </c>
      <c r="D243" s="158" t="s">
        <v>135</v>
      </c>
      <c r="E243" s="159" t="s">
        <v>366</v>
      </c>
      <c r="F243" s="160" t="s">
        <v>367</v>
      </c>
      <c r="G243" s="161" t="s">
        <v>306</v>
      </c>
      <c r="H243" s="162">
        <v>10</v>
      </c>
      <c r="I243" s="163"/>
      <c r="J243" s="164">
        <f aca="true" t="shared" si="10" ref="J243:J253"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 aca="true" t="shared" si="11" ref="P243:P253">O243*H243</f>
        <v>0</v>
      </c>
      <c r="Q243" s="168">
        <v>0</v>
      </c>
      <c r="R243" s="168">
        <f aca="true" t="shared" si="12" ref="R243:R253">Q243*H243</f>
        <v>0</v>
      </c>
      <c r="S243" s="168">
        <v>0.00028</v>
      </c>
      <c r="T243" s="169">
        <f aca="true" t="shared" si="13" ref="T243:T253">S243*H243</f>
        <v>0.0027999999999999995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207</v>
      </c>
      <c r="AT243" s="170" t="s">
        <v>135</v>
      </c>
      <c r="AU243" s="170" t="s">
        <v>140</v>
      </c>
      <c r="AY243" s="17" t="s">
        <v>132</v>
      </c>
      <c r="BE243" s="171">
        <f aca="true" t="shared" si="14" ref="BE243:BE253">IF(N243="základní",J243,0)</f>
        <v>0</v>
      </c>
      <c r="BF243" s="171">
        <f aca="true" t="shared" si="15" ref="BF243:BF253">IF(N243="snížená",J243,0)</f>
        <v>0</v>
      </c>
      <c r="BG243" s="171">
        <f aca="true" t="shared" si="16" ref="BG243:BG253">IF(N243="zákl. přenesená",J243,0)</f>
        <v>0</v>
      </c>
      <c r="BH243" s="171">
        <f aca="true" t="shared" si="17" ref="BH243:BH253">IF(N243="sníž. přenesená",J243,0)</f>
        <v>0</v>
      </c>
      <c r="BI243" s="171">
        <f aca="true" t="shared" si="18" ref="BI243:BI253">IF(N243="nulová",J243,0)</f>
        <v>0</v>
      </c>
      <c r="BJ243" s="17" t="s">
        <v>140</v>
      </c>
      <c r="BK243" s="171">
        <f aca="true" t="shared" si="19" ref="BK243:BK253">ROUND(I243*H243,2)</f>
        <v>0</v>
      </c>
      <c r="BL243" s="17" t="s">
        <v>207</v>
      </c>
      <c r="BM243" s="170" t="s">
        <v>368</v>
      </c>
    </row>
    <row r="244" spans="1:65" s="2" customFormat="1" ht="21.75" customHeight="1">
      <c r="A244" s="32"/>
      <c r="B244" s="157"/>
      <c r="C244" s="158" t="s">
        <v>369</v>
      </c>
      <c r="D244" s="158" t="s">
        <v>135</v>
      </c>
      <c r="E244" s="159" t="s">
        <v>370</v>
      </c>
      <c r="F244" s="160" t="s">
        <v>371</v>
      </c>
      <c r="G244" s="161" t="s">
        <v>306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0.00042</v>
      </c>
      <c r="R244" s="168">
        <f t="shared" si="12"/>
        <v>0.008400000000000001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207</v>
      </c>
      <c r="AT244" s="170" t="s">
        <v>135</v>
      </c>
      <c r="AU244" s="170" t="s">
        <v>140</v>
      </c>
      <c r="AY244" s="17" t="s">
        <v>132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207</v>
      </c>
      <c r="BM244" s="170" t="s">
        <v>372</v>
      </c>
    </row>
    <row r="245" spans="1:65" s="2" customFormat="1" ht="21.75" customHeight="1">
      <c r="A245" s="32"/>
      <c r="B245" s="157"/>
      <c r="C245" s="196" t="s">
        <v>373</v>
      </c>
      <c r="D245" s="196" t="s">
        <v>208</v>
      </c>
      <c r="E245" s="197" t="s">
        <v>374</v>
      </c>
      <c r="F245" s="198" t="s">
        <v>375</v>
      </c>
      <c r="G245" s="199" t="s">
        <v>306</v>
      </c>
      <c r="H245" s="200">
        <v>7</v>
      </c>
      <c r="I245" s="201"/>
      <c r="J245" s="202">
        <f t="shared" si="10"/>
        <v>0</v>
      </c>
      <c r="K245" s="203"/>
      <c r="L245" s="204"/>
      <c r="M245" s="205" t="s">
        <v>1</v>
      </c>
      <c r="N245" s="206" t="s">
        <v>42</v>
      </c>
      <c r="O245" s="58"/>
      <c r="P245" s="168">
        <f t="shared" si="11"/>
        <v>0</v>
      </c>
      <c r="Q245" s="168">
        <v>0.00011</v>
      </c>
      <c r="R245" s="168">
        <f t="shared" si="12"/>
        <v>0.0007700000000000001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208</v>
      </c>
      <c r="AU245" s="170" t="s">
        <v>140</v>
      </c>
      <c r="AY245" s="17" t="s">
        <v>132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207</v>
      </c>
      <c r="BM245" s="170" t="s">
        <v>376</v>
      </c>
    </row>
    <row r="246" spans="1:65" s="2" customFormat="1" ht="21.75" customHeight="1">
      <c r="A246" s="32"/>
      <c r="B246" s="157"/>
      <c r="C246" s="196" t="s">
        <v>183</v>
      </c>
      <c r="D246" s="196" t="s">
        <v>208</v>
      </c>
      <c r="E246" s="197" t="s">
        <v>377</v>
      </c>
      <c r="F246" s="198" t="s">
        <v>378</v>
      </c>
      <c r="G246" s="199" t="s">
        <v>306</v>
      </c>
      <c r="H246" s="200">
        <v>7</v>
      </c>
      <c r="I246" s="201"/>
      <c r="J246" s="202">
        <f t="shared" si="10"/>
        <v>0</v>
      </c>
      <c r="K246" s="203"/>
      <c r="L246" s="204"/>
      <c r="M246" s="205" t="s">
        <v>1</v>
      </c>
      <c r="N246" s="206" t="s">
        <v>42</v>
      </c>
      <c r="O246" s="58"/>
      <c r="P246" s="168">
        <f t="shared" si="11"/>
        <v>0</v>
      </c>
      <c r="Q246" s="168">
        <v>0.00017</v>
      </c>
      <c r="R246" s="168">
        <f t="shared" si="12"/>
        <v>0.00119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291</v>
      </c>
      <c r="AT246" s="170" t="s">
        <v>208</v>
      </c>
      <c r="AU246" s="170" t="s">
        <v>140</v>
      </c>
      <c r="AY246" s="17" t="s">
        <v>132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207</v>
      </c>
      <c r="BM246" s="170" t="s">
        <v>379</v>
      </c>
    </row>
    <row r="247" spans="1:65" s="2" customFormat="1" ht="21.75" customHeight="1">
      <c r="A247" s="32"/>
      <c r="B247" s="157"/>
      <c r="C247" s="196" t="s">
        <v>380</v>
      </c>
      <c r="D247" s="196" t="s">
        <v>208</v>
      </c>
      <c r="E247" s="197" t="s">
        <v>381</v>
      </c>
      <c r="F247" s="198" t="s">
        <v>382</v>
      </c>
      <c r="G247" s="199" t="s">
        <v>306</v>
      </c>
      <c r="H247" s="200">
        <v>6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0.00027</v>
      </c>
      <c r="R247" s="168">
        <f t="shared" si="12"/>
        <v>0.00162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291</v>
      </c>
      <c r="AT247" s="170" t="s">
        <v>208</v>
      </c>
      <c r="AU247" s="170" t="s">
        <v>140</v>
      </c>
      <c r="AY247" s="17" t="s">
        <v>132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207</v>
      </c>
      <c r="BM247" s="170" t="s">
        <v>383</v>
      </c>
    </row>
    <row r="248" spans="1:65" s="2" customFormat="1" ht="21.75" customHeight="1">
      <c r="A248" s="32"/>
      <c r="B248" s="157"/>
      <c r="C248" s="158" t="s">
        <v>384</v>
      </c>
      <c r="D248" s="158" t="s">
        <v>135</v>
      </c>
      <c r="E248" s="159" t="s">
        <v>385</v>
      </c>
      <c r="F248" s="160" t="s">
        <v>386</v>
      </c>
      <c r="G248" s="161" t="s">
        <v>387</v>
      </c>
      <c r="H248" s="162">
        <v>1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207</v>
      </c>
      <c r="AT248" s="170" t="s">
        <v>135</v>
      </c>
      <c r="AU248" s="170" t="s">
        <v>140</v>
      </c>
      <c r="AY248" s="17" t="s">
        <v>132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207</v>
      </c>
      <c r="BM248" s="170" t="s">
        <v>388</v>
      </c>
    </row>
    <row r="249" spans="1:65" s="2" customFormat="1" ht="21.75" customHeight="1">
      <c r="A249" s="32"/>
      <c r="B249" s="157"/>
      <c r="C249" s="158" t="s">
        <v>389</v>
      </c>
      <c r="D249" s="158" t="s">
        <v>135</v>
      </c>
      <c r="E249" s="159" t="s">
        <v>390</v>
      </c>
      <c r="F249" s="160" t="s">
        <v>391</v>
      </c>
      <c r="G249" s="161" t="s">
        <v>387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207</v>
      </c>
      <c r="AT249" s="170" t="s">
        <v>135</v>
      </c>
      <c r="AU249" s="170" t="s">
        <v>140</v>
      </c>
      <c r="AY249" s="17" t="s">
        <v>132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207</v>
      </c>
      <c r="BM249" s="170" t="s">
        <v>392</v>
      </c>
    </row>
    <row r="250" spans="1:65" s="2" customFormat="1" ht="21.75" customHeight="1">
      <c r="A250" s="32"/>
      <c r="B250" s="157"/>
      <c r="C250" s="158" t="s">
        <v>393</v>
      </c>
      <c r="D250" s="158" t="s">
        <v>135</v>
      </c>
      <c r="E250" s="159" t="s">
        <v>394</v>
      </c>
      <c r="F250" s="160" t="s">
        <v>395</v>
      </c>
      <c r="G250" s="161" t="s">
        <v>306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</v>
      </c>
      <c r="R250" s="168">
        <f t="shared" si="12"/>
        <v>0.008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207</v>
      </c>
      <c r="AT250" s="170" t="s">
        <v>135</v>
      </c>
      <c r="AU250" s="170" t="s">
        <v>140</v>
      </c>
      <c r="AY250" s="17" t="s">
        <v>132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207</v>
      </c>
      <c r="BM250" s="170" t="s">
        <v>396</v>
      </c>
    </row>
    <row r="251" spans="1:65" s="2" customFormat="1" ht="16.5" customHeight="1">
      <c r="A251" s="32"/>
      <c r="B251" s="157"/>
      <c r="C251" s="158" t="s">
        <v>397</v>
      </c>
      <c r="D251" s="158" t="s">
        <v>135</v>
      </c>
      <c r="E251" s="159" t="s">
        <v>398</v>
      </c>
      <c r="F251" s="160" t="s">
        <v>399</v>
      </c>
      <c r="G251" s="161" t="s">
        <v>306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1E-05</v>
      </c>
      <c r="R251" s="168">
        <f t="shared" si="12"/>
        <v>0.0002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207</v>
      </c>
      <c r="AT251" s="170" t="s">
        <v>135</v>
      </c>
      <c r="AU251" s="170" t="s">
        <v>140</v>
      </c>
      <c r="AY251" s="17" t="s">
        <v>132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207</v>
      </c>
      <c r="BM251" s="170" t="s">
        <v>400</v>
      </c>
    </row>
    <row r="252" spans="1:65" s="2" customFormat="1" ht="21.75" customHeight="1">
      <c r="A252" s="32"/>
      <c r="B252" s="157"/>
      <c r="C252" s="158" t="s">
        <v>401</v>
      </c>
      <c r="D252" s="158" t="s">
        <v>135</v>
      </c>
      <c r="E252" s="159" t="s">
        <v>402</v>
      </c>
      <c r="F252" s="160" t="s">
        <v>403</v>
      </c>
      <c r="G252" s="161" t="s">
        <v>243</v>
      </c>
      <c r="H252" s="162">
        <v>0.02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</v>
      </c>
      <c r="R252" s="168">
        <f t="shared" si="12"/>
        <v>0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207</v>
      </c>
      <c r="AT252" s="170" t="s">
        <v>135</v>
      </c>
      <c r="AU252" s="170" t="s">
        <v>140</v>
      </c>
      <c r="AY252" s="17" t="s">
        <v>132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140</v>
      </c>
      <c r="BK252" s="171">
        <f t="shared" si="19"/>
        <v>0</v>
      </c>
      <c r="BL252" s="17" t="s">
        <v>207</v>
      </c>
      <c r="BM252" s="170" t="s">
        <v>404</v>
      </c>
    </row>
    <row r="253" spans="1:65" s="2" customFormat="1" ht="21.75" customHeight="1">
      <c r="A253" s="32"/>
      <c r="B253" s="157"/>
      <c r="C253" s="158" t="s">
        <v>405</v>
      </c>
      <c r="D253" s="158" t="s">
        <v>135</v>
      </c>
      <c r="E253" s="159" t="s">
        <v>406</v>
      </c>
      <c r="F253" s="160" t="s">
        <v>407</v>
      </c>
      <c r="G253" s="161" t="s">
        <v>243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207</v>
      </c>
      <c r="AT253" s="170" t="s">
        <v>135</v>
      </c>
      <c r="AU253" s="170" t="s">
        <v>140</v>
      </c>
      <c r="AY253" s="17" t="s">
        <v>132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140</v>
      </c>
      <c r="BK253" s="171">
        <f t="shared" si="19"/>
        <v>0</v>
      </c>
      <c r="BL253" s="17" t="s">
        <v>207</v>
      </c>
      <c r="BM253" s="170" t="s">
        <v>408</v>
      </c>
    </row>
    <row r="254" spans="2:63" s="12" customFormat="1" ht="22.9" customHeight="1">
      <c r="B254" s="144"/>
      <c r="D254" s="145" t="s">
        <v>75</v>
      </c>
      <c r="E254" s="155" t="s">
        <v>409</v>
      </c>
      <c r="F254" s="155" t="s">
        <v>410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SUM(P255:P262)</f>
        <v>0</v>
      </c>
      <c r="Q254" s="150"/>
      <c r="R254" s="151">
        <f>SUM(R255:R262)</f>
        <v>0.012199999999999999</v>
      </c>
      <c r="S254" s="150"/>
      <c r="T254" s="152">
        <f>SUM(T255:T262)</f>
        <v>0.00294</v>
      </c>
      <c r="AR254" s="145" t="s">
        <v>140</v>
      </c>
      <c r="AT254" s="153" t="s">
        <v>75</v>
      </c>
      <c r="AU254" s="153" t="s">
        <v>84</v>
      </c>
      <c r="AY254" s="145" t="s">
        <v>132</v>
      </c>
      <c r="BK254" s="154">
        <f>SUM(BK255:BK262)</f>
        <v>0</v>
      </c>
    </row>
    <row r="255" spans="1:65" s="2" customFormat="1" ht="16.5" customHeight="1">
      <c r="A255" s="32"/>
      <c r="B255" s="157"/>
      <c r="C255" s="158">
        <v>58</v>
      </c>
      <c r="D255" s="158" t="s">
        <v>135</v>
      </c>
      <c r="E255" s="159" t="s">
        <v>411</v>
      </c>
      <c r="F255" s="160" t="s">
        <v>412</v>
      </c>
      <c r="G255" s="161" t="s">
        <v>205</v>
      </c>
      <c r="H255" s="162">
        <v>6</v>
      </c>
      <c r="I255" s="163"/>
      <c r="J255" s="164">
        <f aca="true" t="shared" si="20" ref="J255:J262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21" ref="P255:P262">O255*H255</f>
        <v>0</v>
      </c>
      <c r="Q255" s="168">
        <v>0</v>
      </c>
      <c r="R255" s="168">
        <f aca="true" t="shared" si="22" ref="R255:R262">Q255*H255</f>
        <v>0</v>
      </c>
      <c r="S255" s="168">
        <v>0.00049</v>
      </c>
      <c r="T255" s="169">
        <f aca="true" t="shared" si="23" ref="T255:T262">S255*H255</f>
        <v>0.00294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207</v>
      </c>
      <c r="AT255" s="170" t="s">
        <v>135</v>
      </c>
      <c r="AU255" s="170" t="s">
        <v>140</v>
      </c>
      <c r="AY255" s="17" t="s">
        <v>132</v>
      </c>
      <c r="BE255" s="171">
        <f aca="true" t="shared" si="24" ref="BE255:BE262">IF(N255="základní",J255,0)</f>
        <v>0</v>
      </c>
      <c r="BF255" s="171">
        <f aca="true" t="shared" si="25" ref="BF255:BF262">IF(N255="snížená",J255,0)</f>
        <v>0</v>
      </c>
      <c r="BG255" s="171">
        <f aca="true" t="shared" si="26" ref="BG255:BG262">IF(N255="zákl. přenesená",J255,0)</f>
        <v>0</v>
      </c>
      <c r="BH255" s="171">
        <f aca="true" t="shared" si="27" ref="BH255:BH262">IF(N255="sníž. přenesená",J255,0)</f>
        <v>0</v>
      </c>
      <c r="BI255" s="171">
        <f aca="true" t="shared" si="28" ref="BI255:BI262">IF(N255="nulová",J255,0)</f>
        <v>0</v>
      </c>
      <c r="BJ255" s="17" t="s">
        <v>140</v>
      </c>
      <c r="BK255" s="171">
        <f aca="true" t="shared" si="29" ref="BK255:BK262">ROUND(I255*H255,2)</f>
        <v>0</v>
      </c>
      <c r="BL255" s="17" t="s">
        <v>207</v>
      </c>
      <c r="BM255" s="170" t="s">
        <v>413</v>
      </c>
    </row>
    <row r="256" spans="1:65" s="2" customFormat="1" ht="16.5" customHeight="1">
      <c r="A256" s="32"/>
      <c r="B256" s="157"/>
      <c r="C256" s="158">
        <v>59</v>
      </c>
      <c r="D256" s="158" t="s">
        <v>135</v>
      </c>
      <c r="E256" s="159" t="s">
        <v>414</v>
      </c>
      <c r="F256" s="160" t="s">
        <v>415</v>
      </c>
      <c r="G256" s="161" t="s">
        <v>387</v>
      </c>
      <c r="H256" s="162">
        <v>6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0.00189</v>
      </c>
      <c r="R256" s="168">
        <f t="shared" si="22"/>
        <v>0.01134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207</v>
      </c>
      <c r="AT256" s="170" t="s">
        <v>135</v>
      </c>
      <c r="AU256" s="170" t="s">
        <v>140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140</v>
      </c>
      <c r="BK256" s="171">
        <f t="shared" si="29"/>
        <v>0</v>
      </c>
      <c r="BL256" s="17" t="s">
        <v>207</v>
      </c>
      <c r="BM256" s="170" t="s">
        <v>416</v>
      </c>
    </row>
    <row r="257" spans="1:65" s="2" customFormat="1" ht="16.5" customHeight="1">
      <c r="A257" s="32"/>
      <c r="B257" s="157"/>
      <c r="C257" s="158">
        <v>60</v>
      </c>
      <c r="D257" s="158" t="s">
        <v>135</v>
      </c>
      <c r="E257" s="159" t="s">
        <v>417</v>
      </c>
      <c r="F257" s="160" t="s">
        <v>418</v>
      </c>
      <c r="G257" s="161" t="s">
        <v>205</v>
      </c>
      <c r="H257" s="162">
        <v>3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0.00014</v>
      </c>
      <c r="R257" s="168">
        <f t="shared" si="22"/>
        <v>0.00041999999999999996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207</v>
      </c>
      <c r="AT257" s="170" t="s">
        <v>135</v>
      </c>
      <c r="AU257" s="170" t="s">
        <v>140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140</v>
      </c>
      <c r="BK257" s="171">
        <f t="shared" si="29"/>
        <v>0</v>
      </c>
      <c r="BL257" s="17" t="s">
        <v>207</v>
      </c>
      <c r="BM257" s="170" t="s">
        <v>419</v>
      </c>
    </row>
    <row r="258" spans="1:65" s="2" customFormat="1" ht="21.75" customHeight="1">
      <c r="A258" s="32"/>
      <c r="B258" s="157"/>
      <c r="C258" s="158">
        <v>61</v>
      </c>
      <c r="D258" s="196" t="s">
        <v>208</v>
      </c>
      <c r="E258" s="197" t="s">
        <v>420</v>
      </c>
      <c r="F258" s="198" t="s">
        <v>421</v>
      </c>
      <c r="G258" s="199" t="s">
        <v>205</v>
      </c>
      <c r="H258" s="200">
        <v>1</v>
      </c>
      <c r="I258" s="201"/>
      <c r="J258" s="202">
        <f t="shared" si="20"/>
        <v>0</v>
      </c>
      <c r="K258" s="203"/>
      <c r="L258" s="204"/>
      <c r="M258" s="205" t="s">
        <v>1</v>
      </c>
      <c r="N258" s="206" t="s">
        <v>42</v>
      </c>
      <c r="O258" s="58"/>
      <c r="P258" s="168">
        <f t="shared" si="21"/>
        <v>0</v>
      </c>
      <c r="Q258" s="168">
        <v>0.00044</v>
      </c>
      <c r="R258" s="168">
        <f t="shared" si="22"/>
        <v>0.00044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291</v>
      </c>
      <c r="AT258" s="170" t="s">
        <v>208</v>
      </c>
      <c r="AU258" s="170" t="s">
        <v>140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207</v>
      </c>
      <c r="BM258" s="170" t="s">
        <v>422</v>
      </c>
    </row>
    <row r="259" spans="1:65" s="2" customFormat="1" ht="21.75" customHeight="1">
      <c r="A259" s="32"/>
      <c r="B259" s="157"/>
      <c r="C259" s="158">
        <v>62</v>
      </c>
      <c r="D259" s="196" t="s">
        <v>208</v>
      </c>
      <c r="E259" s="197" t="s">
        <v>423</v>
      </c>
      <c r="F259" s="198" t="s">
        <v>424</v>
      </c>
      <c r="G259" s="199" t="s">
        <v>205</v>
      </c>
      <c r="H259" s="200">
        <v>1</v>
      </c>
      <c r="I259" s="201"/>
      <c r="J259" s="202">
        <f t="shared" si="20"/>
        <v>0</v>
      </c>
      <c r="K259" s="203"/>
      <c r="L259" s="204"/>
      <c r="M259" s="205" t="s">
        <v>1</v>
      </c>
      <c r="N259" s="206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291</v>
      </c>
      <c r="AT259" s="170" t="s">
        <v>208</v>
      </c>
      <c r="AU259" s="170" t="s">
        <v>140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207</v>
      </c>
      <c r="BM259" s="170" t="s">
        <v>425</v>
      </c>
    </row>
    <row r="260" spans="1:65" s="2" customFormat="1" ht="21.75" customHeight="1">
      <c r="A260" s="32"/>
      <c r="B260" s="157"/>
      <c r="C260" s="158">
        <v>63</v>
      </c>
      <c r="D260" s="158" t="s">
        <v>135</v>
      </c>
      <c r="E260" s="159" t="s">
        <v>426</v>
      </c>
      <c r="F260" s="160" t="s">
        <v>427</v>
      </c>
      <c r="G260" s="161" t="s">
        <v>243</v>
      </c>
      <c r="H260" s="162">
        <v>0.064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207</v>
      </c>
      <c r="AT260" s="170" t="s">
        <v>135</v>
      </c>
      <c r="AU260" s="170" t="s">
        <v>140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207</v>
      </c>
      <c r="BM260" s="170" t="s">
        <v>428</v>
      </c>
    </row>
    <row r="261" spans="1:65" s="2" customFormat="1" ht="21.75" customHeight="1">
      <c r="A261" s="32"/>
      <c r="B261" s="157"/>
      <c r="C261" s="158">
        <v>64</v>
      </c>
      <c r="D261" s="158" t="s">
        <v>135</v>
      </c>
      <c r="E261" s="159" t="s">
        <v>429</v>
      </c>
      <c r="F261" s="160" t="s">
        <v>430</v>
      </c>
      <c r="G261" s="161" t="s">
        <v>243</v>
      </c>
      <c r="H261" s="162">
        <v>0.064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207</v>
      </c>
      <c r="AT261" s="170" t="s">
        <v>135</v>
      </c>
      <c r="AU261" s="170" t="s">
        <v>140</v>
      </c>
      <c r="AY261" s="17" t="s">
        <v>132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207</v>
      </c>
      <c r="BM261" s="170" t="s">
        <v>431</v>
      </c>
    </row>
    <row r="262" spans="1:65" s="2" customFormat="1" ht="33" customHeight="1">
      <c r="A262" s="32"/>
      <c r="B262" s="157"/>
      <c r="C262" s="158">
        <v>65</v>
      </c>
      <c r="D262" s="158" t="s">
        <v>135</v>
      </c>
      <c r="E262" s="159" t="s">
        <v>432</v>
      </c>
      <c r="F262" s="160" t="s">
        <v>433</v>
      </c>
      <c r="G262" s="161" t="s">
        <v>434</v>
      </c>
      <c r="H262" s="162">
        <v>1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207</v>
      </c>
      <c r="AT262" s="170" t="s">
        <v>135</v>
      </c>
      <c r="AU262" s="170" t="s">
        <v>140</v>
      </c>
      <c r="AY262" s="17" t="s">
        <v>132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207</v>
      </c>
      <c r="BM262" s="170" t="s">
        <v>435</v>
      </c>
    </row>
    <row r="263" spans="2:63" s="12" customFormat="1" ht="22.9" customHeight="1">
      <c r="B263" s="144"/>
      <c r="D263" s="145" t="s">
        <v>75</v>
      </c>
      <c r="E263" s="155" t="s">
        <v>436</v>
      </c>
      <c r="F263" s="155" t="s">
        <v>437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SUM(P264:P266)</f>
        <v>0</v>
      </c>
      <c r="Q263" s="150"/>
      <c r="R263" s="151">
        <f>SUM(R264:R266)</f>
        <v>0.012</v>
      </c>
      <c r="S263" s="150"/>
      <c r="T263" s="152">
        <f>SUM(T264:T266)</f>
        <v>0</v>
      </c>
      <c r="AR263" s="145" t="s">
        <v>140</v>
      </c>
      <c r="AT263" s="153" t="s">
        <v>75</v>
      </c>
      <c r="AU263" s="153" t="s">
        <v>84</v>
      </c>
      <c r="AY263" s="145" t="s">
        <v>132</v>
      </c>
      <c r="BK263" s="154">
        <f>SUM(BK264:BK266)</f>
        <v>0</v>
      </c>
    </row>
    <row r="264" spans="1:65" s="2" customFormat="1" ht="21.75" customHeight="1">
      <c r="A264" s="32"/>
      <c r="B264" s="157"/>
      <c r="C264" s="158">
        <v>66</v>
      </c>
      <c r="D264" s="158" t="s">
        <v>135</v>
      </c>
      <c r="E264" s="159" t="s">
        <v>438</v>
      </c>
      <c r="F264" s="160" t="s">
        <v>439</v>
      </c>
      <c r="G264" s="161" t="s">
        <v>387</v>
      </c>
      <c r="H264" s="162">
        <v>1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0.012</v>
      </c>
      <c r="R264" s="168">
        <f>Q264*H264</f>
        <v>0.012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207</v>
      </c>
      <c r="AT264" s="170" t="s">
        <v>135</v>
      </c>
      <c r="AU264" s="170" t="s">
        <v>140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140</v>
      </c>
      <c r="BK264" s="171">
        <f>ROUND(I264*H264,2)</f>
        <v>0</v>
      </c>
      <c r="BL264" s="17" t="s">
        <v>207</v>
      </c>
      <c r="BM264" s="170" t="s">
        <v>440</v>
      </c>
    </row>
    <row r="265" spans="1:65" s="2" customFormat="1" ht="21.75" customHeight="1">
      <c r="A265" s="32"/>
      <c r="B265" s="157"/>
      <c r="C265" s="158">
        <v>67</v>
      </c>
      <c r="D265" s="158" t="s">
        <v>135</v>
      </c>
      <c r="E265" s="159" t="s">
        <v>441</v>
      </c>
      <c r="F265" s="160" t="s">
        <v>442</v>
      </c>
      <c r="G265" s="161" t="s">
        <v>243</v>
      </c>
      <c r="H265" s="162">
        <v>0.012</v>
      </c>
      <c r="I265" s="163"/>
      <c r="J265" s="164">
        <f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>O265*H265</f>
        <v>0</v>
      </c>
      <c r="Q265" s="168">
        <v>0</v>
      </c>
      <c r="R265" s="168">
        <f>Q265*H265</f>
        <v>0</v>
      </c>
      <c r="S265" s="168">
        <v>0</v>
      </c>
      <c r="T265" s="169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207</v>
      </c>
      <c r="AT265" s="170" t="s">
        <v>135</v>
      </c>
      <c r="AU265" s="170" t="s">
        <v>140</v>
      </c>
      <c r="AY265" s="17" t="s">
        <v>132</v>
      </c>
      <c r="BE265" s="171">
        <f>IF(N265="základní",J265,0)</f>
        <v>0</v>
      </c>
      <c r="BF265" s="171">
        <f>IF(N265="snížená",J265,0)</f>
        <v>0</v>
      </c>
      <c r="BG265" s="171">
        <f>IF(N265="zákl. přenesená",J265,0)</f>
        <v>0</v>
      </c>
      <c r="BH265" s="171">
        <f>IF(N265="sníž. přenesená",J265,0)</f>
        <v>0</v>
      </c>
      <c r="BI265" s="171">
        <f>IF(N265="nulová",J265,0)</f>
        <v>0</v>
      </c>
      <c r="BJ265" s="17" t="s">
        <v>140</v>
      </c>
      <c r="BK265" s="171">
        <f>ROUND(I265*H265,2)</f>
        <v>0</v>
      </c>
      <c r="BL265" s="17" t="s">
        <v>207</v>
      </c>
      <c r="BM265" s="170" t="s">
        <v>443</v>
      </c>
    </row>
    <row r="266" spans="1:65" s="2" customFormat="1" ht="21.75" customHeight="1">
      <c r="A266" s="32"/>
      <c r="B266" s="157"/>
      <c r="C266" s="158">
        <v>68</v>
      </c>
      <c r="D266" s="158" t="s">
        <v>135</v>
      </c>
      <c r="E266" s="159" t="s">
        <v>444</v>
      </c>
      <c r="F266" s="160" t="s">
        <v>445</v>
      </c>
      <c r="G266" s="161" t="s">
        <v>243</v>
      </c>
      <c r="H266" s="162">
        <v>0.012</v>
      </c>
      <c r="I266" s="163"/>
      <c r="J266" s="164">
        <f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>O266*H266</f>
        <v>0</v>
      </c>
      <c r="Q266" s="168">
        <v>0</v>
      </c>
      <c r="R266" s="168">
        <f>Q266*H266</f>
        <v>0</v>
      </c>
      <c r="S266" s="168">
        <v>0</v>
      </c>
      <c r="T266" s="16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207</v>
      </c>
      <c r="AT266" s="170" t="s">
        <v>135</v>
      </c>
      <c r="AU266" s="170" t="s">
        <v>140</v>
      </c>
      <c r="AY266" s="17" t="s">
        <v>132</v>
      </c>
      <c r="BE266" s="171">
        <f>IF(N266="základní",J266,0)</f>
        <v>0</v>
      </c>
      <c r="BF266" s="171">
        <f>IF(N266="snížená",J266,0)</f>
        <v>0</v>
      </c>
      <c r="BG266" s="171">
        <f>IF(N266="zákl. přenesená",J266,0)</f>
        <v>0</v>
      </c>
      <c r="BH266" s="171">
        <f>IF(N266="sníž. přenesená",J266,0)</f>
        <v>0</v>
      </c>
      <c r="BI266" s="171">
        <f>IF(N266="nulová",J266,0)</f>
        <v>0</v>
      </c>
      <c r="BJ266" s="17" t="s">
        <v>140</v>
      </c>
      <c r="BK266" s="171">
        <f>ROUND(I266*H266,2)</f>
        <v>0</v>
      </c>
      <c r="BL266" s="17" t="s">
        <v>207</v>
      </c>
      <c r="BM266" s="170" t="s">
        <v>446</v>
      </c>
    </row>
    <row r="267" spans="2:63" s="12" customFormat="1" ht="22.9" customHeight="1">
      <c r="B267" s="144"/>
      <c r="D267" s="145" t="s">
        <v>75</v>
      </c>
      <c r="E267" s="155" t="s">
        <v>447</v>
      </c>
      <c r="F267" s="155" t="s">
        <v>448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SUM(P268:P285)</f>
        <v>0</v>
      </c>
      <c r="Q267" s="150"/>
      <c r="R267" s="151">
        <f>SUM(R268:R285)</f>
        <v>0.033800000000000004</v>
      </c>
      <c r="S267" s="150"/>
      <c r="T267" s="152">
        <f>SUM(T268:T285)</f>
        <v>0</v>
      </c>
      <c r="AR267" s="145" t="s">
        <v>140</v>
      </c>
      <c r="AT267" s="153" t="s">
        <v>75</v>
      </c>
      <c r="AU267" s="153" t="s">
        <v>84</v>
      </c>
      <c r="AY267" s="145" t="s">
        <v>132</v>
      </c>
      <c r="BK267" s="154">
        <f>SUM(BK268:BK285)</f>
        <v>0</v>
      </c>
    </row>
    <row r="268" spans="1:65" s="2" customFormat="1" ht="16.5" customHeight="1">
      <c r="A268" s="32"/>
      <c r="B268" s="157"/>
      <c r="C268" s="158">
        <v>69</v>
      </c>
      <c r="D268" s="158" t="s">
        <v>135</v>
      </c>
      <c r="E268" s="159" t="s">
        <v>449</v>
      </c>
      <c r="F268" s="160" t="s">
        <v>450</v>
      </c>
      <c r="G268" s="161" t="s">
        <v>205</v>
      </c>
      <c r="H268" s="162">
        <v>2</v>
      </c>
      <c r="I268" s="163"/>
      <c r="J268" s="164">
        <f aca="true" t="shared" si="30" ref="J268:J285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5">O268*H268</f>
        <v>0</v>
      </c>
      <c r="Q268" s="168">
        <v>0</v>
      </c>
      <c r="R268" s="168">
        <f aca="true" t="shared" si="32" ref="R268:R285">Q268*H268</f>
        <v>0</v>
      </c>
      <c r="S268" s="168">
        <v>0</v>
      </c>
      <c r="T268" s="169">
        <f aca="true" t="shared" si="33" ref="T268:T285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207</v>
      </c>
      <c r="AT268" s="170" t="s">
        <v>135</v>
      </c>
      <c r="AU268" s="170" t="s">
        <v>140</v>
      </c>
      <c r="AY268" s="17" t="s">
        <v>132</v>
      </c>
      <c r="BE268" s="171">
        <f aca="true" t="shared" si="34" ref="BE268:BE285">IF(N268="základní",J268,0)</f>
        <v>0</v>
      </c>
      <c r="BF268" s="171">
        <f aca="true" t="shared" si="35" ref="BF268:BF285">IF(N268="snížená",J268,0)</f>
        <v>0</v>
      </c>
      <c r="BG268" s="171">
        <f aca="true" t="shared" si="36" ref="BG268:BG285">IF(N268="zákl. přenesená",J268,0)</f>
        <v>0</v>
      </c>
      <c r="BH268" s="171">
        <f aca="true" t="shared" si="37" ref="BH268:BH285">IF(N268="sníž. přenesená",J268,0)</f>
        <v>0</v>
      </c>
      <c r="BI268" s="171">
        <f aca="true" t="shared" si="38" ref="BI268:BI285">IF(N268="nulová",J268,0)</f>
        <v>0</v>
      </c>
      <c r="BJ268" s="17" t="s">
        <v>140</v>
      </c>
      <c r="BK268" s="171">
        <f aca="true" t="shared" si="39" ref="BK268:BK285">ROUND(I268*H268,2)</f>
        <v>0</v>
      </c>
      <c r="BL268" s="17" t="s">
        <v>207</v>
      </c>
      <c r="BM268" s="170" t="s">
        <v>451</v>
      </c>
    </row>
    <row r="269" spans="1:65" s="2" customFormat="1" ht="21.75" customHeight="1">
      <c r="A269" s="32"/>
      <c r="B269" s="157"/>
      <c r="C269" s="158">
        <v>70</v>
      </c>
      <c r="D269" s="196" t="s">
        <v>208</v>
      </c>
      <c r="E269" s="197" t="s">
        <v>452</v>
      </c>
      <c r="F269" s="198" t="s">
        <v>453</v>
      </c>
      <c r="G269" s="199" t="s">
        <v>205</v>
      </c>
      <c r="H269" s="200">
        <v>2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2E-05</v>
      </c>
      <c r="R269" s="168">
        <f t="shared" si="32"/>
        <v>4E-05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291</v>
      </c>
      <c r="AT269" s="170" t="s">
        <v>208</v>
      </c>
      <c r="AU269" s="170" t="s">
        <v>140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140</v>
      </c>
      <c r="BK269" s="171">
        <f t="shared" si="39"/>
        <v>0</v>
      </c>
      <c r="BL269" s="17" t="s">
        <v>207</v>
      </c>
      <c r="BM269" s="170" t="s">
        <v>454</v>
      </c>
    </row>
    <row r="270" spans="1:65" s="2" customFormat="1" ht="21.75" customHeight="1">
      <c r="A270" s="32"/>
      <c r="B270" s="157"/>
      <c r="C270" s="158">
        <v>71</v>
      </c>
      <c r="D270" s="158" t="s">
        <v>135</v>
      </c>
      <c r="E270" s="159" t="s">
        <v>455</v>
      </c>
      <c r="F270" s="160" t="s">
        <v>456</v>
      </c>
      <c r="G270" s="161" t="s">
        <v>306</v>
      </c>
      <c r="H270" s="162">
        <v>70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207</v>
      </c>
      <c r="AT270" s="170" t="s">
        <v>135</v>
      </c>
      <c r="AU270" s="170" t="s">
        <v>140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140</v>
      </c>
      <c r="BK270" s="171">
        <f t="shared" si="39"/>
        <v>0</v>
      </c>
      <c r="BL270" s="17" t="s">
        <v>207</v>
      </c>
      <c r="BM270" s="170" t="s">
        <v>457</v>
      </c>
    </row>
    <row r="271" spans="1:65" s="2" customFormat="1" ht="16.5" customHeight="1">
      <c r="A271" s="32"/>
      <c r="B271" s="157"/>
      <c r="C271" s="158">
        <v>72</v>
      </c>
      <c r="D271" s="196" t="s">
        <v>208</v>
      </c>
      <c r="E271" s="197" t="s">
        <v>458</v>
      </c>
      <c r="F271" s="198" t="s">
        <v>459</v>
      </c>
      <c r="G271" s="199" t="s">
        <v>306</v>
      </c>
      <c r="H271" s="200">
        <v>35</v>
      </c>
      <c r="I271" s="201"/>
      <c r="J271" s="202">
        <f t="shared" si="30"/>
        <v>0</v>
      </c>
      <c r="K271" s="203"/>
      <c r="L271" s="204"/>
      <c r="M271" s="205" t="s">
        <v>1</v>
      </c>
      <c r="N271" s="206" t="s">
        <v>42</v>
      </c>
      <c r="O271" s="58"/>
      <c r="P271" s="168">
        <f t="shared" si="31"/>
        <v>0</v>
      </c>
      <c r="Q271" s="168">
        <v>0.00017</v>
      </c>
      <c r="R271" s="168">
        <f t="shared" si="32"/>
        <v>0.00595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291</v>
      </c>
      <c r="AT271" s="170" t="s">
        <v>208</v>
      </c>
      <c r="AU271" s="170" t="s">
        <v>140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140</v>
      </c>
      <c r="BK271" s="171">
        <f t="shared" si="39"/>
        <v>0</v>
      </c>
      <c r="BL271" s="17" t="s">
        <v>207</v>
      </c>
      <c r="BM271" s="170" t="s">
        <v>460</v>
      </c>
    </row>
    <row r="272" spans="1:65" s="2" customFormat="1" ht="16.5" customHeight="1">
      <c r="A272" s="32"/>
      <c r="B272" s="157"/>
      <c r="C272" s="158">
        <v>73</v>
      </c>
      <c r="D272" s="196" t="s">
        <v>208</v>
      </c>
      <c r="E272" s="197" t="s">
        <v>461</v>
      </c>
      <c r="F272" s="198" t="s">
        <v>462</v>
      </c>
      <c r="G272" s="199" t="s">
        <v>306</v>
      </c>
      <c r="H272" s="200">
        <v>5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0.00028</v>
      </c>
      <c r="R272" s="168">
        <f t="shared" si="32"/>
        <v>0.0013999999999999998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291</v>
      </c>
      <c r="AT272" s="170" t="s">
        <v>208</v>
      </c>
      <c r="AU272" s="170" t="s">
        <v>140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140</v>
      </c>
      <c r="BK272" s="171">
        <f t="shared" si="39"/>
        <v>0</v>
      </c>
      <c r="BL272" s="17" t="s">
        <v>207</v>
      </c>
      <c r="BM272" s="170" t="s">
        <v>463</v>
      </c>
    </row>
    <row r="273" spans="1:65" s="2" customFormat="1" ht="21.75" customHeight="1">
      <c r="A273" s="32"/>
      <c r="B273" s="157"/>
      <c r="C273" s="158">
        <v>74</v>
      </c>
      <c r="D273" s="158" t="s">
        <v>135</v>
      </c>
      <c r="E273" s="159" t="s">
        <v>464</v>
      </c>
      <c r="F273" s="160" t="s">
        <v>465</v>
      </c>
      <c r="G273" s="161" t="s">
        <v>205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207</v>
      </c>
      <c r="AT273" s="170" t="s">
        <v>135</v>
      </c>
      <c r="AU273" s="170" t="s">
        <v>140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140</v>
      </c>
      <c r="BK273" s="171">
        <f t="shared" si="39"/>
        <v>0</v>
      </c>
      <c r="BL273" s="17" t="s">
        <v>207</v>
      </c>
      <c r="BM273" s="170" t="s">
        <v>466</v>
      </c>
    </row>
    <row r="274" spans="1:65" s="2" customFormat="1" ht="21.75" customHeight="1">
      <c r="A274" s="32"/>
      <c r="B274" s="157"/>
      <c r="C274" s="158">
        <v>75</v>
      </c>
      <c r="D274" s="196" t="s">
        <v>208</v>
      </c>
      <c r="E274" s="197" t="s">
        <v>467</v>
      </c>
      <c r="F274" s="198" t="s">
        <v>468</v>
      </c>
      <c r="G274" s="199" t="s">
        <v>205</v>
      </c>
      <c r="H274" s="200">
        <v>1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0.0169</v>
      </c>
      <c r="R274" s="168">
        <f t="shared" si="32"/>
        <v>0.0169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291</v>
      </c>
      <c r="AT274" s="170" t="s">
        <v>208</v>
      </c>
      <c r="AU274" s="170" t="s">
        <v>140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140</v>
      </c>
      <c r="BK274" s="171">
        <f t="shared" si="39"/>
        <v>0</v>
      </c>
      <c r="BL274" s="17" t="s">
        <v>207</v>
      </c>
      <c r="BM274" s="170" t="s">
        <v>469</v>
      </c>
    </row>
    <row r="275" spans="1:65" s="2" customFormat="1" ht="21.75" customHeight="1">
      <c r="A275" s="32"/>
      <c r="B275" s="157"/>
      <c r="C275" s="158">
        <v>76</v>
      </c>
      <c r="D275" s="158" t="s">
        <v>135</v>
      </c>
      <c r="E275" s="159" t="s">
        <v>470</v>
      </c>
      <c r="F275" s="160" t="s">
        <v>471</v>
      </c>
      <c r="G275" s="161" t="s">
        <v>205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207</v>
      </c>
      <c r="AT275" s="170" t="s">
        <v>135</v>
      </c>
      <c r="AU275" s="170" t="s">
        <v>140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140</v>
      </c>
      <c r="BK275" s="171">
        <f t="shared" si="39"/>
        <v>0</v>
      </c>
      <c r="BL275" s="17" t="s">
        <v>207</v>
      </c>
      <c r="BM275" s="170" t="s">
        <v>472</v>
      </c>
    </row>
    <row r="276" spans="1:65" s="2" customFormat="1" ht="21.75" customHeight="1">
      <c r="A276" s="32"/>
      <c r="B276" s="157"/>
      <c r="C276" s="158">
        <v>77</v>
      </c>
      <c r="D276" s="196" t="s">
        <v>208</v>
      </c>
      <c r="E276" s="197" t="s">
        <v>473</v>
      </c>
      <c r="F276" s="198" t="s">
        <v>474</v>
      </c>
      <c r="G276" s="199" t="s">
        <v>205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0.0001</v>
      </c>
      <c r="R276" s="168">
        <f t="shared" si="32"/>
        <v>0.00030000000000000003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291</v>
      </c>
      <c r="AT276" s="170" t="s">
        <v>208</v>
      </c>
      <c r="AU276" s="170" t="s">
        <v>140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140</v>
      </c>
      <c r="BK276" s="171">
        <f t="shared" si="39"/>
        <v>0</v>
      </c>
      <c r="BL276" s="17" t="s">
        <v>207</v>
      </c>
      <c r="BM276" s="170" t="s">
        <v>475</v>
      </c>
    </row>
    <row r="277" spans="1:65" s="2" customFormat="1" ht="21.75" customHeight="1">
      <c r="A277" s="32"/>
      <c r="B277" s="157"/>
      <c r="C277" s="158">
        <v>78</v>
      </c>
      <c r="D277" s="158" t="s">
        <v>135</v>
      </c>
      <c r="E277" s="159" t="s">
        <v>476</v>
      </c>
      <c r="F277" s="160" t="s">
        <v>477</v>
      </c>
      <c r="G277" s="161" t="s">
        <v>205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207</v>
      </c>
      <c r="AT277" s="170" t="s">
        <v>135</v>
      </c>
      <c r="AU277" s="170" t="s">
        <v>140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140</v>
      </c>
      <c r="BK277" s="171">
        <f t="shared" si="39"/>
        <v>0</v>
      </c>
      <c r="BL277" s="17" t="s">
        <v>207</v>
      </c>
      <c r="BM277" s="170" t="s">
        <v>478</v>
      </c>
    </row>
    <row r="278" spans="1:65" s="2" customFormat="1" ht="16.5" customHeight="1">
      <c r="A278" s="32"/>
      <c r="B278" s="157"/>
      <c r="C278" s="158">
        <v>79</v>
      </c>
      <c r="D278" s="196" t="s">
        <v>208</v>
      </c>
      <c r="E278" s="197" t="s">
        <v>479</v>
      </c>
      <c r="F278" s="198" t="s">
        <v>480</v>
      </c>
      <c r="G278" s="199" t="s">
        <v>205</v>
      </c>
      <c r="H278" s="200">
        <v>3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0.00027</v>
      </c>
      <c r="R278" s="168">
        <f t="shared" si="32"/>
        <v>0.00081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291</v>
      </c>
      <c r="AT278" s="170" t="s">
        <v>208</v>
      </c>
      <c r="AU278" s="170" t="s">
        <v>140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207</v>
      </c>
      <c r="BM278" s="170" t="s">
        <v>481</v>
      </c>
    </row>
    <row r="279" spans="1:65" s="2" customFormat="1" ht="21.75" customHeight="1">
      <c r="A279" s="32"/>
      <c r="B279" s="157"/>
      <c r="C279" s="158">
        <v>80</v>
      </c>
      <c r="D279" s="158" t="s">
        <v>135</v>
      </c>
      <c r="E279" s="159" t="s">
        <v>482</v>
      </c>
      <c r="F279" s="160" t="s">
        <v>483</v>
      </c>
      <c r="G279" s="161" t="s">
        <v>205</v>
      </c>
      <c r="H279" s="162">
        <v>4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207</v>
      </c>
      <c r="AT279" s="170" t="s">
        <v>135</v>
      </c>
      <c r="AU279" s="170" t="s">
        <v>140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207</v>
      </c>
      <c r="BM279" s="170" t="s">
        <v>484</v>
      </c>
    </row>
    <row r="280" spans="1:65" s="2" customFormat="1" ht="16.5" customHeight="1">
      <c r="A280" s="32"/>
      <c r="B280" s="157"/>
      <c r="C280" s="158">
        <v>81</v>
      </c>
      <c r="D280" s="196" t="s">
        <v>208</v>
      </c>
      <c r="E280" s="197" t="s">
        <v>485</v>
      </c>
      <c r="F280" s="198" t="s">
        <v>486</v>
      </c>
      <c r="G280" s="199" t="s">
        <v>205</v>
      </c>
      <c r="H280" s="200">
        <v>2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0.0008</v>
      </c>
      <c r="R280" s="168">
        <f t="shared" si="32"/>
        <v>0.0016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208</v>
      </c>
      <c r="AU280" s="170" t="s">
        <v>140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207</v>
      </c>
      <c r="BM280" s="170" t="s">
        <v>487</v>
      </c>
    </row>
    <row r="281" spans="1:65" s="2" customFormat="1" ht="21.75" customHeight="1">
      <c r="A281" s="32"/>
      <c r="B281" s="157"/>
      <c r="C281" s="158">
        <v>82</v>
      </c>
      <c r="D281" s="196" t="s">
        <v>208</v>
      </c>
      <c r="E281" s="197" t="s">
        <v>488</v>
      </c>
      <c r="F281" s="198" t="s">
        <v>489</v>
      </c>
      <c r="G281" s="199" t="s">
        <v>205</v>
      </c>
      <c r="H281" s="200">
        <v>2</v>
      </c>
      <c r="I281" s="201"/>
      <c r="J281" s="202">
        <f t="shared" si="30"/>
        <v>0</v>
      </c>
      <c r="K281" s="203"/>
      <c r="L281" s="204"/>
      <c r="M281" s="205" t="s">
        <v>1</v>
      </c>
      <c r="N281" s="206" t="s">
        <v>42</v>
      </c>
      <c r="O281" s="58"/>
      <c r="P281" s="168">
        <f t="shared" si="31"/>
        <v>0</v>
      </c>
      <c r="Q281" s="168">
        <v>0.0016</v>
      </c>
      <c r="R281" s="168">
        <f t="shared" si="32"/>
        <v>0.0032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208</v>
      </c>
      <c r="AU281" s="170" t="s">
        <v>140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207</v>
      </c>
      <c r="BM281" s="170" t="s">
        <v>490</v>
      </c>
    </row>
    <row r="282" spans="1:65" s="2" customFormat="1" ht="16.5" customHeight="1">
      <c r="A282" s="32"/>
      <c r="B282" s="157"/>
      <c r="C282" s="158">
        <v>83</v>
      </c>
      <c r="D282" s="196" t="s">
        <v>208</v>
      </c>
      <c r="E282" s="197" t="s">
        <v>491</v>
      </c>
      <c r="F282" s="198" t="s">
        <v>492</v>
      </c>
      <c r="G282" s="199" t="s">
        <v>306</v>
      </c>
      <c r="H282" s="200">
        <v>30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0.00012</v>
      </c>
      <c r="R282" s="168">
        <f t="shared" si="32"/>
        <v>0.0036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208</v>
      </c>
      <c r="AU282" s="170" t="s">
        <v>140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207</v>
      </c>
      <c r="BM282" s="170" t="s">
        <v>493</v>
      </c>
    </row>
    <row r="283" spans="1:65" s="2" customFormat="1" ht="21.75" customHeight="1">
      <c r="A283" s="32"/>
      <c r="B283" s="157"/>
      <c r="C283" s="158">
        <v>84</v>
      </c>
      <c r="D283" s="158" t="s">
        <v>135</v>
      </c>
      <c r="E283" s="159" t="s">
        <v>494</v>
      </c>
      <c r="F283" s="160" t="s">
        <v>495</v>
      </c>
      <c r="G283" s="161" t="s">
        <v>205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207</v>
      </c>
      <c r="AT283" s="170" t="s">
        <v>135</v>
      </c>
      <c r="AU283" s="170" t="s">
        <v>140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207</v>
      </c>
      <c r="BM283" s="170" t="s">
        <v>496</v>
      </c>
    </row>
    <row r="284" spans="1:65" s="2" customFormat="1" ht="21.75" customHeight="1">
      <c r="A284" s="32"/>
      <c r="B284" s="157"/>
      <c r="C284" s="158">
        <v>85</v>
      </c>
      <c r="D284" s="158" t="s">
        <v>135</v>
      </c>
      <c r="E284" s="159" t="s">
        <v>497</v>
      </c>
      <c r="F284" s="160" t="s">
        <v>498</v>
      </c>
      <c r="G284" s="161" t="s">
        <v>243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207</v>
      </c>
      <c r="AT284" s="170" t="s">
        <v>135</v>
      </c>
      <c r="AU284" s="170" t="s">
        <v>140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207</v>
      </c>
      <c r="BM284" s="170" t="s">
        <v>499</v>
      </c>
    </row>
    <row r="285" spans="1:65" s="2" customFormat="1" ht="21.75" customHeight="1">
      <c r="A285" s="32"/>
      <c r="B285" s="157"/>
      <c r="C285" s="158">
        <v>86</v>
      </c>
      <c r="D285" s="158" t="s">
        <v>135</v>
      </c>
      <c r="E285" s="159" t="s">
        <v>500</v>
      </c>
      <c r="F285" s="160" t="s">
        <v>501</v>
      </c>
      <c r="G285" s="161" t="s">
        <v>243</v>
      </c>
      <c r="H285" s="162">
        <v>0.034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207</v>
      </c>
      <c r="AT285" s="170" t="s">
        <v>135</v>
      </c>
      <c r="AU285" s="170" t="s">
        <v>140</v>
      </c>
      <c r="AY285" s="17" t="s">
        <v>132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207</v>
      </c>
      <c r="BM285" s="170" t="s">
        <v>502</v>
      </c>
    </row>
    <row r="286" spans="2:63" s="12" customFormat="1" ht="22.9" customHeight="1">
      <c r="B286" s="144"/>
      <c r="D286" s="145" t="s">
        <v>75</v>
      </c>
      <c r="E286" s="155" t="s">
        <v>503</v>
      </c>
      <c r="F286" s="155" t="s">
        <v>504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SUM(P287:P292)</f>
        <v>0</v>
      </c>
      <c r="Q286" s="150"/>
      <c r="R286" s="151">
        <f>SUM(R287:R292)</f>
        <v>0.005</v>
      </c>
      <c r="S286" s="150"/>
      <c r="T286" s="152">
        <f>SUM(T287:T292)</f>
        <v>0.002</v>
      </c>
      <c r="AR286" s="145" t="s">
        <v>140</v>
      </c>
      <c r="AT286" s="153" t="s">
        <v>75</v>
      </c>
      <c r="AU286" s="153" t="s">
        <v>84</v>
      </c>
      <c r="AY286" s="145" t="s">
        <v>132</v>
      </c>
      <c r="BK286" s="154">
        <f>SUM(BK287:BK292)</f>
        <v>0</v>
      </c>
    </row>
    <row r="287" spans="1:65" s="2" customFormat="1" ht="16.5" customHeight="1">
      <c r="A287" s="32"/>
      <c r="B287" s="157"/>
      <c r="C287" s="158">
        <v>87</v>
      </c>
      <c r="D287" s="158" t="s">
        <v>135</v>
      </c>
      <c r="E287" s="159" t="s">
        <v>505</v>
      </c>
      <c r="F287" s="160" t="s">
        <v>506</v>
      </c>
      <c r="G287" s="161" t="s">
        <v>205</v>
      </c>
      <c r="H287" s="162">
        <v>1</v>
      </c>
      <c r="I287" s="163"/>
      <c r="J287" s="164">
        <f aca="true" t="shared" si="40" ref="J287:J292"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 aca="true" t="shared" si="41" ref="P287:P292">O287*H287</f>
        <v>0</v>
      </c>
      <c r="Q287" s="168">
        <v>0</v>
      </c>
      <c r="R287" s="168">
        <f aca="true" t="shared" si="42" ref="R287:R292">Q287*H287</f>
        <v>0</v>
      </c>
      <c r="S287" s="168">
        <v>0</v>
      </c>
      <c r="T287" s="169">
        <f aca="true" t="shared" si="43" ref="T287:T292"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207</v>
      </c>
      <c r="AT287" s="170" t="s">
        <v>135</v>
      </c>
      <c r="AU287" s="170" t="s">
        <v>140</v>
      </c>
      <c r="AY287" s="17" t="s">
        <v>132</v>
      </c>
      <c r="BE287" s="171">
        <f aca="true" t="shared" si="44" ref="BE287:BE292">IF(N287="základní",J287,0)</f>
        <v>0</v>
      </c>
      <c r="BF287" s="171">
        <f aca="true" t="shared" si="45" ref="BF287:BF292">IF(N287="snížená",J287,0)</f>
        <v>0</v>
      </c>
      <c r="BG287" s="171">
        <f aca="true" t="shared" si="46" ref="BG287:BG292">IF(N287="zákl. přenesená",J287,0)</f>
        <v>0</v>
      </c>
      <c r="BH287" s="171">
        <f aca="true" t="shared" si="47" ref="BH287:BH292">IF(N287="sníž. přenesená",J287,0)</f>
        <v>0</v>
      </c>
      <c r="BI287" s="171">
        <f aca="true" t="shared" si="48" ref="BI287:BI292">IF(N287="nulová",J287,0)</f>
        <v>0</v>
      </c>
      <c r="BJ287" s="17" t="s">
        <v>140</v>
      </c>
      <c r="BK287" s="171">
        <f aca="true" t="shared" si="49" ref="BK287:BK292">ROUND(I287*H287,2)</f>
        <v>0</v>
      </c>
      <c r="BL287" s="17" t="s">
        <v>207</v>
      </c>
      <c r="BM287" s="170" t="s">
        <v>507</v>
      </c>
    </row>
    <row r="288" spans="1:65" s="2" customFormat="1" ht="16.5" customHeight="1">
      <c r="A288" s="32"/>
      <c r="B288" s="157"/>
      <c r="C288" s="158">
        <v>88</v>
      </c>
      <c r="D288" s="196" t="s">
        <v>208</v>
      </c>
      <c r="E288" s="197" t="s">
        <v>508</v>
      </c>
      <c r="F288" s="198" t="s">
        <v>509</v>
      </c>
      <c r="G288" s="199" t="s">
        <v>205</v>
      </c>
      <c r="H288" s="200">
        <v>1</v>
      </c>
      <c r="I288" s="201"/>
      <c r="J288" s="202">
        <f t="shared" si="40"/>
        <v>0</v>
      </c>
      <c r="K288" s="203"/>
      <c r="L288" s="204"/>
      <c r="M288" s="205" t="s">
        <v>1</v>
      </c>
      <c r="N288" s="206" t="s">
        <v>42</v>
      </c>
      <c r="O288" s="58"/>
      <c r="P288" s="168">
        <f t="shared" si="41"/>
        <v>0</v>
      </c>
      <c r="Q288" s="168">
        <v>0.005</v>
      </c>
      <c r="R288" s="168">
        <f t="shared" si="42"/>
        <v>0.005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291</v>
      </c>
      <c r="AT288" s="170" t="s">
        <v>208</v>
      </c>
      <c r="AU288" s="170" t="s">
        <v>140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140</v>
      </c>
      <c r="BK288" s="171">
        <f t="shared" si="49"/>
        <v>0</v>
      </c>
      <c r="BL288" s="17" t="s">
        <v>207</v>
      </c>
      <c r="BM288" s="170" t="s">
        <v>510</v>
      </c>
    </row>
    <row r="289" spans="1:65" s="2" customFormat="1" ht="21.75" customHeight="1">
      <c r="A289" s="32"/>
      <c r="B289" s="157"/>
      <c r="C289" s="158">
        <v>89</v>
      </c>
      <c r="D289" s="158" t="s">
        <v>135</v>
      </c>
      <c r="E289" s="159" t="s">
        <v>511</v>
      </c>
      <c r="F289" s="160" t="s">
        <v>512</v>
      </c>
      <c r="G289" s="161" t="s">
        <v>205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0.002</v>
      </c>
      <c r="T289" s="169">
        <f t="shared" si="43"/>
        <v>0.002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207</v>
      </c>
      <c r="AT289" s="170" t="s">
        <v>135</v>
      </c>
      <c r="AU289" s="170" t="s">
        <v>140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140</v>
      </c>
      <c r="BK289" s="171">
        <f t="shared" si="49"/>
        <v>0</v>
      </c>
      <c r="BL289" s="17" t="s">
        <v>207</v>
      </c>
      <c r="BM289" s="170" t="s">
        <v>513</v>
      </c>
    </row>
    <row r="290" spans="1:65" s="2" customFormat="1" ht="16.5" customHeight="1">
      <c r="A290" s="32"/>
      <c r="B290" s="157"/>
      <c r="C290" s="158">
        <v>90</v>
      </c>
      <c r="D290" s="158" t="s">
        <v>135</v>
      </c>
      <c r="E290" s="159" t="s">
        <v>514</v>
      </c>
      <c r="F290" s="160" t="s">
        <v>515</v>
      </c>
      <c r="G290" s="161" t="s">
        <v>205</v>
      </c>
      <c r="H290" s="162">
        <v>1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207</v>
      </c>
      <c r="AT290" s="170" t="s">
        <v>135</v>
      </c>
      <c r="AU290" s="170" t="s">
        <v>140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140</v>
      </c>
      <c r="BK290" s="171">
        <f t="shared" si="49"/>
        <v>0</v>
      </c>
      <c r="BL290" s="17" t="s">
        <v>207</v>
      </c>
      <c r="BM290" s="170" t="s">
        <v>516</v>
      </c>
    </row>
    <row r="291" spans="1:65" s="2" customFormat="1" ht="21.75" customHeight="1">
      <c r="A291" s="32"/>
      <c r="B291" s="157"/>
      <c r="C291" s="158">
        <v>91</v>
      </c>
      <c r="D291" s="158" t="s">
        <v>135</v>
      </c>
      <c r="E291" s="159" t="s">
        <v>517</v>
      </c>
      <c r="F291" s="160" t="s">
        <v>518</v>
      </c>
      <c r="G291" s="161" t="s">
        <v>243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207</v>
      </c>
      <c r="AT291" s="170" t="s">
        <v>135</v>
      </c>
      <c r="AU291" s="170" t="s">
        <v>140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140</v>
      </c>
      <c r="BK291" s="171">
        <f t="shared" si="49"/>
        <v>0</v>
      </c>
      <c r="BL291" s="17" t="s">
        <v>207</v>
      </c>
      <c r="BM291" s="170" t="s">
        <v>519</v>
      </c>
    </row>
    <row r="292" spans="1:65" s="2" customFormat="1" ht="21.75" customHeight="1">
      <c r="A292" s="32"/>
      <c r="B292" s="157"/>
      <c r="C292" s="158">
        <v>92</v>
      </c>
      <c r="D292" s="158" t="s">
        <v>135</v>
      </c>
      <c r="E292" s="159" t="s">
        <v>520</v>
      </c>
      <c r="F292" s="160" t="s">
        <v>521</v>
      </c>
      <c r="G292" s="161" t="s">
        <v>243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207</v>
      </c>
      <c r="AT292" s="170" t="s">
        <v>135</v>
      </c>
      <c r="AU292" s="170" t="s">
        <v>140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140</v>
      </c>
      <c r="BK292" s="171">
        <f t="shared" si="49"/>
        <v>0</v>
      </c>
      <c r="BL292" s="17" t="s">
        <v>207</v>
      </c>
      <c r="BM292" s="170" t="s">
        <v>522</v>
      </c>
    </row>
    <row r="293" spans="2:63" s="12" customFormat="1" ht="22.9" customHeight="1">
      <c r="B293" s="144"/>
      <c r="D293" s="145" t="s">
        <v>75</v>
      </c>
      <c r="E293" s="155" t="s">
        <v>523</v>
      </c>
      <c r="F293" s="155" t="s">
        <v>524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140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93</v>
      </c>
      <c r="D294" s="158" t="s">
        <v>135</v>
      </c>
      <c r="E294" s="159" t="s">
        <v>525</v>
      </c>
      <c r="F294" s="160" t="s">
        <v>526</v>
      </c>
      <c r="G294" s="161" t="s">
        <v>138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207</v>
      </c>
      <c r="AT294" s="170" t="s">
        <v>135</v>
      </c>
      <c r="AU294" s="170" t="s">
        <v>140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140</v>
      </c>
      <c r="BK294" s="171">
        <f>ROUND(I294*H294,2)</f>
        <v>0</v>
      </c>
      <c r="BL294" s="17" t="s">
        <v>207</v>
      </c>
      <c r="BM294" s="170" t="s">
        <v>527</v>
      </c>
    </row>
    <row r="295" spans="2:51" s="13" customFormat="1" ht="12">
      <c r="B295" s="172"/>
      <c r="D295" s="173" t="s">
        <v>142</v>
      </c>
      <c r="E295" s="174" t="s">
        <v>1</v>
      </c>
      <c r="F295" s="175" t="s">
        <v>528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142</v>
      </c>
      <c r="AU295" s="174" t="s">
        <v>140</v>
      </c>
      <c r="AV295" s="13" t="s">
        <v>140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142</v>
      </c>
      <c r="E296" s="174" t="s">
        <v>1</v>
      </c>
      <c r="F296" s="175" t="s">
        <v>529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142</v>
      </c>
      <c r="AU296" s="174" t="s">
        <v>140</v>
      </c>
      <c r="AV296" s="13" t="s">
        <v>140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142</v>
      </c>
      <c r="E297" s="174" t="s">
        <v>1</v>
      </c>
      <c r="F297" s="175" t="s">
        <v>530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142</v>
      </c>
      <c r="AU297" s="174" t="s">
        <v>140</v>
      </c>
      <c r="AV297" s="13" t="s">
        <v>140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142</v>
      </c>
      <c r="E298" s="174" t="s">
        <v>1</v>
      </c>
      <c r="F298" s="175" t="s">
        <v>531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142</v>
      </c>
      <c r="AU298" s="174" t="s">
        <v>140</v>
      </c>
      <c r="AV298" s="13" t="s">
        <v>140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142</v>
      </c>
      <c r="E299" s="182" t="s">
        <v>1</v>
      </c>
      <c r="F299" s="183" t="s">
        <v>144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142</v>
      </c>
      <c r="AU299" s="182" t="s">
        <v>140</v>
      </c>
      <c r="AV299" s="14" t="s">
        <v>139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94</v>
      </c>
      <c r="D300" s="158" t="s">
        <v>135</v>
      </c>
      <c r="E300" s="159" t="s">
        <v>532</v>
      </c>
      <c r="F300" s="160" t="s">
        <v>533</v>
      </c>
      <c r="G300" s="161" t="s">
        <v>306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207</v>
      </c>
      <c r="AT300" s="170" t="s">
        <v>135</v>
      </c>
      <c r="AU300" s="170" t="s">
        <v>140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140</v>
      </c>
      <c r="BK300" s="171">
        <f>ROUND(I300*H300,2)</f>
        <v>0</v>
      </c>
      <c r="BL300" s="17" t="s">
        <v>207</v>
      </c>
      <c r="BM300" s="170" t="s">
        <v>534</v>
      </c>
    </row>
    <row r="301" spans="2:51" s="13" customFormat="1" ht="12">
      <c r="B301" s="172"/>
      <c r="D301" s="173" t="s">
        <v>142</v>
      </c>
      <c r="E301" s="174" t="s">
        <v>1</v>
      </c>
      <c r="F301" s="175" t="s">
        <v>535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142</v>
      </c>
      <c r="AU301" s="174" t="s">
        <v>140</v>
      </c>
      <c r="AV301" s="13" t="s">
        <v>140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142</v>
      </c>
      <c r="E302" s="182" t="s">
        <v>1</v>
      </c>
      <c r="F302" s="183" t="s">
        <v>144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142</v>
      </c>
      <c r="AU302" s="182" t="s">
        <v>140</v>
      </c>
      <c r="AV302" s="14" t="s">
        <v>139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95</v>
      </c>
      <c r="D303" s="158" t="s">
        <v>135</v>
      </c>
      <c r="E303" s="159" t="s">
        <v>536</v>
      </c>
      <c r="F303" s="160" t="s">
        <v>537</v>
      </c>
      <c r="G303" s="161" t="s">
        <v>138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207</v>
      </c>
      <c r="AT303" s="170" t="s">
        <v>135</v>
      </c>
      <c r="AU303" s="170" t="s">
        <v>140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140</v>
      </c>
      <c r="BK303" s="171">
        <f>ROUND(I303*H303,2)</f>
        <v>0</v>
      </c>
      <c r="BL303" s="17" t="s">
        <v>207</v>
      </c>
      <c r="BM303" s="170" t="s">
        <v>538</v>
      </c>
    </row>
    <row r="304" spans="1:65" s="2" customFormat="1" ht="21.75" customHeight="1">
      <c r="A304" s="32"/>
      <c r="B304" s="157"/>
      <c r="C304" s="158">
        <v>96</v>
      </c>
      <c r="D304" s="158" t="s">
        <v>135</v>
      </c>
      <c r="E304" s="159" t="s">
        <v>539</v>
      </c>
      <c r="F304" s="160" t="s">
        <v>540</v>
      </c>
      <c r="G304" s="161" t="s">
        <v>138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207</v>
      </c>
      <c r="AT304" s="170" t="s">
        <v>135</v>
      </c>
      <c r="AU304" s="170" t="s">
        <v>140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140</v>
      </c>
      <c r="BK304" s="171">
        <f>ROUND(I304*H304,2)</f>
        <v>0</v>
      </c>
      <c r="BL304" s="17" t="s">
        <v>207</v>
      </c>
      <c r="BM304" s="170" t="s">
        <v>541</v>
      </c>
    </row>
    <row r="305" spans="1:65" s="2" customFormat="1" ht="16.5" customHeight="1">
      <c r="A305" s="32"/>
      <c r="B305" s="157"/>
      <c r="C305" s="158">
        <v>97</v>
      </c>
      <c r="D305" s="158" t="s">
        <v>135</v>
      </c>
      <c r="E305" s="159" t="s">
        <v>542</v>
      </c>
      <c r="F305" s="160" t="s">
        <v>543</v>
      </c>
      <c r="G305" s="161" t="s">
        <v>138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207</v>
      </c>
      <c r="AT305" s="170" t="s">
        <v>135</v>
      </c>
      <c r="AU305" s="170" t="s">
        <v>140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140</v>
      </c>
      <c r="BK305" s="171">
        <f>ROUND(I305*H305,2)</f>
        <v>0</v>
      </c>
      <c r="BL305" s="17" t="s">
        <v>207</v>
      </c>
      <c r="BM305" s="170" t="s">
        <v>544</v>
      </c>
    </row>
    <row r="306" spans="2:51" s="13" customFormat="1" ht="12">
      <c r="B306" s="172"/>
      <c r="D306" s="173" t="s">
        <v>142</v>
      </c>
      <c r="E306" s="174" t="s">
        <v>1</v>
      </c>
      <c r="F306" s="175" t="s">
        <v>545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142</v>
      </c>
      <c r="AU306" s="174" t="s">
        <v>140</v>
      </c>
      <c r="AV306" s="13" t="s">
        <v>140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142</v>
      </c>
      <c r="E307" s="182" t="s">
        <v>1</v>
      </c>
      <c r="F307" s="183" t="s">
        <v>144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142</v>
      </c>
      <c r="AU307" s="182" t="s">
        <v>140</v>
      </c>
      <c r="AV307" s="14" t="s">
        <v>139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98</v>
      </c>
      <c r="D308" s="158" t="s">
        <v>135</v>
      </c>
      <c r="E308" s="159" t="s">
        <v>546</v>
      </c>
      <c r="F308" s="160" t="s">
        <v>547</v>
      </c>
      <c r="G308" s="161" t="s">
        <v>243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207</v>
      </c>
      <c r="AT308" s="170" t="s">
        <v>135</v>
      </c>
      <c r="AU308" s="170" t="s">
        <v>140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140</v>
      </c>
      <c r="BK308" s="171">
        <f>ROUND(I308*H308,2)</f>
        <v>0</v>
      </c>
      <c r="BL308" s="17" t="s">
        <v>207</v>
      </c>
      <c r="BM308" s="170" t="s">
        <v>548</v>
      </c>
    </row>
    <row r="309" spans="1:65" s="2" customFormat="1" ht="21.75" customHeight="1">
      <c r="A309" s="32"/>
      <c r="B309" s="157"/>
      <c r="C309" s="158">
        <v>99</v>
      </c>
      <c r="D309" s="158" t="s">
        <v>135</v>
      </c>
      <c r="E309" s="159" t="s">
        <v>549</v>
      </c>
      <c r="F309" s="160" t="s">
        <v>550</v>
      </c>
      <c r="G309" s="161" t="s">
        <v>243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207</v>
      </c>
      <c r="AT309" s="170" t="s">
        <v>135</v>
      </c>
      <c r="AU309" s="170" t="s">
        <v>140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207</v>
      </c>
      <c r="BM309" s="170" t="s">
        <v>551</v>
      </c>
    </row>
    <row r="310" spans="1:65" s="2" customFormat="1" ht="21.75" customHeight="1">
      <c r="A310" s="32"/>
      <c r="B310" s="157"/>
      <c r="C310" s="158">
        <v>100</v>
      </c>
      <c r="D310" s="158" t="s">
        <v>135</v>
      </c>
      <c r="E310" s="159" t="s">
        <v>552</v>
      </c>
      <c r="F310" s="160" t="s">
        <v>553</v>
      </c>
      <c r="G310" s="161" t="s">
        <v>138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207</v>
      </c>
      <c r="AT310" s="170" t="s">
        <v>135</v>
      </c>
      <c r="AU310" s="170" t="s">
        <v>140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140</v>
      </c>
      <c r="BK310" s="171">
        <f>ROUND(I310*H310,2)</f>
        <v>0</v>
      </c>
      <c r="BL310" s="17" t="s">
        <v>207</v>
      </c>
      <c r="BM310" s="170" t="s">
        <v>554</v>
      </c>
    </row>
    <row r="311" spans="2:51" s="13" customFormat="1" ht="12">
      <c r="B311" s="172"/>
      <c r="D311" s="173" t="s">
        <v>142</v>
      </c>
      <c r="E311" s="174" t="s">
        <v>1</v>
      </c>
      <c r="F311" s="175" t="s">
        <v>555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142</v>
      </c>
      <c r="AU311" s="174" t="s">
        <v>140</v>
      </c>
      <c r="AV311" s="13" t="s">
        <v>140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556</v>
      </c>
      <c r="F312" s="155" t="s">
        <v>557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SUM(P313:P328)</f>
        <v>0</v>
      </c>
      <c r="Q312" s="150"/>
      <c r="R312" s="151">
        <f>SUM(R313:R328)</f>
        <v>0.038</v>
      </c>
      <c r="S312" s="150"/>
      <c r="T312" s="152">
        <f>SUM(T313:T328)</f>
        <v>0.0766615</v>
      </c>
      <c r="AR312" s="145" t="s">
        <v>140</v>
      </c>
      <c r="AT312" s="153" t="s">
        <v>75</v>
      </c>
      <c r="AU312" s="153" t="s">
        <v>84</v>
      </c>
      <c r="AY312" s="145" t="s">
        <v>132</v>
      </c>
      <c r="BK312" s="154">
        <f>SUM(BK313:BK328)</f>
        <v>0</v>
      </c>
    </row>
    <row r="313" spans="1:65" s="2" customFormat="1" ht="21.75" customHeight="1">
      <c r="A313" s="32"/>
      <c r="B313" s="157"/>
      <c r="C313" s="158">
        <v>101</v>
      </c>
      <c r="D313" s="158" t="s">
        <v>135</v>
      </c>
      <c r="E313" s="159" t="s">
        <v>558</v>
      </c>
      <c r="F313" s="160" t="s">
        <v>559</v>
      </c>
      <c r="G313" s="161" t="s">
        <v>138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207</v>
      </c>
      <c r="AT313" s="170" t="s">
        <v>135</v>
      </c>
      <c r="AU313" s="170" t="s">
        <v>140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207</v>
      </c>
      <c r="BM313" s="170" t="s">
        <v>560</v>
      </c>
    </row>
    <row r="314" spans="2:51" s="15" customFormat="1" ht="12">
      <c r="B314" s="189"/>
      <c r="D314" s="173" t="s">
        <v>142</v>
      </c>
      <c r="E314" s="190" t="s">
        <v>1</v>
      </c>
      <c r="F314" s="191" t="s">
        <v>561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142</v>
      </c>
      <c r="AU314" s="190" t="s">
        <v>140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142</v>
      </c>
      <c r="E315" s="174" t="s">
        <v>1</v>
      </c>
      <c r="F315" s="175" t="s">
        <v>562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142</v>
      </c>
      <c r="AU315" s="174" t="s">
        <v>140</v>
      </c>
      <c r="AV315" s="13" t="s">
        <v>140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142</v>
      </c>
      <c r="E316" s="182" t="s">
        <v>1</v>
      </c>
      <c r="F316" s="183" t="s">
        <v>144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142</v>
      </c>
      <c r="AU316" s="182" t="s">
        <v>140</v>
      </c>
      <c r="AV316" s="14" t="s">
        <v>139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102</v>
      </c>
      <c r="D317" s="158" t="s">
        <v>135</v>
      </c>
      <c r="E317" s="159" t="s">
        <v>563</v>
      </c>
      <c r="F317" s="160" t="s">
        <v>564</v>
      </c>
      <c r="G317" s="161" t="s">
        <v>205</v>
      </c>
      <c r="H317" s="162">
        <v>2</v>
      </c>
      <c r="I317" s="163"/>
      <c r="J317" s="164">
        <f aca="true" t="shared" si="50" ref="J317:J328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28">O317*H317</f>
        <v>0</v>
      </c>
      <c r="Q317" s="168">
        <v>0</v>
      </c>
      <c r="R317" s="168">
        <f aca="true" t="shared" si="52" ref="R317:R328">Q317*H317</f>
        <v>0</v>
      </c>
      <c r="S317" s="168">
        <v>0</v>
      </c>
      <c r="T317" s="169">
        <f aca="true" t="shared" si="53" ref="T317:T328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207</v>
      </c>
      <c r="AT317" s="170" t="s">
        <v>135</v>
      </c>
      <c r="AU317" s="170" t="s">
        <v>140</v>
      </c>
      <c r="AY317" s="17" t="s">
        <v>132</v>
      </c>
      <c r="BE317" s="171">
        <f aca="true" t="shared" si="54" ref="BE317:BE328">IF(N317="základní",J317,0)</f>
        <v>0</v>
      </c>
      <c r="BF317" s="171">
        <f aca="true" t="shared" si="55" ref="BF317:BF328">IF(N317="snížená",J317,0)</f>
        <v>0</v>
      </c>
      <c r="BG317" s="171">
        <f aca="true" t="shared" si="56" ref="BG317:BG328">IF(N317="zákl. přenesená",J317,0)</f>
        <v>0</v>
      </c>
      <c r="BH317" s="171">
        <f aca="true" t="shared" si="57" ref="BH317:BH328">IF(N317="sníž. přenesená",J317,0)</f>
        <v>0</v>
      </c>
      <c r="BI317" s="171">
        <f aca="true" t="shared" si="58" ref="BI317:BI328">IF(N317="nulová",J317,0)</f>
        <v>0</v>
      </c>
      <c r="BJ317" s="17" t="s">
        <v>140</v>
      </c>
      <c r="BK317" s="171">
        <f aca="true" t="shared" si="59" ref="BK317:BK328">ROUND(I317*H317,2)</f>
        <v>0</v>
      </c>
      <c r="BL317" s="17" t="s">
        <v>207</v>
      </c>
      <c r="BM317" s="170" t="s">
        <v>565</v>
      </c>
    </row>
    <row r="318" spans="1:65" s="2" customFormat="1" ht="16.5" customHeight="1">
      <c r="A318" s="32"/>
      <c r="B318" s="157"/>
      <c r="C318" s="158">
        <v>103</v>
      </c>
      <c r="D318" s="196" t="s">
        <v>208</v>
      </c>
      <c r="E318" s="197" t="s">
        <v>566</v>
      </c>
      <c r="F318" s="198" t="s">
        <v>567</v>
      </c>
      <c r="G318" s="199" t="s">
        <v>205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291</v>
      </c>
      <c r="AT318" s="170" t="s">
        <v>208</v>
      </c>
      <c r="AU318" s="170" t="s">
        <v>140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140</v>
      </c>
      <c r="BK318" s="171">
        <f t="shared" si="59"/>
        <v>0</v>
      </c>
      <c r="BL318" s="17" t="s">
        <v>207</v>
      </c>
      <c r="BM318" s="170" t="s">
        <v>568</v>
      </c>
    </row>
    <row r="319" spans="1:65" s="2" customFormat="1" ht="16.5" customHeight="1">
      <c r="A319" s="32"/>
      <c r="B319" s="157"/>
      <c r="C319" s="158">
        <v>104</v>
      </c>
      <c r="D319" s="196" t="s">
        <v>208</v>
      </c>
      <c r="E319" s="197" t="s">
        <v>569</v>
      </c>
      <c r="F319" s="198" t="s">
        <v>570</v>
      </c>
      <c r="G319" s="199" t="s">
        <v>205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291</v>
      </c>
      <c r="AT319" s="170" t="s">
        <v>208</v>
      </c>
      <c r="AU319" s="170" t="s">
        <v>140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140</v>
      </c>
      <c r="BK319" s="171">
        <f t="shared" si="59"/>
        <v>0</v>
      </c>
      <c r="BL319" s="17" t="s">
        <v>207</v>
      </c>
      <c r="BM319" s="170" t="s">
        <v>571</v>
      </c>
    </row>
    <row r="320" spans="1:65" s="2" customFormat="1" ht="21.75" customHeight="1">
      <c r="A320" s="32"/>
      <c r="B320" s="157"/>
      <c r="C320" s="158">
        <v>105</v>
      </c>
      <c r="D320" s="196" t="s">
        <v>208</v>
      </c>
      <c r="E320" s="197" t="s">
        <v>572</v>
      </c>
      <c r="F320" s="198" t="s">
        <v>573</v>
      </c>
      <c r="G320" s="199" t="s">
        <v>205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291</v>
      </c>
      <c r="AT320" s="170" t="s">
        <v>208</v>
      </c>
      <c r="AU320" s="170" t="s">
        <v>140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140</v>
      </c>
      <c r="BK320" s="171">
        <f t="shared" si="59"/>
        <v>0</v>
      </c>
      <c r="BL320" s="17" t="s">
        <v>207</v>
      </c>
      <c r="BM320" s="170" t="s">
        <v>574</v>
      </c>
    </row>
    <row r="321" spans="1:65" s="2" customFormat="1" ht="16.5" customHeight="1">
      <c r="A321" s="32"/>
      <c r="B321" s="157"/>
      <c r="C321" s="158">
        <v>106</v>
      </c>
      <c r="D321" s="158" t="s">
        <v>135</v>
      </c>
      <c r="E321" s="159" t="s">
        <v>575</v>
      </c>
      <c r="F321" s="160" t="s">
        <v>576</v>
      </c>
      <c r="G321" s="161" t="s">
        <v>205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207</v>
      </c>
      <c r="AT321" s="170" t="s">
        <v>135</v>
      </c>
      <c r="AU321" s="170" t="s">
        <v>140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140</v>
      </c>
      <c r="BK321" s="171">
        <f t="shared" si="59"/>
        <v>0</v>
      </c>
      <c r="BL321" s="17" t="s">
        <v>207</v>
      </c>
      <c r="BM321" s="170" t="s">
        <v>577</v>
      </c>
    </row>
    <row r="322" spans="1:65" s="2" customFormat="1" ht="16.5" customHeight="1">
      <c r="A322" s="32"/>
      <c r="B322" s="157"/>
      <c r="C322" s="158">
        <v>107</v>
      </c>
      <c r="D322" s="196" t="s">
        <v>208</v>
      </c>
      <c r="E322" s="197" t="s">
        <v>578</v>
      </c>
      <c r="F322" s="198" t="s">
        <v>579</v>
      </c>
      <c r="G322" s="199" t="s">
        <v>205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291</v>
      </c>
      <c r="AT322" s="170" t="s">
        <v>208</v>
      </c>
      <c r="AU322" s="170" t="s">
        <v>140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140</v>
      </c>
      <c r="BK322" s="171">
        <f t="shared" si="59"/>
        <v>0</v>
      </c>
      <c r="BL322" s="17" t="s">
        <v>207</v>
      </c>
      <c r="BM322" s="170" t="s">
        <v>580</v>
      </c>
    </row>
    <row r="323" spans="1:65" s="2" customFormat="1" ht="21.75" customHeight="1">
      <c r="A323" s="32"/>
      <c r="B323" s="157"/>
      <c r="C323" s="158">
        <v>108</v>
      </c>
      <c r="D323" s="158" t="s">
        <v>135</v>
      </c>
      <c r="E323" s="159" t="s">
        <v>581</v>
      </c>
      <c r="F323" s="160" t="s">
        <v>582</v>
      </c>
      <c r="G323" s="161" t="s">
        <v>205</v>
      </c>
      <c r="H323" s="162">
        <v>2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207</v>
      </c>
      <c r="AT323" s="170" t="s">
        <v>135</v>
      </c>
      <c r="AU323" s="170" t="s">
        <v>140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140</v>
      </c>
      <c r="BK323" s="171">
        <f t="shared" si="59"/>
        <v>0</v>
      </c>
      <c r="BL323" s="17" t="s">
        <v>207</v>
      </c>
      <c r="BM323" s="170" t="s">
        <v>583</v>
      </c>
    </row>
    <row r="324" spans="1:65" s="2" customFormat="1" ht="16.5" customHeight="1">
      <c r="A324" s="32"/>
      <c r="B324" s="157"/>
      <c r="C324" s="158">
        <v>109</v>
      </c>
      <c r="D324" s="196" t="s">
        <v>208</v>
      </c>
      <c r="E324" s="197" t="s">
        <v>584</v>
      </c>
      <c r="F324" s="198" t="s">
        <v>585</v>
      </c>
      <c r="G324" s="199" t="s">
        <v>205</v>
      </c>
      <c r="H324" s="200">
        <v>2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0.0027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291</v>
      </c>
      <c r="AT324" s="170" t="s">
        <v>208</v>
      </c>
      <c r="AU324" s="170" t="s">
        <v>140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140</v>
      </c>
      <c r="BK324" s="171">
        <f t="shared" si="59"/>
        <v>0</v>
      </c>
      <c r="BL324" s="17" t="s">
        <v>207</v>
      </c>
      <c r="BM324" s="170" t="s">
        <v>586</v>
      </c>
    </row>
    <row r="325" spans="1:65" s="2" customFormat="1" ht="21.75" customHeight="1">
      <c r="A325" s="32"/>
      <c r="B325" s="157"/>
      <c r="C325" s="158">
        <v>110</v>
      </c>
      <c r="D325" s="158" t="s">
        <v>135</v>
      </c>
      <c r="E325" s="159" t="s">
        <v>587</v>
      </c>
      <c r="F325" s="160" t="s">
        <v>588</v>
      </c>
      <c r="G325" s="161" t="s">
        <v>243</v>
      </c>
      <c r="H325" s="162">
        <v>0.038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207</v>
      </c>
      <c r="AT325" s="170" t="s">
        <v>135</v>
      </c>
      <c r="AU325" s="170" t="s">
        <v>140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140</v>
      </c>
      <c r="BK325" s="171">
        <f t="shared" si="59"/>
        <v>0</v>
      </c>
      <c r="BL325" s="17" t="s">
        <v>207</v>
      </c>
      <c r="BM325" s="170" t="s">
        <v>589</v>
      </c>
    </row>
    <row r="326" spans="1:65" s="2" customFormat="1" ht="21.75" customHeight="1">
      <c r="A326" s="32"/>
      <c r="B326" s="157"/>
      <c r="C326" s="158">
        <v>111</v>
      </c>
      <c r="D326" s="158" t="s">
        <v>135</v>
      </c>
      <c r="E326" s="159" t="s">
        <v>590</v>
      </c>
      <c r="F326" s="160" t="s">
        <v>591</v>
      </c>
      <c r="G326" s="161" t="s">
        <v>243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207</v>
      </c>
      <c r="AT326" s="170" t="s">
        <v>135</v>
      </c>
      <c r="AU326" s="170" t="s">
        <v>140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140</v>
      </c>
      <c r="BK326" s="171">
        <f t="shared" si="59"/>
        <v>0</v>
      </c>
      <c r="BL326" s="17" t="s">
        <v>207</v>
      </c>
      <c r="BM326" s="170" t="s">
        <v>592</v>
      </c>
    </row>
    <row r="327" spans="1:65" s="2" customFormat="1" ht="21.75" customHeight="1">
      <c r="A327" s="32"/>
      <c r="B327" s="157"/>
      <c r="C327" s="158">
        <v>112</v>
      </c>
      <c r="D327" s="158" t="s">
        <v>135</v>
      </c>
      <c r="E327" s="159" t="s">
        <v>593</v>
      </c>
      <c r="F327" s="160" t="s">
        <v>594</v>
      </c>
      <c r="G327" s="161" t="s">
        <v>434</v>
      </c>
      <c r="H327" s="162">
        <v>1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207</v>
      </c>
      <c r="AT327" s="170" t="s">
        <v>135</v>
      </c>
      <c r="AU327" s="170" t="s">
        <v>140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140</v>
      </c>
      <c r="BK327" s="171">
        <f t="shared" si="59"/>
        <v>0</v>
      </c>
      <c r="BL327" s="17" t="s">
        <v>207</v>
      </c>
      <c r="BM327" s="170" t="s">
        <v>595</v>
      </c>
    </row>
    <row r="328" spans="1:65" s="2" customFormat="1" ht="21.75" customHeight="1">
      <c r="A328" s="32"/>
      <c r="B328" s="157"/>
      <c r="C328" s="158">
        <v>113</v>
      </c>
      <c r="D328" s="158" t="s">
        <v>135</v>
      </c>
      <c r="E328" s="159" t="s">
        <v>596</v>
      </c>
      <c r="F328" s="160" t="s">
        <v>597</v>
      </c>
      <c r="G328" s="161" t="s">
        <v>434</v>
      </c>
      <c r="H328" s="162">
        <v>2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207</v>
      </c>
      <c r="AT328" s="170" t="s">
        <v>135</v>
      </c>
      <c r="AU328" s="170" t="s">
        <v>140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140</v>
      </c>
      <c r="BK328" s="171">
        <f t="shared" si="59"/>
        <v>0</v>
      </c>
      <c r="BL328" s="17" t="s">
        <v>207</v>
      </c>
      <c r="BM328" s="170" t="s">
        <v>598</v>
      </c>
    </row>
    <row r="329" spans="2:63" s="12" customFormat="1" ht="22.9" customHeight="1">
      <c r="B329" s="144"/>
      <c r="D329" s="145" t="s">
        <v>75</v>
      </c>
      <c r="E329" s="155" t="s">
        <v>599</v>
      </c>
      <c r="F329" s="155" t="s">
        <v>600</v>
      </c>
      <c r="I329" s="147"/>
      <c r="J329" s="156">
        <f>BK329</f>
        <v>0</v>
      </c>
      <c r="L329" s="144"/>
      <c r="M329" s="149"/>
      <c r="N329" s="150"/>
      <c r="O329" s="150"/>
      <c r="P329" s="151">
        <f>SUM(P330:P338)</f>
        <v>0</v>
      </c>
      <c r="Q329" s="150"/>
      <c r="R329" s="151">
        <f>SUM(R330:R338)</f>
        <v>0.1441415</v>
      </c>
      <c r="S329" s="150"/>
      <c r="T329" s="152">
        <f>SUM(T330:T338)</f>
        <v>0</v>
      </c>
      <c r="AR329" s="145" t="s">
        <v>140</v>
      </c>
      <c r="AT329" s="153" t="s">
        <v>75</v>
      </c>
      <c r="AU329" s="153" t="s">
        <v>84</v>
      </c>
      <c r="AY329" s="145" t="s">
        <v>132</v>
      </c>
      <c r="BK329" s="154">
        <f>SUM(BK330:BK338)</f>
        <v>0</v>
      </c>
    </row>
    <row r="330" spans="1:65" s="2" customFormat="1" ht="21.75" customHeight="1">
      <c r="A330" s="32"/>
      <c r="B330" s="157"/>
      <c r="C330" s="158">
        <v>114</v>
      </c>
      <c r="D330" s="158" t="s">
        <v>135</v>
      </c>
      <c r="E330" s="159" t="s">
        <v>601</v>
      </c>
      <c r="F330" s="160" t="s">
        <v>602</v>
      </c>
      <c r="G330" s="161" t="s">
        <v>138</v>
      </c>
      <c r="H330" s="162">
        <v>2.35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0.03767</v>
      </c>
      <c r="R330" s="168">
        <f>Q330*H330</f>
        <v>0.0885245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207</v>
      </c>
      <c r="AT330" s="170" t="s">
        <v>135</v>
      </c>
      <c r="AU330" s="170" t="s">
        <v>140</v>
      </c>
      <c r="AY330" s="17" t="s">
        <v>132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140</v>
      </c>
      <c r="BK330" s="171">
        <f>ROUND(I330*H330,2)</f>
        <v>0</v>
      </c>
      <c r="BL330" s="17" t="s">
        <v>207</v>
      </c>
      <c r="BM330" s="170" t="s">
        <v>603</v>
      </c>
    </row>
    <row r="331" spans="2:51" s="13" customFormat="1" ht="12">
      <c r="B331" s="172"/>
      <c r="D331" s="173" t="s">
        <v>142</v>
      </c>
      <c r="E331" s="174" t="s">
        <v>1</v>
      </c>
      <c r="F331" s="175">
        <v>2.35</v>
      </c>
      <c r="H331" s="176">
        <v>2.35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142</v>
      </c>
      <c r="AU331" s="174" t="s">
        <v>140</v>
      </c>
      <c r="AV331" s="13" t="s">
        <v>140</v>
      </c>
      <c r="AW331" s="13" t="s">
        <v>33</v>
      </c>
      <c r="AX331" s="13" t="s">
        <v>76</v>
      </c>
      <c r="AY331" s="174" t="s">
        <v>132</v>
      </c>
    </row>
    <row r="332" spans="2:51" s="14" customFormat="1" ht="12">
      <c r="B332" s="181"/>
      <c r="D332" s="173" t="s">
        <v>142</v>
      </c>
      <c r="E332" s="182" t="s">
        <v>1</v>
      </c>
      <c r="F332" s="183" t="s">
        <v>144</v>
      </c>
      <c r="H332" s="184">
        <v>2.35</v>
      </c>
      <c r="I332" s="185"/>
      <c r="L332" s="181"/>
      <c r="M332" s="186"/>
      <c r="N332" s="187"/>
      <c r="O332" s="187"/>
      <c r="P332" s="187"/>
      <c r="Q332" s="187"/>
      <c r="R332" s="187"/>
      <c r="S332" s="187"/>
      <c r="T332" s="188"/>
      <c r="AT332" s="182" t="s">
        <v>142</v>
      </c>
      <c r="AU332" s="182" t="s">
        <v>140</v>
      </c>
      <c r="AV332" s="14" t="s">
        <v>139</v>
      </c>
      <c r="AW332" s="14" t="s">
        <v>33</v>
      </c>
      <c r="AX332" s="14" t="s">
        <v>84</v>
      </c>
      <c r="AY332" s="182" t="s">
        <v>132</v>
      </c>
    </row>
    <row r="333" spans="1:65" s="2" customFormat="1" ht="16.5" customHeight="1">
      <c r="A333" s="32"/>
      <c r="B333" s="157"/>
      <c r="C333" s="158">
        <v>115</v>
      </c>
      <c r="D333" s="158" t="s">
        <v>135</v>
      </c>
      <c r="E333" s="159" t="s">
        <v>604</v>
      </c>
      <c r="F333" s="160" t="s">
        <v>605</v>
      </c>
      <c r="G333" s="161" t="s">
        <v>138</v>
      </c>
      <c r="H333" s="162">
        <v>2.35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0.0003</v>
      </c>
      <c r="R333" s="168">
        <f>Q333*H333</f>
        <v>0.000705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207</v>
      </c>
      <c r="AT333" s="170" t="s">
        <v>135</v>
      </c>
      <c r="AU333" s="170" t="s">
        <v>140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140</v>
      </c>
      <c r="BK333" s="171">
        <f>ROUND(I333*H333,2)</f>
        <v>0</v>
      </c>
      <c r="BL333" s="17" t="s">
        <v>207</v>
      </c>
      <c r="BM333" s="170" t="s">
        <v>606</v>
      </c>
    </row>
    <row r="334" spans="1:65" s="2" customFormat="1" ht="16.5" customHeight="1">
      <c r="A334" s="32"/>
      <c r="B334" s="157"/>
      <c r="C334" s="196">
        <v>116</v>
      </c>
      <c r="D334" s="196" t="s">
        <v>208</v>
      </c>
      <c r="E334" s="197" t="s">
        <v>607</v>
      </c>
      <c r="F334" s="198" t="s">
        <v>608</v>
      </c>
      <c r="G334" s="199" t="s">
        <v>138</v>
      </c>
      <c r="H334" s="200">
        <v>2.86</v>
      </c>
      <c r="I334" s="201"/>
      <c r="J334" s="202">
        <f>ROUND(I334*H334,2)</f>
        <v>0</v>
      </c>
      <c r="K334" s="203"/>
      <c r="L334" s="204"/>
      <c r="M334" s="205" t="s">
        <v>1</v>
      </c>
      <c r="N334" s="206" t="s">
        <v>42</v>
      </c>
      <c r="O334" s="58"/>
      <c r="P334" s="168">
        <f>O334*H334</f>
        <v>0</v>
      </c>
      <c r="Q334" s="168">
        <v>0.0192</v>
      </c>
      <c r="R334" s="168">
        <f>Q334*H334</f>
        <v>0.054911999999999996</v>
      </c>
      <c r="S334" s="168">
        <v>0</v>
      </c>
      <c r="T334" s="16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291</v>
      </c>
      <c r="AT334" s="170" t="s">
        <v>208</v>
      </c>
      <c r="AU334" s="170" t="s">
        <v>140</v>
      </c>
      <c r="AY334" s="17" t="s">
        <v>132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140</v>
      </c>
      <c r="BK334" s="171">
        <f>ROUND(I334*H334,2)</f>
        <v>0</v>
      </c>
      <c r="BL334" s="17" t="s">
        <v>207</v>
      </c>
      <c r="BM334" s="170" t="s">
        <v>609</v>
      </c>
    </row>
    <row r="335" spans="2:51" s="13" customFormat="1" ht="12">
      <c r="B335" s="172"/>
      <c r="D335" s="173" t="s">
        <v>142</v>
      </c>
      <c r="E335" s="174" t="s">
        <v>1</v>
      </c>
      <c r="F335" s="175" t="s">
        <v>734</v>
      </c>
      <c r="H335" s="176">
        <v>2.6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142</v>
      </c>
      <c r="AU335" s="174" t="s">
        <v>140</v>
      </c>
      <c r="AV335" s="13" t="s">
        <v>140</v>
      </c>
      <c r="AW335" s="13" t="s">
        <v>33</v>
      </c>
      <c r="AX335" s="13" t="s">
        <v>84</v>
      </c>
      <c r="AY335" s="174" t="s">
        <v>132</v>
      </c>
    </row>
    <row r="336" spans="2:51" s="13" customFormat="1" ht="12">
      <c r="B336" s="172"/>
      <c r="D336" s="173" t="s">
        <v>142</v>
      </c>
      <c r="F336" s="175" t="s">
        <v>735</v>
      </c>
      <c r="H336" s="176">
        <v>2.86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142</v>
      </c>
      <c r="AU336" s="174" t="s">
        <v>140</v>
      </c>
      <c r="AV336" s="13" t="s">
        <v>140</v>
      </c>
      <c r="AW336" s="13" t="s">
        <v>3</v>
      </c>
      <c r="AX336" s="13" t="s">
        <v>84</v>
      </c>
      <c r="AY336" s="174" t="s">
        <v>132</v>
      </c>
    </row>
    <row r="337" spans="1:65" s="2" customFormat="1" ht="21.75" customHeight="1">
      <c r="A337" s="32"/>
      <c r="B337" s="157"/>
      <c r="C337" s="158">
        <v>117</v>
      </c>
      <c r="D337" s="158" t="s">
        <v>135</v>
      </c>
      <c r="E337" s="159" t="s">
        <v>610</v>
      </c>
      <c r="F337" s="160" t="s">
        <v>611</v>
      </c>
      <c r="G337" s="161" t="s">
        <v>243</v>
      </c>
      <c r="H337" s="162">
        <v>0.199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</v>
      </c>
      <c r="R337" s="168">
        <f>Q337*H337</f>
        <v>0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207</v>
      </c>
      <c r="AT337" s="170" t="s">
        <v>135</v>
      </c>
      <c r="AU337" s="170" t="s">
        <v>140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140</v>
      </c>
      <c r="BK337" s="171">
        <f>ROUND(I337*H337,2)</f>
        <v>0</v>
      </c>
      <c r="BL337" s="17" t="s">
        <v>207</v>
      </c>
      <c r="BM337" s="170" t="s">
        <v>612</v>
      </c>
    </row>
    <row r="338" spans="1:65" s="2" customFormat="1" ht="21.75" customHeight="1">
      <c r="A338" s="32"/>
      <c r="B338" s="157"/>
      <c r="C338" s="158">
        <v>118</v>
      </c>
      <c r="D338" s="158" t="s">
        <v>135</v>
      </c>
      <c r="E338" s="159" t="s">
        <v>613</v>
      </c>
      <c r="F338" s="160" t="s">
        <v>614</v>
      </c>
      <c r="G338" s="161" t="s">
        <v>243</v>
      </c>
      <c r="H338" s="162">
        <v>0.199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207</v>
      </c>
      <c r="AT338" s="170" t="s">
        <v>135</v>
      </c>
      <c r="AU338" s="170" t="s">
        <v>140</v>
      </c>
      <c r="AY338" s="17" t="s">
        <v>132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140</v>
      </c>
      <c r="BK338" s="171">
        <f>ROUND(I338*H338,2)</f>
        <v>0</v>
      </c>
      <c r="BL338" s="17" t="s">
        <v>207</v>
      </c>
      <c r="BM338" s="170" t="s">
        <v>615</v>
      </c>
    </row>
    <row r="339" spans="2:63" s="12" customFormat="1" ht="22.9" customHeight="1">
      <c r="B339" s="144"/>
      <c r="D339" s="145" t="s">
        <v>75</v>
      </c>
      <c r="E339" s="155" t="s">
        <v>616</v>
      </c>
      <c r="F339" s="155" t="s">
        <v>617</v>
      </c>
      <c r="I339" s="147"/>
      <c r="J339" s="156">
        <f>BK339</f>
        <v>0</v>
      </c>
      <c r="L339" s="144"/>
      <c r="M339" s="149"/>
      <c r="N339" s="150"/>
      <c r="O339" s="150"/>
      <c r="P339" s="151">
        <f>SUM(P340:P349)</f>
        <v>0</v>
      </c>
      <c r="Q339" s="150"/>
      <c r="R339" s="151">
        <f>SUM(R340:R349)</f>
        <v>0.00117512</v>
      </c>
      <c r="S339" s="150"/>
      <c r="T339" s="152">
        <f>SUM(T340:T349)</f>
        <v>0.00933</v>
      </c>
      <c r="AR339" s="145" t="s">
        <v>140</v>
      </c>
      <c r="AT339" s="153" t="s">
        <v>75</v>
      </c>
      <c r="AU339" s="153" t="s">
        <v>84</v>
      </c>
      <c r="AY339" s="145" t="s">
        <v>132</v>
      </c>
      <c r="BK339" s="154">
        <f>SUM(BK340:BK349)</f>
        <v>0</v>
      </c>
    </row>
    <row r="340" spans="1:65" s="2" customFormat="1" ht="21.75" customHeight="1">
      <c r="A340" s="32"/>
      <c r="B340" s="157"/>
      <c r="C340" s="158">
        <v>119</v>
      </c>
      <c r="D340" s="158" t="s">
        <v>135</v>
      </c>
      <c r="E340" s="159" t="s">
        <v>618</v>
      </c>
      <c r="F340" s="160" t="s">
        <v>619</v>
      </c>
      <c r="G340" s="161" t="s">
        <v>138</v>
      </c>
      <c r="H340" s="162">
        <v>3.11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0.003</v>
      </c>
      <c r="T340" s="169">
        <f>S340*H340</f>
        <v>0.00933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207</v>
      </c>
      <c r="AT340" s="170" t="s">
        <v>135</v>
      </c>
      <c r="AU340" s="170" t="s">
        <v>140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140</v>
      </c>
      <c r="BK340" s="171">
        <f>ROUND(I340*H340,2)</f>
        <v>0</v>
      </c>
      <c r="BL340" s="17" t="s">
        <v>207</v>
      </c>
      <c r="BM340" s="170" t="s">
        <v>620</v>
      </c>
    </row>
    <row r="341" spans="2:51" s="15" customFormat="1" ht="12">
      <c r="B341" s="189"/>
      <c r="D341" s="173" t="s">
        <v>142</v>
      </c>
      <c r="E341" s="190" t="s">
        <v>1</v>
      </c>
      <c r="F341" s="191" t="s">
        <v>621</v>
      </c>
      <c r="H341" s="190" t="s">
        <v>1</v>
      </c>
      <c r="I341" s="192"/>
      <c r="L341" s="189"/>
      <c r="M341" s="193"/>
      <c r="N341" s="194"/>
      <c r="O341" s="194"/>
      <c r="P341" s="194"/>
      <c r="Q341" s="194"/>
      <c r="R341" s="194"/>
      <c r="S341" s="194"/>
      <c r="T341" s="195"/>
      <c r="AT341" s="190" t="s">
        <v>142</v>
      </c>
      <c r="AU341" s="190" t="s">
        <v>140</v>
      </c>
      <c r="AV341" s="15" t="s">
        <v>84</v>
      </c>
      <c r="AW341" s="15" t="s">
        <v>33</v>
      </c>
      <c r="AX341" s="15" t="s">
        <v>76</v>
      </c>
      <c r="AY341" s="190" t="s">
        <v>132</v>
      </c>
    </row>
    <row r="342" spans="2:51" s="13" customFormat="1" ht="12">
      <c r="B342" s="172"/>
      <c r="D342" s="173" t="s">
        <v>142</v>
      </c>
      <c r="E342" s="174" t="s">
        <v>1</v>
      </c>
      <c r="F342" s="175" t="s">
        <v>562</v>
      </c>
      <c r="H342" s="176">
        <v>3.11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142</v>
      </c>
      <c r="AU342" s="174" t="s">
        <v>140</v>
      </c>
      <c r="AV342" s="13" t="s">
        <v>140</v>
      </c>
      <c r="AW342" s="13" t="s">
        <v>33</v>
      </c>
      <c r="AX342" s="13" t="s">
        <v>76</v>
      </c>
      <c r="AY342" s="174" t="s">
        <v>132</v>
      </c>
    </row>
    <row r="343" spans="2:51" s="14" customFormat="1" ht="12">
      <c r="B343" s="181"/>
      <c r="D343" s="173" t="s">
        <v>142</v>
      </c>
      <c r="E343" s="182" t="s">
        <v>1</v>
      </c>
      <c r="F343" s="183" t="s">
        <v>144</v>
      </c>
      <c r="H343" s="184">
        <v>3.11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142</v>
      </c>
      <c r="AU343" s="182" t="s">
        <v>140</v>
      </c>
      <c r="AV343" s="14" t="s">
        <v>139</v>
      </c>
      <c r="AW343" s="14" t="s">
        <v>33</v>
      </c>
      <c r="AX343" s="14" t="s">
        <v>84</v>
      </c>
      <c r="AY343" s="182" t="s">
        <v>132</v>
      </c>
    </row>
    <row r="344" spans="1:65" s="2" customFormat="1" ht="16.5" customHeight="1">
      <c r="A344" s="32"/>
      <c r="B344" s="157"/>
      <c r="C344" s="158">
        <v>120</v>
      </c>
      <c r="D344" s="158" t="s">
        <v>135</v>
      </c>
      <c r="E344" s="159" t="s">
        <v>622</v>
      </c>
      <c r="F344" s="160" t="s">
        <v>623</v>
      </c>
      <c r="G344" s="161" t="s">
        <v>306</v>
      </c>
      <c r="H344" s="162">
        <v>4.41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1E-05</v>
      </c>
      <c r="R344" s="168">
        <f>Q344*H344</f>
        <v>4.410000000000001E-05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207</v>
      </c>
      <c r="AT344" s="170" t="s">
        <v>135</v>
      </c>
      <c r="AU344" s="170" t="s">
        <v>140</v>
      </c>
      <c r="AY344" s="17" t="s">
        <v>132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140</v>
      </c>
      <c r="BK344" s="171">
        <f>ROUND(I344*H344,2)</f>
        <v>0</v>
      </c>
      <c r="BL344" s="17" t="s">
        <v>207</v>
      </c>
      <c r="BM344" s="170" t="s">
        <v>624</v>
      </c>
    </row>
    <row r="345" spans="2:51" s="13" customFormat="1" ht="12">
      <c r="B345" s="172"/>
      <c r="D345" s="173" t="s">
        <v>142</v>
      </c>
      <c r="E345" s="174" t="s">
        <v>1</v>
      </c>
      <c r="F345" s="175" t="s">
        <v>625</v>
      </c>
      <c r="H345" s="176">
        <v>4.41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142</v>
      </c>
      <c r="AU345" s="174" t="s">
        <v>140</v>
      </c>
      <c r="AV345" s="13" t="s">
        <v>140</v>
      </c>
      <c r="AW345" s="13" t="s">
        <v>33</v>
      </c>
      <c r="AX345" s="13" t="s">
        <v>84</v>
      </c>
      <c r="AY345" s="174" t="s">
        <v>132</v>
      </c>
    </row>
    <row r="346" spans="1:65" s="2" customFormat="1" ht="16.5" customHeight="1">
      <c r="A346" s="32"/>
      <c r="B346" s="157"/>
      <c r="C346" s="196">
        <v>121</v>
      </c>
      <c r="D346" s="196" t="s">
        <v>208</v>
      </c>
      <c r="E346" s="197" t="s">
        <v>626</v>
      </c>
      <c r="F346" s="198" t="s">
        <v>627</v>
      </c>
      <c r="G346" s="199" t="s">
        <v>306</v>
      </c>
      <c r="H346" s="200">
        <v>5.141</v>
      </c>
      <c r="I346" s="201"/>
      <c r="J346" s="202">
        <f>ROUND(I346*H346,2)</f>
        <v>0</v>
      </c>
      <c r="K346" s="203"/>
      <c r="L346" s="204"/>
      <c r="M346" s="205" t="s">
        <v>1</v>
      </c>
      <c r="N346" s="206" t="s">
        <v>42</v>
      </c>
      <c r="O346" s="58"/>
      <c r="P346" s="168">
        <f>O346*H346</f>
        <v>0</v>
      </c>
      <c r="Q346" s="168">
        <v>0.00022</v>
      </c>
      <c r="R346" s="168">
        <f>Q346*H346</f>
        <v>0.00113102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291</v>
      </c>
      <c r="AT346" s="170" t="s">
        <v>208</v>
      </c>
      <c r="AU346" s="170" t="s">
        <v>140</v>
      </c>
      <c r="AY346" s="17" t="s">
        <v>132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140</v>
      </c>
      <c r="BK346" s="171">
        <f>ROUND(I346*H346,2)</f>
        <v>0</v>
      </c>
      <c r="BL346" s="17" t="s">
        <v>207</v>
      </c>
      <c r="BM346" s="170" t="s">
        <v>628</v>
      </c>
    </row>
    <row r="347" spans="2:51" s="13" customFormat="1" ht="12">
      <c r="B347" s="172"/>
      <c r="D347" s="173" t="s">
        <v>142</v>
      </c>
      <c r="F347" s="175" t="s">
        <v>629</v>
      </c>
      <c r="H347" s="176">
        <v>5.141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142</v>
      </c>
      <c r="AU347" s="174" t="s">
        <v>140</v>
      </c>
      <c r="AV347" s="13" t="s">
        <v>140</v>
      </c>
      <c r="AW347" s="13" t="s">
        <v>3</v>
      </c>
      <c r="AX347" s="13" t="s">
        <v>84</v>
      </c>
      <c r="AY347" s="174" t="s">
        <v>132</v>
      </c>
    </row>
    <row r="348" spans="1:65" s="2" customFormat="1" ht="21.75" customHeight="1">
      <c r="A348" s="32"/>
      <c r="B348" s="157"/>
      <c r="C348" s="158">
        <v>122</v>
      </c>
      <c r="D348" s="158" t="s">
        <v>135</v>
      </c>
      <c r="E348" s="159" t="s">
        <v>630</v>
      </c>
      <c r="F348" s="160" t="s">
        <v>631</v>
      </c>
      <c r="G348" s="161" t="s">
        <v>243</v>
      </c>
      <c r="H348" s="162">
        <v>0.001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</v>
      </c>
      <c r="T348" s="16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207</v>
      </c>
      <c r="AT348" s="170" t="s">
        <v>135</v>
      </c>
      <c r="AU348" s="170" t="s">
        <v>140</v>
      </c>
      <c r="AY348" s="17" t="s">
        <v>132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140</v>
      </c>
      <c r="BK348" s="171">
        <f>ROUND(I348*H348,2)</f>
        <v>0</v>
      </c>
      <c r="BL348" s="17" t="s">
        <v>207</v>
      </c>
      <c r="BM348" s="170" t="s">
        <v>632</v>
      </c>
    </row>
    <row r="349" spans="1:65" s="2" customFormat="1" ht="21.75" customHeight="1">
      <c r="A349" s="32"/>
      <c r="B349" s="157"/>
      <c r="C349" s="158">
        <v>123</v>
      </c>
      <c r="D349" s="158" t="s">
        <v>135</v>
      </c>
      <c r="E349" s="159" t="s">
        <v>633</v>
      </c>
      <c r="F349" s="160" t="s">
        <v>634</v>
      </c>
      <c r="G349" s="161" t="s">
        <v>243</v>
      </c>
      <c r="H349" s="162">
        <v>0.001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207</v>
      </c>
      <c r="AT349" s="170" t="s">
        <v>135</v>
      </c>
      <c r="AU349" s="170" t="s">
        <v>140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140</v>
      </c>
      <c r="BK349" s="171">
        <f>ROUND(I349*H349,2)</f>
        <v>0</v>
      </c>
      <c r="BL349" s="17" t="s">
        <v>207</v>
      </c>
      <c r="BM349" s="170" t="s">
        <v>635</v>
      </c>
    </row>
    <row r="350" spans="2:63" s="12" customFormat="1" ht="22.9" customHeight="1">
      <c r="B350" s="144"/>
      <c r="D350" s="145" t="s">
        <v>75</v>
      </c>
      <c r="E350" s="155" t="s">
        <v>636</v>
      </c>
      <c r="F350" s="155" t="s">
        <v>637</v>
      </c>
      <c r="I350" s="147"/>
      <c r="J350" s="156">
        <f>BK350</f>
        <v>0</v>
      </c>
      <c r="L350" s="144"/>
      <c r="M350" s="149"/>
      <c r="N350" s="150"/>
      <c r="O350" s="150"/>
      <c r="P350" s="151">
        <f>SUM(P351:P364)</f>
        <v>0</v>
      </c>
      <c r="Q350" s="150"/>
      <c r="R350" s="151">
        <f>SUM(R351:R364)</f>
        <v>1.002204</v>
      </c>
      <c r="S350" s="150"/>
      <c r="T350" s="152">
        <f>SUM(T351:T364)</f>
        <v>0</v>
      </c>
      <c r="AR350" s="145" t="s">
        <v>140</v>
      </c>
      <c r="AT350" s="153" t="s">
        <v>75</v>
      </c>
      <c r="AU350" s="153" t="s">
        <v>84</v>
      </c>
      <c r="AY350" s="145" t="s">
        <v>132</v>
      </c>
      <c r="BK350" s="154">
        <f>SUM(BK351:BK364)</f>
        <v>0</v>
      </c>
    </row>
    <row r="351" spans="1:65" s="2" customFormat="1" ht="21.75" customHeight="1">
      <c r="A351" s="32"/>
      <c r="B351" s="157"/>
      <c r="C351" s="158">
        <v>124</v>
      </c>
      <c r="D351" s="158" t="s">
        <v>135</v>
      </c>
      <c r="E351" s="159" t="s">
        <v>638</v>
      </c>
      <c r="F351" s="160" t="s">
        <v>639</v>
      </c>
      <c r="G351" s="161" t="s">
        <v>306</v>
      </c>
      <c r="H351" s="162">
        <v>9.12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0.00035</v>
      </c>
      <c r="R351" s="168">
        <f>Q351*H351</f>
        <v>0.0031919999999999995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207</v>
      </c>
      <c r="AT351" s="170" t="s">
        <v>135</v>
      </c>
      <c r="AU351" s="170" t="s">
        <v>140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140</v>
      </c>
      <c r="BK351" s="171">
        <f>ROUND(I351*H351,2)</f>
        <v>0</v>
      </c>
      <c r="BL351" s="17" t="s">
        <v>207</v>
      </c>
      <c r="BM351" s="170" t="s">
        <v>640</v>
      </c>
    </row>
    <row r="352" spans="2:51" s="13" customFormat="1" ht="12">
      <c r="B352" s="172"/>
      <c r="D352" s="173" t="s">
        <v>142</v>
      </c>
      <c r="E352" s="174" t="s">
        <v>1</v>
      </c>
      <c r="F352" s="175" t="s">
        <v>641</v>
      </c>
      <c r="H352" s="176">
        <v>9.12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142</v>
      </c>
      <c r="AU352" s="174" t="s">
        <v>140</v>
      </c>
      <c r="AV352" s="13" t="s">
        <v>140</v>
      </c>
      <c r="AW352" s="13" t="s">
        <v>33</v>
      </c>
      <c r="AX352" s="13" t="s">
        <v>76</v>
      </c>
      <c r="AY352" s="174" t="s">
        <v>132</v>
      </c>
    </row>
    <row r="353" spans="2:51" s="14" customFormat="1" ht="12">
      <c r="B353" s="181"/>
      <c r="D353" s="173" t="s">
        <v>142</v>
      </c>
      <c r="E353" s="182" t="s">
        <v>1</v>
      </c>
      <c r="F353" s="183" t="s">
        <v>144</v>
      </c>
      <c r="H353" s="184">
        <v>9.12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142</v>
      </c>
      <c r="AU353" s="182" t="s">
        <v>140</v>
      </c>
      <c r="AV353" s="14" t="s">
        <v>139</v>
      </c>
      <c r="AW353" s="14" t="s">
        <v>33</v>
      </c>
      <c r="AX353" s="14" t="s">
        <v>84</v>
      </c>
      <c r="AY353" s="182" t="s">
        <v>132</v>
      </c>
    </row>
    <row r="354" spans="1:65" s="2" customFormat="1" ht="16.5" customHeight="1">
      <c r="A354" s="32"/>
      <c r="B354" s="157"/>
      <c r="C354" s="196">
        <v>125</v>
      </c>
      <c r="D354" s="196" t="s">
        <v>208</v>
      </c>
      <c r="E354" s="197" t="s">
        <v>642</v>
      </c>
      <c r="F354" s="198" t="s">
        <v>643</v>
      </c>
      <c r="G354" s="199" t="s">
        <v>205</v>
      </c>
      <c r="H354" s="200">
        <v>25.08</v>
      </c>
      <c r="I354" s="201"/>
      <c r="J354" s="202">
        <f>ROUND(I354*H354,2)</f>
        <v>0</v>
      </c>
      <c r="K354" s="203"/>
      <c r="L354" s="204"/>
      <c r="M354" s="205" t="s">
        <v>1</v>
      </c>
      <c r="N354" s="206" t="s">
        <v>42</v>
      </c>
      <c r="O354" s="58"/>
      <c r="P354" s="168">
        <f>O354*H354</f>
        <v>0</v>
      </c>
      <c r="Q354" s="168">
        <v>0</v>
      </c>
      <c r="R354" s="168">
        <f>Q354*H354</f>
        <v>0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291</v>
      </c>
      <c r="AT354" s="170" t="s">
        <v>208</v>
      </c>
      <c r="AU354" s="170" t="s">
        <v>140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140</v>
      </c>
      <c r="BK354" s="171">
        <f>ROUND(I354*H354,2)</f>
        <v>0</v>
      </c>
      <c r="BL354" s="17" t="s">
        <v>207</v>
      </c>
      <c r="BM354" s="170" t="s">
        <v>644</v>
      </c>
    </row>
    <row r="355" spans="2:51" s="13" customFormat="1" ht="12">
      <c r="B355" s="172"/>
      <c r="D355" s="173" t="s">
        <v>142</v>
      </c>
      <c r="E355" s="174" t="s">
        <v>1</v>
      </c>
      <c r="F355" s="175" t="s">
        <v>645</v>
      </c>
      <c r="H355" s="176">
        <v>25.08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142</v>
      </c>
      <c r="AU355" s="174" t="s">
        <v>140</v>
      </c>
      <c r="AV355" s="13" t="s">
        <v>140</v>
      </c>
      <c r="AW355" s="13" t="s">
        <v>33</v>
      </c>
      <c r="AX355" s="13" t="s">
        <v>84</v>
      </c>
      <c r="AY355" s="174" t="s">
        <v>132</v>
      </c>
    </row>
    <row r="356" spans="1:65" s="2" customFormat="1" ht="21.75" customHeight="1">
      <c r="A356" s="32"/>
      <c r="B356" s="157"/>
      <c r="C356" s="158">
        <v>126</v>
      </c>
      <c r="D356" s="158" t="s">
        <v>135</v>
      </c>
      <c r="E356" s="159" t="s">
        <v>646</v>
      </c>
      <c r="F356" s="160" t="s">
        <v>647</v>
      </c>
      <c r="G356" s="161" t="s">
        <v>138</v>
      </c>
      <c r="H356" s="162">
        <v>19.6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0.03362</v>
      </c>
      <c r="R356" s="168">
        <f>Q356*H356</f>
        <v>0.658952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207</v>
      </c>
      <c r="AT356" s="170" t="s">
        <v>135</v>
      </c>
      <c r="AU356" s="170" t="s">
        <v>140</v>
      </c>
      <c r="AY356" s="17" t="s">
        <v>132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207</v>
      </c>
      <c r="BM356" s="170" t="s">
        <v>648</v>
      </c>
    </row>
    <row r="357" spans="2:51" s="13" customFormat="1" ht="12">
      <c r="B357" s="172"/>
      <c r="D357" s="173" t="s">
        <v>142</v>
      </c>
      <c r="E357" s="174" t="s">
        <v>1</v>
      </c>
      <c r="F357" s="175" t="s">
        <v>649</v>
      </c>
      <c r="H357" s="176">
        <v>16.84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142</v>
      </c>
      <c r="AU357" s="174" t="s">
        <v>140</v>
      </c>
      <c r="AV357" s="13" t="s">
        <v>140</v>
      </c>
      <c r="AW357" s="13" t="s">
        <v>33</v>
      </c>
      <c r="AX357" s="13" t="s">
        <v>76</v>
      </c>
      <c r="AY357" s="174" t="s">
        <v>132</v>
      </c>
    </row>
    <row r="358" spans="2:51" s="13" customFormat="1" ht="12">
      <c r="B358" s="172"/>
      <c r="D358" s="173" t="s">
        <v>142</v>
      </c>
      <c r="E358" s="174" t="s">
        <v>1</v>
      </c>
      <c r="F358" s="175" t="s">
        <v>736</v>
      </c>
      <c r="H358" s="176">
        <v>2.76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142</v>
      </c>
      <c r="AU358" s="174" t="s">
        <v>140</v>
      </c>
      <c r="AV358" s="13" t="s">
        <v>140</v>
      </c>
      <c r="AW358" s="13" t="s">
        <v>33</v>
      </c>
      <c r="AX358" s="13" t="s">
        <v>76</v>
      </c>
      <c r="AY358" s="174" t="s">
        <v>132</v>
      </c>
    </row>
    <row r="359" spans="2:51" s="14" customFormat="1" ht="12">
      <c r="B359" s="181"/>
      <c r="D359" s="173" t="s">
        <v>142</v>
      </c>
      <c r="E359" s="182" t="s">
        <v>1</v>
      </c>
      <c r="F359" s="183" t="s">
        <v>144</v>
      </c>
      <c r="H359" s="184">
        <v>19.6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142</v>
      </c>
      <c r="AU359" s="182" t="s">
        <v>140</v>
      </c>
      <c r="AV359" s="14" t="s">
        <v>139</v>
      </c>
      <c r="AW359" s="14" t="s">
        <v>33</v>
      </c>
      <c r="AX359" s="14" t="s">
        <v>84</v>
      </c>
      <c r="AY359" s="182" t="s">
        <v>132</v>
      </c>
    </row>
    <row r="360" spans="1:65" s="2" customFormat="1" ht="21.75" customHeight="1">
      <c r="A360" s="32"/>
      <c r="B360" s="157"/>
      <c r="C360" s="196">
        <v>127</v>
      </c>
      <c r="D360" s="196" t="s">
        <v>208</v>
      </c>
      <c r="E360" s="197" t="s">
        <v>650</v>
      </c>
      <c r="F360" s="198" t="s">
        <v>651</v>
      </c>
      <c r="G360" s="199" t="s">
        <v>138</v>
      </c>
      <c r="H360" s="200">
        <v>21.56</v>
      </c>
      <c r="I360" s="201"/>
      <c r="J360" s="202">
        <f>ROUND(I360*H360,2)</f>
        <v>0</v>
      </c>
      <c r="K360" s="203"/>
      <c r="L360" s="204"/>
      <c r="M360" s="205" t="s">
        <v>1</v>
      </c>
      <c r="N360" s="206" t="s">
        <v>42</v>
      </c>
      <c r="O360" s="58"/>
      <c r="P360" s="168">
        <f>O360*H360</f>
        <v>0</v>
      </c>
      <c r="Q360" s="168">
        <v>0.0155</v>
      </c>
      <c r="R360" s="168">
        <f>Q360*H360</f>
        <v>0.33418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291</v>
      </c>
      <c r="AT360" s="170" t="s">
        <v>208</v>
      </c>
      <c r="AU360" s="170" t="s">
        <v>140</v>
      </c>
      <c r="AY360" s="17" t="s">
        <v>132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207</v>
      </c>
      <c r="BM360" s="170" t="s">
        <v>652</v>
      </c>
    </row>
    <row r="361" spans="2:51" s="13" customFormat="1" ht="12">
      <c r="B361" s="172"/>
      <c r="D361" s="173" t="s">
        <v>142</v>
      </c>
      <c r="E361" s="174" t="s">
        <v>1</v>
      </c>
      <c r="F361" s="175" t="s">
        <v>737</v>
      </c>
      <c r="H361" s="176">
        <v>21.56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142</v>
      </c>
      <c r="AU361" s="174" t="s">
        <v>140</v>
      </c>
      <c r="AV361" s="13" t="s">
        <v>140</v>
      </c>
      <c r="AW361" s="13" t="s">
        <v>33</v>
      </c>
      <c r="AX361" s="13" t="s">
        <v>84</v>
      </c>
      <c r="AY361" s="174" t="s">
        <v>132</v>
      </c>
    </row>
    <row r="362" spans="1:65" s="2" customFormat="1" ht="16.5" customHeight="1">
      <c r="A362" s="32"/>
      <c r="B362" s="157"/>
      <c r="C362" s="158">
        <v>128</v>
      </c>
      <c r="D362" s="158" t="s">
        <v>135</v>
      </c>
      <c r="E362" s="159" t="s">
        <v>653</v>
      </c>
      <c r="F362" s="160" t="s">
        <v>654</v>
      </c>
      <c r="G362" s="161" t="s">
        <v>138</v>
      </c>
      <c r="H362" s="162">
        <v>19.6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0.0003</v>
      </c>
      <c r="R362" s="168">
        <f>Q362*H362</f>
        <v>0.00588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207</v>
      </c>
      <c r="AT362" s="170" t="s">
        <v>135</v>
      </c>
      <c r="AU362" s="170" t="s">
        <v>140</v>
      </c>
      <c r="AY362" s="17" t="s">
        <v>132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207</v>
      </c>
      <c r="BM362" s="170" t="s">
        <v>655</v>
      </c>
    </row>
    <row r="363" spans="1:65" s="2" customFormat="1" ht="21.75" customHeight="1">
      <c r="A363" s="32"/>
      <c r="B363" s="157"/>
      <c r="C363" s="158">
        <v>129</v>
      </c>
      <c r="D363" s="158" t="s">
        <v>135</v>
      </c>
      <c r="E363" s="159" t="s">
        <v>656</v>
      </c>
      <c r="F363" s="160" t="s">
        <v>657</v>
      </c>
      <c r="G363" s="161" t="s">
        <v>243</v>
      </c>
      <c r="H363" s="162">
        <v>0.953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207</v>
      </c>
      <c r="AT363" s="170" t="s">
        <v>135</v>
      </c>
      <c r="AU363" s="170" t="s">
        <v>140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140</v>
      </c>
      <c r="BK363" s="171">
        <f>ROUND(I363*H363,2)</f>
        <v>0</v>
      </c>
      <c r="BL363" s="17" t="s">
        <v>207</v>
      </c>
      <c r="BM363" s="170" t="s">
        <v>658</v>
      </c>
    </row>
    <row r="364" spans="1:65" s="2" customFormat="1" ht="21.75" customHeight="1">
      <c r="A364" s="32"/>
      <c r="B364" s="157"/>
      <c r="C364" s="158">
        <v>130</v>
      </c>
      <c r="D364" s="158" t="s">
        <v>135</v>
      </c>
      <c r="E364" s="159" t="s">
        <v>659</v>
      </c>
      <c r="F364" s="160" t="s">
        <v>660</v>
      </c>
      <c r="G364" s="161" t="s">
        <v>243</v>
      </c>
      <c r="H364" s="162">
        <v>0.953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207</v>
      </c>
      <c r="AT364" s="170" t="s">
        <v>135</v>
      </c>
      <c r="AU364" s="170" t="s">
        <v>140</v>
      </c>
      <c r="AY364" s="17" t="s">
        <v>132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140</v>
      </c>
      <c r="BK364" s="171">
        <f>ROUND(I364*H364,2)</f>
        <v>0</v>
      </c>
      <c r="BL364" s="17" t="s">
        <v>207</v>
      </c>
      <c r="BM364" s="170" t="s">
        <v>661</v>
      </c>
    </row>
    <row r="365" spans="2:63" s="12" customFormat="1" ht="22.9" customHeight="1">
      <c r="B365" s="144"/>
      <c r="D365" s="145" t="s">
        <v>75</v>
      </c>
      <c r="E365" s="155" t="s">
        <v>662</v>
      </c>
      <c r="F365" s="155" t="s">
        <v>663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SUM(P366:P370)</f>
        <v>0</v>
      </c>
      <c r="Q365" s="150"/>
      <c r="R365" s="151">
        <f>SUM(R366:R370)</f>
        <v>0.001617</v>
      </c>
      <c r="S365" s="150"/>
      <c r="T365" s="152">
        <f>SUM(T366:T370)</f>
        <v>0</v>
      </c>
      <c r="AR365" s="145" t="s">
        <v>140</v>
      </c>
      <c r="AT365" s="153" t="s">
        <v>75</v>
      </c>
      <c r="AU365" s="153" t="s">
        <v>84</v>
      </c>
      <c r="AY365" s="145" t="s">
        <v>132</v>
      </c>
      <c r="BK365" s="154">
        <f>SUM(BK366:BK370)</f>
        <v>0</v>
      </c>
    </row>
    <row r="366" spans="1:65" s="2" customFormat="1" ht="21.75" customHeight="1">
      <c r="A366" s="32"/>
      <c r="B366" s="157"/>
      <c r="C366" s="158">
        <v>131</v>
      </c>
      <c r="D366" s="158" t="s">
        <v>135</v>
      </c>
      <c r="E366" s="159" t="s">
        <v>664</v>
      </c>
      <c r="F366" s="160" t="s">
        <v>665</v>
      </c>
      <c r="G366" s="161" t="s">
        <v>138</v>
      </c>
      <c r="H366" s="162">
        <v>4.9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7E-05</v>
      </c>
      <c r="R366" s="168">
        <f>Q366*H366</f>
        <v>0.000343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207</v>
      </c>
      <c r="AT366" s="170" t="s">
        <v>135</v>
      </c>
      <c r="AU366" s="170" t="s">
        <v>140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140</v>
      </c>
      <c r="BK366" s="171">
        <f>ROUND(I366*H366,2)</f>
        <v>0</v>
      </c>
      <c r="BL366" s="17" t="s">
        <v>207</v>
      </c>
      <c r="BM366" s="170" t="s">
        <v>666</v>
      </c>
    </row>
    <row r="367" spans="1:65" s="2" customFormat="1" ht="21.75" customHeight="1">
      <c r="A367" s="32"/>
      <c r="B367" s="157"/>
      <c r="C367" s="158">
        <v>132</v>
      </c>
      <c r="D367" s="158" t="s">
        <v>135</v>
      </c>
      <c r="E367" s="159" t="s">
        <v>667</v>
      </c>
      <c r="F367" s="160" t="s">
        <v>668</v>
      </c>
      <c r="G367" s="161" t="s">
        <v>138</v>
      </c>
      <c r="H367" s="162">
        <v>4.9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0.00014</v>
      </c>
      <c r="R367" s="168">
        <f>Q367*H367</f>
        <v>0.000686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207</v>
      </c>
      <c r="AT367" s="170" t="s">
        <v>135</v>
      </c>
      <c r="AU367" s="170" t="s">
        <v>140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140</v>
      </c>
      <c r="BK367" s="171">
        <f>ROUND(I367*H367,2)</f>
        <v>0</v>
      </c>
      <c r="BL367" s="17" t="s">
        <v>207</v>
      </c>
      <c r="BM367" s="170" t="s">
        <v>669</v>
      </c>
    </row>
    <row r="368" spans="2:51" s="15" customFormat="1" ht="12">
      <c r="B368" s="189"/>
      <c r="D368" s="173" t="s">
        <v>142</v>
      </c>
      <c r="E368" s="190" t="s">
        <v>1</v>
      </c>
      <c r="F368" s="191" t="s">
        <v>670</v>
      </c>
      <c r="H368" s="190" t="s">
        <v>1</v>
      </c>
      <c r="I368" s="192"/>
      <c r="L368" s="189"/>
      <c r="M368" s="193"/>
      <c r="N368" s="194"/>
      <c r="O368" s="194"/>
      <c r="P368" s="194"/>
      <c r="Q368" s="194"/>
      <c r="R368" s="194"/>
      <c r="S368" s="194"/>
      <c r="T368" s="195"/>
      <c r="AT368" s="190" t="s">
        <v>142</v>
      </c>
      <c r="AU368" s="190" t="s">
        <v>140</v>
      </c>
      <c r="AV368" s="15" t="s">
        <v>84</v>
      </c>
      <c r="AW368" s="15" t="s">
        <v>33</v>
      </c>
      <c r="AX368" s="15" t="s">
        <v>76</v>
      </c>
      <c r="AY368" s="190" t="s">
        <v>132</v>
      </c>
    </row>
    <row r="369" spans="2:51" s="13" customFormat="1" ht="12">
      <c r="B369" s="172"/>
      <c r="D369" s="173" t="s">
        <v>142</v>
      </c>
      <c r="E369" s="174" t="s">
        <v>1</v>
      </c>
      <c r="F369" s="175" t="s">
        <v>671</v>
      </c>
      <c r="H369" s="176">
        <v>4.9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142</v>
      </c>
      <c r="AU369" s="174" t="s">
        <v>140</v>
      </c>
      <c r="AV369" s="13" t="s">
        <v>140</v>
      </c>
      <c r="AW369" s="13" t="s">
        <v>33</v>
      </c>
      <c r="AX369" s="13" t="s">
        <v>84</v>
      </c>
      <c r="AY369" s="174" t="s">
        <v>132</v>
      </c>
    </row>
    <row r="370" spans="1:65" s="2" customFormat="1" ht="21.75" customHeight="1">
      <c r="A370" s="32"/>
      <c r="B370" s="157"/>
      <c r="C370" s="158">
        <v>133</v>
      </c>
      <c r="D370" s="158" t="s">
        <v>135</v>
      </c>
      <c r="E370" s="159" t="s">
        <v>672</v>
      </c>
      <c r="F370" s="160" t="s">
        <v>673</v>
      </c>
      <c r="G370" s="161" t="s">
        <v>138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0.00012</v>
      </c>
      <c r="R370" s="168">
        <f>Q370*H370</f>
        <v>0.0005880000000000001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207</v>
      </c>
      <c r="AT370" s="170" t="s">
        <v>135</v>
      </c>
      <c r="AU370" s="170" t="s">
        <v>140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207</v>
      </c>
      <c r="BM370" s="170" t="s">
        <v>674</v>
      </c>
    </row>
    <row r="371" spans="2:63" s="12" customFormat="1" ht="22.9" customHeight="1">
      <c r="B371" s="144"/>
      <c r="D371" s="145" t="s">
        <v>75</v>
      </c>
      <c r="E371" s="155" t="s">
        <v>675</v>
      </c>
      <c r="F371" s="155" t="s">
        <v>676</v>
      </c>
      <c r="I371" s="147"/>
      <c r="J371" s="156">
        <f>BK371</f>
        <v>0</v>
      </c>
      <c r="L371" s="144"/>
      <c r="M371" s="149"/>
      <c r="N371" s="150"/>
      <c r="O371" s="150"/>
      <c r="P371" s="151">
        <f>SUM(P372:P389)</f>
        <v>0</v>
      </c>
      <c r="Q371" s="150"/>
      <c r="R371" s="151">
        <f>SUM(R372:R389)</f>
        <v>0.02253248</v>
      </c>
      <c r="S371" s="150"/>
      <c r="T371" s="152">
        <f>SUM(T372:T389)</f>
        <v>0.00440386</v>
      </c>
      <c r="AR371" s="145" t="s">
        <v>140</v>
      </c>
      <c r="AT371" s="153" t="s">
        <v>75</v>
      </c>
      <c r="AU371" s="153" t="s">
        <v>84</v>
      </c>
      <c r="AY371" s="145" t="s">
        <v>132</v>
      </c>
      <c r="BK371" s="154">
        <f>SUM(BK372:BK389)</f>
        <v>0</v>
      </c>
    </row>
    <row r="372" spans="1:65" s="2" customFormat="1" ht="21.75" customHeight="1">
      <c r="A372" s="32"/>
      <c r="B372" s="157"/>
      <c r="C372" s="158">
        <v>134</v>
      </c>
      <c r="D372" s="158" t="s">
        <v>135</v>
      </c>
      <c r="E372" s="159" t="s">
        <v>214</v>
      </c>
      <c r="F372" s="160" t="s">
        <v>215</v>
      </c>
      <c r="G372" s="161" t="s">
        <v>138</v>
      </c>
      <c r="H372" s="162">
        <v>22.504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207</v>
      </c>
      <c r="AT372" s="170" t="s">
        <v>135</v>
      </c>
      <c r="AU372" s="170" t="s">
        <v>140</v>
      </c>
      <c r="AY372" s="17" t="s">
        <v>132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140</v>
      </c>
      <c r="BK372" s="171">
        <f>ROUND(I372*H372,2)</f>
        <v>0</v>
      </c>
      <c r="BL372" s="17" t="s">
        <v>207</v>
      </c>
      <c r="BM372" s="170" t="s">
        <v>677</v>
      </c>
    </row>
    <row r="373" spans="2:51" s="15" customFormat="1" ht="12">
      <c r="B373" s="189"/>
      <c r="D373" s="173" t="s">
        <v>142</v>
      </c>
      <c r="E373" s="190" t="s">
        <v>1</v>
      </c>
      <c r="F373" s="191" t="s">
        <v>219</v>
      </c>
      <c r="H373" s="190" t="s">
        <v>1</v>
      </c>
      <c r="I373" s="192"/>
      <c r="L373" s="189"/>
      <c r="M373" s="193"/>
      <c r="N373" s="194"/>
      <c r="O373" s="194"/>
      <c r="P373" s="194"/>
      <c r="Q373" s="194"/>
      <c r="R373" s="194"/>
      <c r="S373" s="194"/>
      <c r="T373" s="195"/>
      <c r="AT373" s="190" t="s">
        <v>142</v>
      </c>
      <c r="AU373" s="190" t="s">
        <v>140</v>
      </c>
      <c r="AV373" s="15" t="s">
        <v>84</v>
      </c>
      <c r="AW373" s="15" t="s">
        <v>33</v>
      </c>
      <c r="AX373" s="15" t="s">
        <v>76</v>
      </c>
      <c r="AY373" s="190" t="s">
        <v>132</v>
      </c>
    </row>
    <row r="374" spans="2:51" s="13" customFormat="1" ht="12">
      <c r="B374" s="172"/>
      <c r="D374" s="173" t="s">
        <v>142</v>
      </c>
      <c r="E374" s="174" t="s">
        <v>1</v>
      </c>
      <c r="F374" s="175" t="s">
        <v>678</v>
      </c>
      <c r="H374" s="176">
        <v>6.51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142</v>
      </c>
      <c r="AU374" s="174" t="s">
        <v>140</v>
      </c>
      <c r="AV374" s="13" t="s">
        <v>140</v>
      </c>
      <c r="AW374" s="13" t="s">
        <v>33</v>
      </c>
      <c r="AX374" s="13" t="s">
        <v>76</v>
      </c>
      <c r="AY374" s="174" t="s">
        <v>132</v>
      </c>
    </row>
    <row r="375" spans="2:51" s="15" customFormat="1" ht="12">
      <c r="B375" s="189"/>
      <c r="D375" s="173" t="s">
        <v>142</v>
      </c>
      <c r="E375" s="190" t="s">
        <v>1</v>
      </c>
      <c r="F375" s="191" t="s">
        <v>679</v>
      </c>
      <c r="H375" s="190" t="s">
        <v>1</v>
      </c>
      <c r="I375" s="192"/>
      <c r="L375" s="189"/>
      <c r="M375" s="193"/>
      <c r="N375" s="194"/>
      <c r="O375" s="194"/>
      <c r="P375" s="194"/>
      <c r="Q375" s="194"/>
      <c r="R375" s="194"/>
      <c r="S375" s="194"/>
      <c r="T375" s="195"/>
      <c r="AT375" s="190" t="s">
        <v>142</v>
      </c>
      <c r="AU375" s="190" t="s">
        <v>140</v>
      </c>
      <c r="AV375" s="15" t="s">
        <v>84</v>
      </c>
      <c r="AW375" s="15" t="s">
        <v>33</v>
      </c>
      <c r="AX375" s="15" t="s">
        <v>76</v>
      </c>
      <c r="AY375" s="190" t="s">
        <v>132</v>
      </c>
    </row>
    <row r="376" spans="2:51" s="13" customFormat="1" ht="12">
      <c r="B376" s="172"/>
      <c r="D376" s="173" t="s">
        <v>142</v>
      </c>
      <c r="E376" s="174" t="s">
        <v>1</v>
      </c>
      <c r="F376" s="175" t="s">
        <v>680</v>
      </c>
      <c r="H376" s="176">
        <v>5.49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142</v>
      </c>
      <c r="AU376" s="174" t="s">
        <v>140</v>
      </c>
      <c r="AV376" s="13" t="s">
        <v>140</v>
      </c>
      <c r="AW376" s="13" t="s">
        <v>33</v>
      </c>
      <c r="AX376" s="13" t="s">
        <v>76</v>
      </c>
      <c r="AY376" s="174" t="s">
        <v>132</v>
      </c>
    </row>
    <row r="377" spans="2:51" s="15" customFormat="1" ht="12">
      <c r="B377" s="189"/>
      <c r="D377" s="173" t="s">
        <v>142</v>
      </c>
      <c r="E377" s="190" t="s">
        <v>1</v>
      </c>
      <c r="F377" s="191" t="s">
        <v>681</v>
      </c>
      <c r="H377" s="190" t="s">
        <v>1</v>
      </c>
      <c r="I377" s="192"/>
      <c r="L377" s="189"/>
      <c r="M377" s="193"/>
      <c r="N377" s="194"/>
      <c r="O377" s="194"/>
      <c r="P377" s="194"/>
      <c r="Q377" s="194"/>
      <c r="R377" s="194"/>
      <c r="S377" s="194"/>
      <c r="T377" s="195"/>
      <c r="AT377" s="190" t="s">
        <v>142</v>
      </c>
      <c r="AU377" s="190" t="s">
        <v>140</v>
      </c>
      <c r="AV377" s="15" t="s">
        <v>84</v>
      </c>
      <c r="AW377" s="15" t="s">
        <v>33</v>
      </c>
      <c r="AX377" s="15" t="s">
        <v>76</v>
      </c>
      <c r="AY377" s="190" t="s">
        <v>132</v>
      </c>
    </row>
    <row r="378" spans="2:51" s="13" customFormat="1" ht="12">
      <c r="B378" s="172"/>
      <c r="D378" s="173" t="s">
        <v>142</v>
      </c>
      <c r="E378" s="174" t="s">
        <v>1</v>
      </c>
      <c r="F378" s="175" t="s">
        <v>529</v>
      </c>
      <c r="H378" s="176">
        <v>10.504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142</v>
      </c>
      <c r="AU378" s="174" t="s">
        <v>140</v>
      </c>
      <c r="AV378" s="13" t="s">
        <v>140</v>
      </c>
      <c r="AW378" s="13" t="s">
        <v>33</v>
      </c>
      <c r="AX378" s="13" t="s">
        <v>76</v>
      </c>
      <c r="AY378" s="174" t="s">
        <v>132</v>
      </c>
    </row>
    <row r="379" spans="2:51" s="14" customFormat="1" ht="12">
      <c r="B379" s="181"/>
      <c r="D379" s="173" t="s">
        <v>142</v>
      </c>
      <c r="E379" s="182" t="s">
        <v>1</v>
      </c>
      <c r="F379" s="183" t="s">
        <v>144</v>
      </c>
      <c r="H379" s="184">
        <v>22.503999999999998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2" t="s">
        <v>142</v>
      </c>
      <c r="AU379" s="182" t="s">
        <v>140</v>
      </c>
      <c r="AV379" s="14" t="s">
        <v>139</v>
      </c>
      <c r="AW379" s="14" t="s">
        <v>33</v>
      </c>
      <c r="AX379" s="14" t="s">
        <v>84</v>
      </c>
      <c r="AY379" s="182" t="s">
        <v>132</v>
      </c>
    </row>
    <row r="380" spans="1:65" s="2" customFormat="1" ht="16.5" customHeight="1">
      <c r="A380" s="32"/>
      <c r="B380" s="157"/>
      <c r="C380" s="158">
        <v>135</v>
      </c>
      <c r="D380" s="158" t="s">
        <v>135</v>
      </c>
      <c r="E380" s="159" t="s">
        <v>682</v>
      </c>
      <c r="F380" s="160" t="s">
        <v>683</v>
      </c>
      <c r="G380" s="161" t="s">
        <v>138</v>
      </c>
      <c r="H380" s="162">
        <v>14.206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0.001</v>
      </c>
      <c r="R380" s="168">
        <f>Q380*H380</f>
        <v>0.014206</v>
      </c>
      <c r="S380" s="168">
        <v>0.00031</v>
      </c>
      <c r="T380" s="169">
        <f>S380*H380</f>
        <v>0.00440386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207</v>
      </c>
      <c r="AT380" s="170" t="s">
        <v>135</v>
      </c>
      <c r="AU380" s="170" t="s">
        <v>140</v>
      </c>
      <c r="AY380" s="17" t="s">
        <v>132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140</v>
      </c>
      <c r="BK380" s="171">
        <f>ROUND(I380*H380,2)</f>
        <v>0</v>
      </c>
      <c r="BL380" s="17" t="s">
        <v>207</v>
      </c>
      <c r="BM380" s="170" t="s">
        <v>684</v>
      </c>
    </row>
    <row r="381" spans="2:51" s="15" customFormat="1" ht="12">
      <c r="B381" s="189"/>
      <c r="D381" s="173" t="s">
        <v>142</v>
      </c>
      <c r="E381" s="190" t="s">
        <v>1</v>
      </c>
      <c r="F381" s="191" t="s">
        <v>681</v>
      </c>
      <c r="H381" s="190" t="s">
        <v>1</v>
      </c>
      <c r="I381" s="192"/>
      <c r="L381" s="189"/>
      <c r="M381" s="193"/>
      <c r="N381" s="194"/>
      <c r="O381" s="194"/>
      <c r="P381" s="194"/>
      <c r="Q381" s="194"/>
      <c r="R381" s="194"/>
      <c r="S381" s="194"/>
      <c r="T381" s="195"/>
      <c r="AT381" s="190" t="s">
        <v>142</v>
      </c>
      <c r="AU381" s="190" t="s">
        <v>140</v>
      </c>
      <c r="AV381" s="15" t="s">
        <v>84</v>
      </c>
      <c r="AW381" s="15" t="s">
        <v>33</v>
      </c>
      <c r="AX381" s="15" t="s">
        <v>76</v>
      </c>
      <c r="AY381" s="190" t="s">
        <v>132</v>
      </c>
    </row>
    <row r="382" spans="2:51" s="13" customFormat="1" ht="12">
      <c r="B382" s="172"/>
      <c r="D382" s="173" t="s">
        <v>142</v>
      </c>
      <c r="E382" s="174" t="s">
        <v>1</v>
      </c>
      <c r="F382" s="175" t="s">
        <v>685</v>
      </c>
      <c r="H382" s="176">
        <v>1.56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142</v>
      </c>
      <c r="AU382" s="174" t="s">
        <v>140</v>
      </c>
      <c r="AV382" s="13" t="s">
        <v>140</v>
      </c>
      <c r="AW382" s="13" t="s">
        <v>33</v>
      </c>
      <c r="AX382" s="13" t="s">
        <v>76</v>
      </c>
      <c r="AY382" s="174" t="s">
        <v>132</v>
      </c>
    </row>
    <row r="383" spans="2:51" s="15" customFormat="1" ht="12">
      <c r="B383" s="189"/>
      <c r="D383" s="173" t="s">
        <v>142</v>
      </c>
      <c r="E383" s="190" t="s">
        <v>1</v>
      </c>
      <c r="F383" s="191" t="s">
        <v>686</v>
      </c>
      <c r="H383" s="190" t="s">
        <v>1</v>
      </c>
      <c r="I383" s="192"/>
      <c r="L383" s="189"/>
      <c r="M383" s="193"/>
      <c r="N383" s="194"/>
      <c r="O383" s="194"/>
      <c r="P383" s="194"/>
      <c r="Q383" s="194"/>
      <c r="R383" s="194"/>
      <c r="S383" s="194"/>
      <c r="T383" s="195"/>
      <c r="AT383" s="190" t="s">
        <v>142</v>
      </c>
      <c r="AU383" s="190" t="s">
        <v>140</v>
      </c>
      <c r="AV383" s="15" t="s">
        <v>84</v>
      </c>
      <c r="AW383" s="15" t="s">
        <v>33</v>
      </c>
      <c r="AX383" s="15" t="s">
        <v>76</v>
      </c>
      <c r="AY383" s="190" t="s">
        <v>132</v>
      </c>
    </row>
    <row r="384" spans="2:51" s="13" customFormat="1" ht="12">
      <c r="B384" s="172"/>
      <c r="D384" s="173" t="s">
        <v>142</v>
      </c>
      <c r="E384" s="174" t="s">
        <v>1</v>
      </c>
      <c r="F384" s="175" t="s">
        <v>687</v>
      </c>
      <c r="H384" s="176">
        <v>9.386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142</v>
      </c>
      <c r="AU384" s="174" t="s">
        <v>140</v>
      </c>
      <c r="AV384" s="13" t="s">
        <v>140</v>
      </c>
      <c r="AW384" s="13" t="s">
        <v>33</v>
      </c>
      <c r="AX384" s="13" t="s">
        <v>76</v>
      </c>
      <c r="AY384" s="174" t="s">
        <v>132</v>
      </c>
    </row>
    <row r="385" spans="2:51" s="15" customFormat="1" ht="12">
      <c r="B385" s="189"/>
      <c r="D385" s="173" t="s">
        <v>142</v>
      </c>
      <c r="E385" s="190" t="s">
        <v>1</v>
      </c>
      <c r="F385" s="191" t="s">
        <v>688</v>
      </c>
      <c r="H385" s="190" t="s">
        <v>1</v>
      </c>
      <c r="I385" s="192"/>
      <c r="L385" s="189"/>
      <c r="M385" s="193"/>
      <c r="N385" s="194"/>
      <c r="O385" s="194"/>
      <c r="P385" s="194"/>
      <c r="Q385" s="194"/>
      <c r="R385" s="194"/>
      <c r="S385" s="194"/>
      <c r="T385" s="195"/>
      <c r="AT385" s="190" t="s">
        <v>142</v>
      </c>
      <c r="AU385" s="190" t="s">
        <v>140</v>
      </c>
      <c r="AV385" s="15" t="s">
        <v>84</v>
      </c>
      <c r="AW385" s="15" t="s">
        <v>33</v>
      </c>
      <c r="AX385" s="15" t="s">
        <v>76</v>
      </c>
      <c r="AY385" s="190" t="s">
        <v>132</v>
      </c>
    </row>
    <row r="386" spans="2:51" s="13" customFormat="1" ht="12">
      <c r="B386" s="172"/>
      <c r="D386" s="173" t="s">
        <v>142</v>
      </c>
      <c r="E386" s="174" t="s">
        <v>1</v>
      </c>
      <c r="F386" s="175" t="s">
        <v>689</v>
      </c>
      <c r="H386" s="176">
        <v>3.26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142</v>
      </c>
      <c r="AU386" s="174" t="s">
        <v>140</v>
      </c>
      <c r="AV386" s="13" t="s">
        <v>140</v>
      </c>
      <c r="AW386" s="13" t="s">
        <v>33</v>
      </c>
      <c r="AX386" s="13" t="s">
        <v>76</v>
      </c>
      <c r="AY386" s="174" t="s">
        <v>132</v>
      </c>
    </row>
    <row r="387" spans="2:51" s="14" customFormat="1" ht="12">
      <c r="B387" s="181"/>
      <c r="D387" s="173" t="s">
        <v>142</v>
      </c>
      <c r="E387" s="182" t="s">
        <v>1</v>
      </c>
      <c r="F387" s="183" t="s">
        <v>144</v>
      </c>
      <c r="H387" s="184">
        <v>14.206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2" t="s">
        <v>142</v>
      </c>
      <c r="AU387" s="182" t="s">
        <v>140</v>
      </c>
      <c r="AV387" s="14" t="s">
        <v>139</v>
      </c>
      <c r="AW387" s="14" t="s">
        <v>33</v>
      </c>
      <c r="AX387" s="14" t="s">
        <v>84</v>
      </c>
      <c r="AY387" s="182" t="s">
        <v>132</v>
      </c>
    </row>
    <row r="388" spans="1:65" s="2" customFormat="1" ht="21.75" customHeight="1">
      <c r="A388" s="32"/>
      <c r="B388" s="157"/>
      <c r="C388" s="158">
        <v>136</v>
      </c>
      <c r="D388" s="158" t="s">
        <v>135</v>
      </c>
      <c r="E388" s="159" t="s">
        <v>690</v>
      </c>
      <c r="F388" s="160" t="s">
        <v>691</v>
      </c>
      <c r="G388" s="161" t="s">
        <v>138</v>
      </c>
      <c r="H388" s="162">
        <v>22.504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0.00021</v>
      </c>
      <c r="R388" s="168">
        <f>Q388*H388</f>
        <v>0.00472584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207</v>
      </c>
      <c r="AT388" s="170" t="s">
        <v>135</v>
      </c>
      <c r="AU388" s="170" t="s">
        <v>140</v>
      </c>
      <c r="AY388" s="17" t="s">
        <v>132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140</v>
      </c>
      <c r="BK388" s="171">
        <f>ROUND(I388*H388,2)</f>
        <v>0</v>
      </c>
      <c r="BL388" s="17" t="s">
        <v>207</v>
      </c>
      <c r="BM388" s="170" t="s">
        <v>692</v>
      </c>
    </row>
    <row r="389" spans="1:65" s="2" customFormat="1" ht="21.75" customHeight="1">
      <c r="A389" s="32"/>
      <c r="B389" s="157"/>
      <c r="C389" s="158">
        <v>137</v>
      </c>
      <c r="D389" s="158" t="s">
        <v>135</v>
      </c>
      <c r="E389" s="159" t="s">
        <v>693</v>
      </c>
      <c r="F389" s="160" t="s">
        <v>694</v>
      </c>
      <c r="G389" s="161" t="s">
        <v>138</v>
      </c>
      <c r="H389" s="162">
        <v>22.504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0.00016</v>
      </c>
      <c r="R389" s="168">
        <f>Q389*H389</f>
        <v>0.0036006400000000004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207</v>
      </c>
      <c r="AT389" s="170" t="s">
        <v>135</v>
      </c>
      <c r="AU389" s="170" t="s">
        <v>140</v>
      </c>
      <c r="AY389" s="17" t="s">
        <v>132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140</v>
      </c>
      <c r="BK389" s="171">
        <f>ROUND(I389*H389,2)</f>
        <v>0</v>
      </c>
      <c r="BL389" s="17" t="s">
        <v>207</v>
      </c>
      <c r="BM389" s="170" t="s">
        <v>695</v>
      </c>
    </row>
    <row r="390" spans="2:63" s="12" customFormat="1" ht="25.9" customHeight="1">
      <c r="B390" s="144"/>
      <c r="D390" s="145" t="s">
        <v>75</v>
      </c>
      <c r="E390" s="146" t="s">
        <v>696</v>
      </c>
      <c r="F390" s="146" t="s">
        <v>697</v>
      </c>
      <c r="I390" s="147"/>
      <c r="J390" s="148">
        <f>BK390</f>
        <v>0</v>
      </c>
      <c r="L390" s="144"/>
      <c r="M390" s="149"/>
      <c r="N390" s="150"/>
      <c r="O390" s="150"/>
      <c r="P390" s="151">
        <f>SUM(P391:P417)</f>
        <v>0</v>
      </c>
      <c r="Q390" s="150"/>
      <c r="R390" s="151">
        <f>SUM(R391:R417)</f>
        <v>0</v>
      </c>
      <c r="S390" s="150"/>
      <c r="T390" s="152">
        <f>SUM(T391:T417)</f>
        <v>0</v>
      </c>
      <c r="AR390" s="145" t="s">
        <v>139</v>
      </c>
      <c r="AT390" s="153" t="s">
        <v>75</v>
      </c>
      <c r="AU390" s="153" t="s">
        <v>76</v>
      </c>
      <c r="AY390" s="145" t="s">
        <v>132</v>
      </c>
      <c r="BK390" s="154">
        <f>SUM(BK391:BK417)</f>
        <v>0</v>
      </c>
    </row>
    <row r="391" spans="1:65" s="2" customFormat="1" ht="16.5" customHeight="1">
      <c r="A391" s="32"/>
      <c r="B391" s="157"/>
      <c r="C391" s="158">
        <v>138</v>
      </c>
      <c r="D391" s="158" t="s">
        <v>135</v>
      </c>
      <c r="E391" s="159" t="s">
        <v>698</v>
      </c>
      <c r="F391" s="160" t="s">
        <v>699</v>
      </c>
      <c r="G391" s="161" t="s">
        <v>700</v>
      </c>
      <c r="H391" s="162">
        <v>58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701</v>
      </c>
      <c r="AT391" s="170" t="s">
        <v>135</v>
      </c>
      <c r="AU391" s="170" t="s">
        <v>84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701</v>
      </c>
      <c r="BM391" s="170" t="s">
        <v>702</v>
      </c>
    </row>
    <row r="392" spans="2:51" s="15" customFormat="1" ht="22.5">
      <c r="B392" s="189"/>
      <c r="D392" s="173" t="s">
        <v>142</v>
      </c>
      <c r="E392" s="190" t="s">
        <v>1</v>
      </c>
      <c r="F392" s="191" t="s">
        <v>703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142</v>
      </c>
      <c r="AU392" s="190" t="s">
        <v>84</v>
      </c>
      <c r="AV392" s="15" t="s">
        <v>84</v>
      </c>
      <c r="AW392" s="15" t="s">
        <v>33</v>
      </c>
      <c r="AX392" s="15" t="s">
        <v>76</v>
      </c>
      <c r="AY392" s="190" t="s">
        <v>132</v>
      </c>
    </row>
    <row r="393" spans="2:51" s="15" customFormat="1" ht="12">
      <c r="B393" s="189"/>
      <c r="D393" s="173" t="s">
        <v>142</v>
      </c>
      <c r="E393" s="190" t="s">
        <v>1</v>
      </c>
      <c r="F393" s="191" t="s">
        <v>704</v>
      </c>
      <c r="H393" s="190" t="s">
        <v>1</v>
      </c>
      <c r="I393" s="192"/>
      <c r="L393" s="189"/>
      <c r="M393" s="193"/>
      <c r="N393" s="194"/>
      <c r="O393" s="194"/>
      <c r="P393" s="194"/>
      <c r="Q393" s="194"/>
      <c r="R393" s="194"/>
      <c r="S393" s="194"/>
      <c r="T393" s="195"/>
      <c r="AT393" s="190" t="s">
        <v>142</v>
      </c>
      <c r="AU393" s="190" t="s">
        <v>84</v>
      </c>
      <c r="AV393" s="15" t="s">
        <v>84</v>
      </c>
      <c r="AW393" s="15" t="s">
        <v>33</v>
      </c>
      <c r="AX393" s="15" t="s">
        <v>76</v>
      </c>
      <c r="AY393" s="190" t="s">
        <v>132</v>
      </c>
    </row>
    <row r="394" spans="2:51" s="13" customFormat="1" ht="12">
      <c r="B394" s="172"/>
      <c r="D394" s="173" t="s">
        <v>142</v>
      </c>
      <c r="E394" s="174" t="s">
        <v>1</v>
      </c>
      <c r="F394" s="175" t="s">
        <v>207</v>
      </c>
      <c r="H394" s="176">
        <v>16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142</v>
      </c>
      <c r="AU394" s="174" t="s">
        <v>84</v>
      </c>
      <c r="AV394" s="13" t="s">
        <v>140</v>
      </c>
      <c r="AW394" s="13" t="s">
        <v>33</v>
      </c>
      <c r="AX394" s="13" t="s">
        <v>76</v>
      </c>
      <c r="AY394" s="174" t="s">
        <v>132</v>
      </c>
    </row>
    <row r="395" spans="2:51" s="15" customFormat="1" ht="12">
      <c r="B395" s="189"/>
      <c r="D395" s="173" t="s">
        <v>142</v>
      </c>
      <c r="E395" s="190" t="s">
        <v>1</v>
      </c>
      <c r="F395" s="191" t="s">
        <v>705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142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3" customFormat="1" ht="12">
      <c r="B396" s="172"/>
      <c r="D396" s="173" t="s">
        <v>142</v>
      </c>
      <c r="E396" s="174" t="s">
        <v>1</v>
      </c>
      <c r="F396" s="175" t="s">
        <v>207</v>
      </c>
      <c r="H396" s="176">
        <v>16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142</v>
      </c>
      <c r="AU396" s="174" t="s">
        <v>84</v>
      </c>
      <c r="AV396" s="13" t="s">
        <v>140</v>
      </c>
      <c r="AW396" s="13" t="s">
        <v>33</v>
      </c>
      <c r="AX396" s="13" t="s">
        <v>76</v>
      </c>
      <c r="AY396" s="174" t="s">
        <v>132</v>
      </c>
    </row>
    <row r="397" spans="2:51" s="15" customFormat="1" ht="22.5">
      <c r="B397" s="189"/>
      <c r="D397" s="173" t="s">
        <v>142</v>
      </c>
      <c r="E397" s="190" t="s">
        <v>1</v>
      </c>
      <c r="F397" s="191" t="s">
        <v>706</v>
      </c>
      <c r="H397" s="190" t="s">
        <v>1</v>
      </c>
      <c r="I397" s="192"/>
      <c r="L397" s="189"/>
      <c r="M397" s="193"/>
      <c r="N397" s="194"/>
      <c r="O397" s="194"/>
      <c r="P397" s="194"/>
      <c r="Q397" s="194"/>
      <c r="R397" s="194"/>
      <c r="S397" s="194"/>
      <c r="T397" s="195"/>
      <c r="AT397" s="190" t="s">
        <v>142</v>
      </c>
      <c r="AU397" s="190" t="s">
        <v>84</v>
      </c>
      <c r="AV397" s="15" t="s">
        <v>84</v>
      </c>
      <c r="AW397" s="15" t="s">
        <v>33</v>
      </c>
      <c r="AX397" s="15" t="s">
        <v>76</v>
      </c>
      <c r="AY397" s="190" t="s">
        <v>132</v>
      </c>
    </row>
    <row r="398" spans="2:51" s="13" customFormat="1" ht="12">
      <c r="B398" s="172"/>
      <c r="D398" s="173" t="s">
        <v>142</v>
      </c>
      <c r="E398" s="174" t="s">
        <v>1</v>
      </c>
      <c r="F398" s="175" t="s">
        <v>140</v>
      </c>
      <c r="H398" s="176">
        <v>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142</v>
      </c>
      <c r="AU398" s="174" t="s">
        <v>84</v>
      </c>
      <c r="AV398" s="13" t="s">
        <v>140</v>
      </c>
      <c r="AW398" s="13" t="s">
        <v>33</v>
      </c>
      <c r="AX398" s="13" t="s">
        <v>76</v>
      </c>
      <c r="AY398" s="174" t="s">
        <v>132</v>
      </c>
    </row>
    <row r="399" spans="2:51" s="15" customFormat="1" ht="12">
      <c r="B399" s="189"/>
      <c r="D399" s="173" t="s">
        <v>142</v>
      </c>
      <c r="E399" s="190" t="s">
        <v>1</v>
      </c>
      <c r="F399" s="191" t="s">
        <v>707</v>
      </c>
      <c r="H399" s="190" t="s">
        <v>1</v>
      </c>
      <c r="I399" s="192"/>
      <c r="L399" s="189"/>
      <c r="M399" s="193"/>
      <c r="N399" s="194"/>
      <c r="O399" s="194"/>
      <c r="P399" s="194"/>
      <c r="Q399" s="194"/>
      <c r="R399" s="194"/>
      <c r="S399" s="194"/>
      <c r="T399" s="195"/>
      <c r="AT399" s="190" t="s">
        <v>142</v>
      </c>
      <c r="AU399" s="190" t="s">
        <v>84</v>
      </c>
      <c r="AV399" s="15" t="s">
        <v>84</v>
      </c>
      <c r="AW399" s="15" t="s">
        <v>33</v>
      </c>
      <c r="AX399" s="15" t="s">
        <v>76</v>
      </c>
      <c r="AY399" s="190" t="s">
        <v>132</v>
      </c>
    </row>
    <row r="400" spans="2:51" s="13" customFormat="1" ht="12">
      <c r="B400" s="172"/>
      <c r="D400" s="173" t="s">
        <v>142</v>
      </c>
      <c r="E400" s="174" t="s">
        <v>1</v>
      </c>
      <c r="F400" s="175" t="s">
        <v>167</v>
      </c>
      <c r="H400" s="176">
        <v>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142</v>
      </c>
      <c r="AU400" s="174" t="s">
        <v>84</v>
      </c>
      <c r="AV400" s="13" t="s">
        <v>140</v>
      </c>
      <c r="AW400" s="13" t="s">
        <v>33</v>
      </c>
      <c r="AX400" s="13" t="s">
        <v>76</v>
      </c>
      <c r="AY400" s="174" t="s">
        <v>132</v>
      </c>
    </row>
    <row r="401" spans="2:51" s="15" customFormat="1" ht="12">
      <c r="B401" s="189"/>
      <c r="D401" s="173" t="s">
        <v>142</v>
      </c>
      <c r="E401" s="190" t="s">
        <v>1</v>
      </c>
      <c r="F401" s="191" t="s">
        <v>708</v>
      </c>
      <c r="H401" s="190" t="s">
        <v>1</v>
      </c>
      <c r="I401" s="192"/>
      <c r="L401" s="189"/>
      <c r="M401" s="193"/>
      <c r="N401" s="194"/>
      <c r="O401" s="194"/>
      <c r="P401" s="194"/>
      <c r="Q401" s="194"/>
      <c r="R401" s="194"/>
      <c r="S401" s="194"/>
      <c r="T401" s="195"/>
      <c r="AT401" s="190" t="s">
        <v>142</v>
      </c>
      <c r="AU401" s="190" t="s">
        <v>84</v>
      </c>
      <c r="AV401" s="15" t="s">
        <v>84</v>
      </c>
      <c r="AW401" s="15" t="s">
        <v>33</v>
      </c>
      <c r="AX401" s="15" t="s">
        <v>76</v>
      </c>
      <c r="AY401" s="190" t="s">
        <v>132</v>
      </c>
    </row>
    <row r="402" spans="2:51" s="13" customFormat="1" ht="12">
      <c r="B402" s="172"/>
      <c r="D402" s="173" t="s">
        <v>142</v>
      </c>
      <c r="E402" s="174" t="s">
        <v>1</v>
      </c>
      <c r="F402" s="175" t="s">
        <v>167</v>
      </c>
      <c r="H402" s="176">
        <v>8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142</v>
      </c>
      <c r="AU402" s="174" t="s">
        <v>84</v>
      </c>
      <c r="AV402" s="13" t="s">
        <v>140</v>
      </c>
      <c r="AW402" s="13" t="s">
        <v>33</v>
      </c>
      <c r="AX402" s="13" t="s">
        <v>76</v>
      </c>
      <c r="AY402" s="174" t="s">
        <v>132</v>
      </c>
    </row>
    <row r="403" spans="2:51" s="15" customFormat="1" ht="12">
      <c r="B403" s="189"/>
      <c r="D403" s="173" t="s">
        <v>142</v>
      </c>
      <c r="E403" s="190" t="s">
        <v>1</v>
      </c>
      <c r="F403" s="191" t="s">
        <v>709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142</v>
      </c>
      <c r="AU403" s="190" t="s">
        <v>84</v>
      </c>
      <c r="AV403" s="15" t="s">
        <v>84</v>
      </c>
      <c r="AW403" s="15" t="s">
        <v>33</v>
      </c>
      <c r="AX403" s="15" t="s">
        <v>76</v>
      </c>
      <c r="AY403" s="190" t="s">
        <v>132</v>
      </c>
    </row>
    <row r="404" spans="2:51" s="13" customFormat="1" ht="12">
      <c r="B404" s="172"/>
      <c r="D404" s="173" t="s">
        <v>142</v>
      </c>
      <c r="E404" s="174" t="s">
        <v>1</v>
      </c>
      <c r="F404" s="175" t="s">
        <v>167</v>
      </c>
      <c r="H404" s="176">
        <v>8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142</v>
      </c>
      <c r="AU404" s="174" t="s">
        <v>84</v>
      </c>
      <c r="AV404" s="13" t="s">
        <v>140</v>
      </c>
      <c r="AW404" s="13" t="s">
        <v>33</v>
      </c>
      <c r="AX404" s="13" t="s">
        <v>76</v>
      </c>
      <c r="AY404" s="174" t="s">
        <v>132</v>
      </c>
    </row>
    <row r="405" spans="2:51" s="14" customFormat="1" ht="12">
      <c r="B405" s="181"/>
      <c r="D405" s="173" t="s">
        <v>142</v>
      </c>
      <c r="E405" s="182" t="s">
        <v>1</v>
      </c>
      <c r="F405" s="183" t="s">
        <v>144</v>
      </c>
      <c r="H405" s="184">
        <v>58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2" t="s">
        <v>142</v>
      </c>
      <c r="AU405" s="182" t="s">
        <v>84</v>
      </c>
      <c r="AV405" s="14" t="s">
        <v>139</v>
      </c>
      <c r="AW405" s="14" t="s">
        <v>33</v>
      </c>
      <c r="AX405" s="14" t="s">
        <v>84</v>
      </c>
      <c r="AY405" s="182" t="s">
        <v>132</v>
      </c>
    </row>
    <row r="406" spans="1:65" s="2" customFormat="1" ht="16.5" customHeight="1">
      <c r="A406" s="32"/>
      <c r="B406" s="157"/>
      <c r="C406" s="158">
        <v>139</v>
      </c>
      <c r="D406" s="158" t="s">
        <v>135</v>
      </c>
      <c r="E406" s="159" t="s">
        <v>710</v>
      </c>
      <c r="F406" s="160" t="s">
        <v>711</v>
      </c>
      <c r="G406" s="161" t="s">
        <v>700</v>
      </c>
      <c r="H406" s="162">
        <v>16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701</v>
      </c>
      <c r="AT406" s="170" t="s">
        <v>135</v>
      </c>
      <c r="AU406" s="170" t="s">
        <v>84</v>
      </c>
      <c r="AY406" s="17" t="s">
        <v>132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140</v>
      </c>
      <c r="BK406" s="171">
        <f>ROUND(I406*H406,2)</f>
        <v>0</v>
      </c>
      <c r="BL406" s="17" t="s">
        <v>701</v>
      </c>
      <c r="BM406" s="170" t="s">
        <v>712</v>
      </c>
    </row>
    <row r="407" spans="2:51" s="15" customFormat="1" ht="22.5">
      <c r="B407" s="189"/>
      <c r="D407" s="173" t="s">
        <v>142</v>
      </c>
      <c r="E407" s="190" t="s">
        <v>1</v>
      </c>
      <c r="F407" s="191" t="s">
        <v>713</v>
      </c>
      <c r="H407" s="190" t="s">
        <v>1</v>
      </c>
      <c r="I407" s="192"/>
      <c r="L407" s="189"/>
      <c r="M407" s="193"/>
      <c r="N407" s="194"/>
      <c r="O407" s="194"/>
      <c r="P407" s="194"/>
      <c r="Q407" s="194"/>
      <c r="R407" s="194"/>
      <c r="S407" s="194"/>
      <c r="T407" s="195"/>
      <c r="AT407" s="190" t="s">
        <v>142</v>
      </c>
      <c r="AU407" s="190" t="s">
        <v>84</v>
      </c>
      <c r="AV407" s="15" t="s">
        <v>84</v>
      </c>
      <c r="AW407" s="15" t="s">
        <v>33</v>
      </c>
      <c r="AX407" s="15" t="s">
        <v>76</v>
      </c>
      <c r="AY407" s="190" t="s">
        <v>132</v>
      </c>
    </row>
    <row r="408" spans="2:51" s="13" customFormat="1" ht="12">
      <c r="B408" s="172"/>
      <c r="D408" s="173" t="s">
        <v>142</v>
      </c>
      <c r="E408" s="174" t="s">
        <v>1</v>
      </c>
      <c r="F408" s="175" t="s">
        <v>167</v>
      </c>
      <c r="H408" s="176">
        <v>8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142</v>
      </c>
      <c r="AU408" s="174" t="s">
        <v>84</v>
      </c>
      <c r="AV408" s="13" t="s">
        <v>140</v>
      </c>
      <c r="AW408" s="13" t="s">
        <v>33</v>
      </c>
      <c r="AX408" s="13" t="s">
        <v>76</v>
      </c>
      <c r="AY408" s="174" t="s">
        <v>132</v>
      </c>
    </row>
    <row r="409" spans="2:51" s="15" customFormat="1" ht="12">
      <c r="B409" s="189"/>
      <c r="D409" s="173" t="s">
        <v>142</v>
      </c>
      <c r="E409" s="190" t="s">
        <v>1</v>
      </c>
      <c r="F409" s="191" t="s">
        <v>714</v>
      </c>
      <c r="H409" s="190" t="s">
        <v>1</v>
      </c>
      <c r="I409" s="192"/>
      <c r="L409" s="189"/>
      <c r="M409" s="193"/>
      <c r="N409" s="194"/>
      <c r="O409" s="194"/>
      <c r="P409" s="194"/>
      <c r="Q409" s="194"/>
      <c r="R409" s="194"/>
      <c r="S409" s="194"/>
      <c r="T409" s="195"/>
      <c r="AT409" s="190" t="s">
        <v>142</v>
      </c>
      <c r="AU409" s="190" t="s">
        <v>84</v>
      </c>
      <c r="AV409" s="15" t="s">
        <v>84</v>
      </c>
      <c r="AW409" s="15" t="s">
        <v>33</v>
      </c>
      <c r="AX409" s="15" t="s">
        <v>76</v>
      </c>
      <c r="AY409" s="190" t="s">
        <v>132</v>
      </c>
    </row>
    <row r="410" spans="2:51" s="13" customFormat="1" ht="12">
      <c r="B410" s="172"/>
      <c r="D410" s="173" t="s">
        <v>142</v>
      </c>
      <c r="E410" s="174" t="s">
        <v>1</v>
      </c>
      <c r="F410" s="175" t="s">
        <v>167</v>
      </c>
      <c r="H410" s="176">
        <v>8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142</v>
      </c>
      <c r="AU410" s="174" t="s">
        <v>84</v>
      </c>
      <c r="AV410" s="13" t="s">
        <v>140</v>
      </c>
      <c r="AW410" s="13" t="s">
        <v>33</v>
      </c>
      <c r="AX410" s="13" t="s">
        <v>76</v>
      </c>
      <c r="AY410" s="174" t="s">
        <v>132</v>
      </c>
    </row>
    <row r="411" spans="2:51" s="14" customFormat="1" ht="12">
      <c r="B411" s="181"/>
      <c r="D411" s="173" t="s">
        <v>142</v>
      </c>
      <c r="E411" s="182" t="s">
        <v>1</v>
      </c>
      <c r="F411" s="183" t="s">
        <v>144</v>
      </c>
      <c r="H411" s="184">
        <v>16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2" t="s">
        <v>142</v>
      </c>
      <c r="AU411" s="182" t="s">
        <v>84</v>
      </c>
      <c r="AV411" s="14" t="s">
        <v>139</v>
      </c>
      <c r="AW411" s="14" t="s">
        <v>33</v>
      </c>
      <c r="AX411" s="14" t="s">
        <v>84</v>
      </c>
      <c r="AY411" s="182" t="s">
        <v>132</v>
      </c>
    </row>
    <row r="412" spans="1:65" s="2" customFormat="1" ht="16.5" customHeight="1">
      <c r="A412" s="32"/>
      <c r="B412" s="157"/>
      <c r="C412" s="158">
        <v>140</v>
      </c>
      <c r="D412" s="158" t="s">
        <v>135</v>
      </c>
      <c r="E412" s="159" t="s">
        <v>715</v>
      </c>
      <c r="F412" s="160" t="s">
        <v>716</v>
      </c>
      <c r="G412" s="161" t="s">
        <v>700</v>
      </c>
      <c r="H412" s="162">
        <v>4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</v>
      </c>
      <c r="R412" s="168">
        <f>Q412*H412</f>
        <v>0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701</v>
      </c>
      <c r="AT412" s="170" t="s">
        <v>135</v>
      </c>
      <c r="AU412" s="170" t="s">
        <v>84</v>
      </c>
      <c r="AY412" s="17" t="s">
        <v>132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140</v>
      </c>
      <c r="BK412" s="171">
        <f>ROUND(I412*H412,2)</f>
        <v>0</v>
      </c>
      <c r="BL412" s="17" t="s">
        <v>701</v>
      </c>
      <c r="BM412" s="170" t="s">
        <v>717</v>
      </c>
    </row>
    <row r="413" spans="2:51" s="15" customFormat="1" ht="12">
      <c r="B413" s="189"/>
      <c r="D413" s="173" t="s">
        <v>142</v>
      </c>
      <c r="E413" s="190" t="s">
        <v>1</v>
      </c>
      <c r="F413" s="191" t="s">
        <v>718</v>
      </c>
      <c r="H413" s="190" t="s">
        <v>1</v>
      </c>
      <c r="I413" s="192"/>
      <c r="L413" s="189"/>
      <c r="M413" s="193"/>
      <c r="N413" s="194"/>
      <c r="O413" s="194"/>
      <c r="P413" s="194"/>
      <c r="Q413" s="194"/>
      <c r="R413" s="194"/>
      <c r="S413" s="194"/>
      <c r="T413" s="195"/>
      <c r="AT413" s="190" t="s">
        <v>142</v>
      </c>
      <c r="AU413" s="190" t="s">
        <v>84</v>
      </c>
      <c r="AV413" s="15" t="s">
        <v>84</v>
      </c>
      <c r="AW413" s="15" t="s">
        <v>33</v>
      </c>
      <c r="AX413" s="15" t="s">
        <v>76</v>
      </c>
      <c r="AY413" s="190" t="s">
        <v>132</v>
      </c>
    </row>
    <row r="414" spans="2:51" s="13" customFormat="1" ht="12">
      <c r="B414" s="172"/>
      <c r="D414" s="173" t="s">
        <v>142</v>
      </c>
      <c r="E414" s="174" t="s">
        <v>1</v>
      </c>
      <c r="F414" s="175" t="s">
        <v>139</v>
      </c>
      <c r="H414" s="176">
        <v>4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142</v>
      </c>
      <c r="AU414" s="174" t="s">
        <v>84</v>
      </c>
      <c r="AV414" s="13" t="s">
        <v>140</v>
      </c>
      <c r="AW414" s="13" t="s">
        <v>33</v>
      </c>
      <c r="AX414" s="13" t="s">
        <v>84</v>
      </c>
      <c r="AY414" s="174" t="s">
        <v>132</v>
      </c>
    </row>
    <row r="415" spans="1:65" s="2" customFormat="1" ht="16.5" customHeight="1">
      <c r="A415" s="32"/>
      <c r="B415" s="157"/>
      <c r="C415" s="158">
        <v>141</v>
      </c>
      <c r="D415" s="158" t="s">
        <v>135</v>
      </c>
      <c r="E415" s="159" t="s">
        <v>719</v>
      </c>
      <c r="F415" s="160" t="s">
        <v>720</v>
      </c>
      <c r="G415" s="161" t="s">
        <v>700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701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140</v>
      </c>
      <c r="BK415" s="171">
        <f>ROUND(I415*H415,2)</f>
        <v>0</v>
      </c>
      <c r="BL415" s="17" t="s">
        <v>701</v>
      </c>
      <c r="BM415" s="170" t="s">
        <v>721</v>
      </c>
    </row>
    <row r="416" spans="2:51" s="15" customFormat="1" ht="12">
      <c r="B416" s="189"/>
      <c r="D416" s="173" t="s">
        <v>142</v>
      </c>
      <c r="E416" s="190" t="s">
        <v>1</v>
      </c>
      <c r="F416" s="191" t="s">
        <v>722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142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142</v>
      </c>
      <c r="E417" s="174" t="s">
        <v>1</v>
      </c>
      <c r="F417" s="175" t="s">
        <v>139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142</v>
      </c>
      <c r="AU417" s="174" t="s">
        <v>84</v>
      </c>
      <c r="AV417" s="13" t="s">
        <v>140</v>
      </c>
      <c r="AW417" s="13" t="s">
        <v>33</v>
      </c>
      <c r="AX417" s="13" t="s">
        <v>84</v>
      </c>
      <c r="AY417" s="174" t="s">
        <v>132</v>
      </c>
    </row>
    <row r="418" spans="2:63" s="12" customFormat="1" ht="25.9" customHeight="1">
      <c r="B418" s="144"/>
      <c r="D418" s="145" t="s">
        <v>75</v>
      </c>
      <c r="E418" s="146" t="s">
        <v>723</v>
      </c>
      <c r="F418" s="146" t="s">
        <v>724</v>
      </c>
      <c r="I418" s="147"/>
      <c r="J418" s="148">
        <f>BK418</f>
        <v>0</v>
      </c>
      <c r="L418" s="144"/>
      <c r="M418" s="149"/>
      <c r="N418" s="150"/>
      <c r="O418" s="150"/>
      <c r="P418" s="151">
        <f>P419+P421</f>
        <v>0</v>
      </c>
      <c r="Q418" s="150"/>
      <c r="R418" s="151">
        <f>R419+R421</f>
        <v>0</v>
      </c>
      <c r="S418" s="150"/>
      <c r="T418" s="152">
        <f>T419+T421</f>
        <v>0</v>
      </c>
      <c r="AR418" s="145" t="s">
        <v>81</v>
      </c>
      <c r="AT418" s="153" t="s">
        <v>75</v>
      </c>
      <c r="AU418" s="153" t="s">
        <v>76</v>
      </c>
      <c r="AY418" s="145" t="s">
        <v>132</v>
      </c>
      <c r="BK418" s="154">
        <f>BK419+BK421</f>
        <v>0</v>
      </c>
    </row>
    <row r="419" spans="2:63" s="12" customFormat="1" ht="22.9" customHeight="1">
      <c r="B419" s="144"/>
      <c r="D419" s="145" t="s">
        <v>75</v>
      </c>
      <c r="E419" s="155" t="s">
        <v>725</v>
      </c>
      <c r="F419" s="155" t="s">
        <v>726</v>
      </c>
      <c r="I419" s="147"/>
      <c r="J419" s="156">
        <f>BK419</f>
        <v>0</v>
      </c>
      <c r="L419" s="144"/>
      <c r="M419" s="149"/>
      <c r="N419" s="150"/>
      <c r="O419" s="150"/>
      <c r="P419" s="151">
        <f>P420</f>
        <v>0</v>
      </c>
      <c r="Q419" s="150"/>
      <c r="R419" s="151">
        <f>R420</f>
        <v>0</v>
      </c>
      <c r="S419" s="150"/>
      <c r="T419" s="152">
        <f>T420</f>
        <v>0</v>
      </c>
      <c r="AR419" s="145" t="s">
        <v>81</v>
      </c>
      <c r="AT419" s="153" t="s">
        <v>75</v>
      </c>
      <c r="AU419" s="153" t="s">
        <v>84</v>
      </c>
      <c r="AY419" s="145" t="s">
        <v>132</v>
      </c>
      <c r="BK419" s="154">
        <f>BK420</f>
        <v>0</v>
      </c>
    </row>
    <row r="420" spans="1:65" s="2" customFormat="1" ht="16.5" customHeight="1">
      <c r="A420" s="32"/>
      <c r="B420" s="157"/>
      <c r="C420" s="158">
        <v>142</v>
      </c>
      <c r="D420" s="158" t="s">
        <v>135</v>
      </c>
      <c r="E420" s="159" t="s">
        <v>727</v>
      </c>
      <c r="F420" s="160" t="s">
        <v>726</v>
      </c>
      <c r="G420" s="161" t="s">
        <v>387</v>
      </c>
      <c r="H420" s="162">
        <v>1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728</v>
      </c>
      <c r="AT420" s="170" t="s">
        <v>135</v>
      </c>
      <c r="AU420" s="170" t="s">
        <v>140</v>
      </c>
      <c r="AY420" s="17" t="s">
        <v>132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140</v>
      </c>
      <c r="BK420" s="171">
        <f>ROUND(I420*H420,2)</f>
        <v>0</v>
      </c>
      <c r="BL420" s="17" t="s">
        <v>728</v>
      </c>
      <c r="BM420" s="170" t="s">
        <v>729</v>
      </c>
    </row>
    <row r="421" spans="2:63" s="12" customFormat="1" ht="22.9" customHeight="1">
      <c r="B421" s="144"/>
      <c r="D421" s="145" t="s">
        <v>75</v>
      </c>
      <c r="E421" s="155" t="s">
        <v>730</v>
      </c>
      <c r="F421" s="155" t="s">
        <v>731</v>
      </c>
      <c r="I421" s="147"/>
      <c r="J421" s="156">
        <f>BK421</f>
        <v>0</v>
      </c>
      <c r="L421" s="144"/>
      <c r="M421" s="149"/>
      <c r="N421" s="150"/>
      <c r="O421" s="150"/>
      <c r="P421" s="151">
        <f>P422</f>
        <v>0</v>
      </c>
      <c r="Q421" s="150"/>
      <c r="R421" s="151">
        <f>R422</f>
        <v>0</v>
      </c>
      <c r="S421" s="150"/>
      <c r="T421" s="152">
        <f>T422</f>
        <v>0</v>
      </c>
      <c r="AR421" s="145" t="s">
        <v>81</v>
      </c>
      <c r="AT421" s="153" t="s">
        <v>75</v>
      </c>
      <c r="AU421" s="153" t="s">
        <v>84</v>
      </c>
      <c r="AY421" s="145" t="s">
        <v>132</v>
      </c>
      <c r="BK421" s="154">
        <f>BK422</f>
        <v>0</v>
      </c>
    </row>
    <row r="422" spans="1:65" s="2" customFormat="1" ht="16.5" customHeight="1">
      <c r="A422" s="32"/>
      <c r="B422" s="157"/>
      <c r="C422" s="158">
        <v>143</v>
      </c>
      <c r="D422" s="158" t="s">
        <v>135</v>
      </c>
      <c r="E422" s="159" t="s">
        <v>732</v>
      </c>
      <c r="F422" s="160" t="s">
        <v>731</v>
      </c>
      <c r="G422" s="161" t="s">
        <v>387</v>
      </c>
      <c r="H422" s="162">
        <v>1</v>
      </c>
      <c r="I422" s="163"/>
      <c r="J422" s="164">
        <f>ROUND(I422*H422,2)</f>
        <v>0</v>
      </c>
      <c r="K422" s="165"/>
      <c r="L422" s="33"/>
      <c r="M422" s="207" t="s">
        <v>1</v>
      </c>
      <c r="N422" s="208" t="s">
        <v>42</v>
      </c>
      <c r="O422" s="209"/>
      <c r="P422" s="210">
        <f>O422*H422</f>
        <v>0</v>
      </c>
      <c r="Q422" s="210">
        <v>0</v>
      </c>
      <c r="R422" s="210">
        <f>Q422*H422</f>
        <v>0</v>
      </c>
      <c r="S422" s="210">
        <v>0</v>
      </c>
      <c r="T422" s="211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728</v>
      </c>
      <c r="AT422" s="170" t="s">
        <v>135</v>
      </c>
      <c r="AU422" s="170" t="s">
        <v>140</v>
      </c>
      <c r="AY422" s="17" t="s">
        <v>132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140</v>
      </c>
      <c r="BK422" s="171">
        <f>ROUND(I422*H422,2)</f>
        <v>0</v>
      </c>
      <c r="BL422" s="17" t="s">
        <v>728</v>
      </c>
      <c r="BM422" s="170" t="s">
        <v>733</v>
      </c>
    </row>
    <row r="423" spans="1:31" s="2" customFormat="1" ht="6.95" customHeight="1">
      <c r="A423" s="32"/>
      <c r="B423" s="47"/>
      <c r="C423" s="48"/>
      <c r="D423" s="48"/>
      <c r="E423" s="48"/>
      <c r="F423" s="48"/>
      <c r="G423" s="48"/>
      <c r="H423" s="48"/>
      <c r="I423" s="116"/>
      <c r="J423" s="48"/>
      <c r="K423" s="48"/>
      <c r="L423" s="33"/>
      <c r="M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</row>
  </sheetData>
  <autoFilter ref="C139:K422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2020-06-02T05:31:28Z</dcterms:created>
  <dcterms:modified xsi:type="dcterms:W3CDTF">2020-07-27T14:36:30Z</dcterms:modified>
  <cp:category/>
  <cp:version/>
  <cp:contentType/>
  <cp:contentStatus/>
</cp:coreProperties>
</file>