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160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č.5'!$C$141:$K$453</definedName>
    <definedName name="_xlnm.Print_Titles" localSheetId="1">'5 - Bytová jednotka č.5'!$141:$141</definedName>
    <definedName name="_xlnm.Print_Titles" localSheetId="0">'Rekapitulace stavby'!$92:$92</definedName>
    <definedName name="_xlnm.Print_Area" localSheetId="1">'5 - Bytová jednotka č.5'!$C$4:$J$76,'5 - Bytová jednotka č.5'!$C$82:$J$123,'5 - Bytová jednotka č.5'!$C$129:$K$453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453" i="2"/>
  <c r="BH453" i="2"/>
  <c r="BG453" i="2"/>
  <c r="BE453" i="2"/>
  <c r="T453" i="2"/>
  <c r="T452" i="2" s="1"/>
  <c r="R453" i="2"/>
  <c r="R452" i="2" s="1"/>
  <c r="P453" i="2"/>
  <c r="P452" i="2" s="1"/>
  <c r="BI451" i="2"/>
  <c r="BH451" i="2"/>
  <c r="BG451" i="2"/>
  <c r="BE451" i="2"/>
  <c r="T451" i="2"/>
  <c r="T450" i="2" s="1"/>
  <c r="T449" i="2" s="1"/>
  <c r="R451" i="2"/>
  <c r="R450" i="2"/>
  <c r="R449" i="2" s="1"/>
  <c r="P451" i="2"/>
  <c r="P450" i="2" s="1"/>
  <c r="P449" i="2" s="1"/>
  <c r="BI446" i="2"/>
  <c r="BH446" i="2"/>
  <c r="BG446" i="2"/>
  <c r="BE446" i="2"/>
  <c r="T446" i="2"/>
  <c r="R446" i="2"/>
  <c r="P446" i="2"/>
  <c r="BI443" i="2"/>
  <c r="BH443" i="2"/>
  <c r="BG443" i="2"/>
  <c r="BE443" i="2"/>
  <c r="T443" i="2"/>
  <c r="R443" i="2"/>
  <c r="P443" i="2"/>
  <c r="BI440" i="2"/>
  <c r="BH440" i="2"/>
  <c r="BG440" i="2"/>
  <c r="BE440" i="2"/>
  <c r="T440" i="2"/>
  <c r="R440" i="2"/>
  <c r="P440" i="2"/>
  <c r="BI427" i="2"/>
  <c r="BH427" i="2"/>
  <c r="BG427" i="2"/>
  <c r="BE427" i="2"/>
  <c r="T427" i="2"/>
  <c r="R427" i="2"/>
  <c r="P427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18" i="2"/>
  <c r="BH418" i="2"/>
  <c r="BG418" i="2"/>
  <c r="BE418" i="2"/>
  <c r="T418" i="2"/>
  <c r="R418" i="2"/>
  <c r="P418" i="2"/>
  <c r="BI408" i="2"/>
  <c r="BH408" i="2"/>
  <c r="BG408" i="2"/>
  <c r="BE408" i="2"/>
  <c r="T408" i="2"/>
  <c r="R408" i="2"/>
  <c r="P408" i="2"/>
  <c r="BI406" i="2"/>
  <c r="BH406" i="2"/>
  <c r="BG406" i="2"/>
  <c r="BE406" i="2"/>
  <c r="T406" i="2"/>
  <c r="R406" i="2"/>
  <c r="P406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5" i="2"/>
  <c r="BH395" i="2"/>
  <c r="BG395" i="2"/>
  <c r="BE395" i="2"/>
  <c r="T395" i="2"/>
  <c r="R395" i="2"/>
  <c r="P395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8" i="2"/>
  <c r="BH338" i="2"/>
  <c r="BG338" i="2"/>
  <c r="BE338" i="2"/>
  <c r="T338" i="2"/>
  <c r="R338" i="2"/>
  <c r="P338" i="2"/>
  <c r="BI332" i="2"/>
  <c r="BH332" i="2"/>
  <c r="BG332" i="2"/>
  <c r="BE332" i="2"/>
  <c r="T332" i="2"/>
  <c r="R332" i="2"/>
  <c r="P332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1" i="2"/>
  <c r="BH321" i="2"/>
  <c r="BG321" i="2"/>
  <c r="BE321" i="2"/>
  <c r="T321" i="2"/>
  <c r="R321" i="2"/>
  <c r="P321" i="2"/>
  <c r="BI316" i="2"/>
  <c r="BH316" i="2"/>
  <c r="BG316" i="2"/>
  <c r="BE316" i="2"/>
  <c r="T316" i="2"/>
  <c r="R316" i="2"/>
  <c r="P316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/>
  <c r="P145" i="2"/>
  <c r="P144" i="2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89" i="2"/>
  <c r="E7" i="2"/>
  <c r="E132" i="2"/>
  <c r="L90" i="1"/>
  <c r="AM90" i="1"/>
  <c r="AM89" i="1"/>
  <c r="L89" i="1"/>
  <c r="AM87" i="1"/>
  <c r="L87" i="1"/>
  <c r="L85" i="1"/>
  <c r="L84" i="1"/>
  <c r="J451" i="2"/>
  <c r="BK446" i="2"/>
  <c r="J443" i="2"/>
  <c r="BK440" i="2"/>
  <c r="J427" i="2"/>
  <c r="J425" i="2"/>
  <c r="BK424" i="2"/>
  <c r="BK418" i="2"/>
  <c r="BK408" i="2"/>
  <c r="BK406" i="2"/>
  <c r="BK403" i="2"/>
  <c r="J402" i="2"/>
  <c r="BK400" i="2"/>
  <c r="J399" i="2"/>
  <c r="BK398" i="2"/>
  <c r="BK397" i="2"/>
  <c r="J395" i="2"/>
  <c r="J389" i="2"/>
  <c r="BK387" i="2"/>
  <c r="BK383" i="2"/>
  <c r="J381" i="2"/>
  <c r="J380" i="2"/>
  <c r="J378" i="2"/>
  <c r="J376" i="2"/>
  <c r="BK370" i="2"/>
  <c r="BK368" i="2"/>
  <c r="J367" i="2"/>
  <c r="J365" i="2"/>
  <c r="BK364" i="2"/>
  <c r="J360" i="2"/>
  <c r="J358" i="2"/>
  <c r="J357" i="2"/>
  <c r="BK356" i="2"/>
  <c r="BK355" i="2"/>
  <c r="BK354" i="2"/>
  <c r="BK353" i="2"/>
  <c r="J352" i="2"/>
  <c r="J351" i="2"/>
  <c r="J350" i="2"/>
  <c r="J349" i="2"/>
  <c r="J348" i="2"/>
  <c r="J344" i="2"/>
  <c r="BK342" i="2"/>
  <c r="J341" i="2"/>
  <c r="J338" i="2"/>
  <c r="J332" i="2"/>
  <c r="J327" i="2"/>
  <c r="BK326" i="2"/>
  <c r="BK325" i="2"/>
  <c r="J321" i="2"/>
  <c r="J316" i="2"/>
  <c r="J312" i="2"/>
  <c r="J310" i="2"/>
  <c r="J309" i="2"/>
  <c r="BK308" i="2"/>
  <c r="J307" i="2"/>
  <c r="J306" i="2"/>
  <c r="J304" i="2"/>
  <c r="J303" i="2"/>
  <c r="BK302" i="2"/>
  <c r="BK300" i="2"/>
  <c r="J299" i="2"/>
  <c r="J298" i="2"/>
  <c r="J297" i="2"/>
  <c r="BK296" i="2"/>
  <c r="J295" i="2"/>
  <c r="BK294" i="2"/>
  <c r="BK293" i="2"/>
  <c r="J292" i="2"/>
  <c r="BK291" i="2"/>
  <c r="J290" i="2"/>
  <c r="J289" i="2"/>
  <c r="BK288" i="2"/>
  <c r="BK286" i="2"/>
  <c r="BK285" i="2"/>
  <c r="BK284" i="2"/>
  <c r="J282" i="2"/>
  <c r="BK281" i="2"/>
  <c r="J280" i="2"/>
  <c r="BK279" i="2"/>
  <c r="J278" i="2"/>
  <c r="BK277" i="2"/>
  <c r="BK276" i="2"/>
  <c r="BK275" i="2"/>
  <c r="BK274" i="2"/>
  <c r="BK273" i="2"/>
  <c r="BK272" i="2"/>
  <c r="BK271" i="2"/>
  <c r="BK270" i="2"/>
  <c r="J269" i="2"/>
  <c r="J268" i="2"/>
  <c r="BK267" i="2"/>
  <c r="BK266" i="2"/>
  <c r="J265" i="2"/>
  <c r="BK253" i="2"/>
  <c r="J252" i="2"/>
  <c r="BK250" i="2"/>
  <c r="BK249" i="2"/>
  <c r="J248" i="2"/>
  <c r="J247" i="2"/>
  <c r="J246" i="2"/>
  <c r="BK245" i="2"/>
  <c r="BK244" i="2"/>
  <c r="BK243" i="2"/>
  <c r="BK242" i="2"/>
  <c r="BK241" i="2"/>
  <c r="BK240" i="2"/>
  <c r="J238" i="2"/>
  <c r="J237" i="2"/>
  <c r="BK236" i="2"/>
  <c r="BK233" i="2"/>
  <c r="BK232" i="2"/>
  <c r="J231" i="2"/>
  <c r="BK230" i="2"/>
  <c r="BK229" i="2"/>
  <c r="BK227" i="2"/>
  <c r="BK226" i="2"/>
  <c r="BK224" i="2"/>
  <c r="BK223" i="2"/>
  <c r="J217" i="2"/>
  <c r="J215" i="2"/>
  <c r="J212" i="2"/>
  <c r="J205" i="2"/>
  <c r="BK202" i="2"/>
  <c r="J199" i="2"/>
  <c r="BK198" i="2"/>
  <c r="J197" i="2"/>
  <c r="J195" i="2"/>
  <c r="BK193" i="2"/>
  <c r="BK192" i="2"/>
  <c r="J190" i="2"/>
  <c r="J189" i="2"/>
  <c r="BK184" i="2"/>
  <c r="BK182" i="2"/>
  <c r="BK177" i="2"/>
  <c r="BK174" i="2"/>
  <c r="J167" i="2"/>
  <c r="J165" i="2"/>
  <c r="J164" i="2"/>
  <c r="J163" i="2"/>
  <c r="J160" i="2"/>
  <c r="J158" i="2"/>
  <c r="BK156" i="2"/>
  <c r="J154" i="2"/>
  <c r="J153" i="2"/>
  <c r="J152" i="2"/>
  <c r="J151" i="2"/>
  <c r="J150" i="2"/>
  <c r="J149" i="2"/>
  <c r="J148" i="2"/>
  <c r="BK145" i="2"/>
  <c r="AS94" i="1"/>
  <c r="BK453" i="2"/>
  <c r="J453" i="2"/>
  <c r="BK451" i="2"/>
  <c r="J446" i="2"/>
  <c r="BK443" i="2"/>
  <c r="J440" i="2"/>
  <c r="BK427" i="2"/>
  <c r="BK425" i="2"/>
  <c r="J424" i="2"/>
  <c r="J418" i="2"/>
  <c r="J408" i="2"/>
  <c r="J406" i="2"/>
  <c r="J403" i="2"/>
  <c r="BK402" i="2"/>
  <c r="J400" i="2"/>
  <c r="BK399" i="2"/>
  <c r="J398" i="2"/>
  <c r="J397" i="2"/>
  <c r="BK395" i="2"/>
  <c r="BK389" i="2"/>
  <c r="J387" i="2"/>
  <c r="J383" i="2"/>
  <c r="BK381" i="2"/>
  <c r="BK380" i="2"/>
  <c r="BK378" i="2"/>
  <c r="BK376" i="2"/>
  <c r="J370" i="2"/>
  <c r="J368" i="2"/>
  <c r="BK367" i="2"/>
  <c r="BK365" i="2"/>
  <c r="J364" i="2"/>
  <c r="BK360" i="2"/>
  <c r="BK358" i="2"/>
  <c r="BK357" i="2"/>
  <c r="J356" i="2"/>
  <c r="J355" i="2"/>
  <c r="J354" i="2"/>
  <c r="J353" i="2"/>
  <c r="BK352" i="2"/>
  <c r="BK351" i="2"/>
  <c r="BK350" i="2"/>
  <c r="BK349" i="2"/>
  <c r="BK348" i="2"/>
  <c r="BK344" i="2"/>
  <c r="J342" i="2"/>
  <c r="BK341" i="2"/>
  <c r="BK338" i="2"/>
  <c r="BK332" i="2"/>
  <c r="BK327" i="2"/>
  <c r="J326" i="2"/>
  <c r="J325" i="2"/>
  <c r="BK321" i="2"/>
  <c r="BK316" i="2"/>
  <c r="BK312" i="2"/>
  <c r="BK310" i="2"/>
  <c r="BK309" i="2"/>
  <c r="J308" i="2"/>
  <c r="BK307" i="2"/>
  <c r="BK306" i="2"/>
  <c r="BK304" i="2"/>
  <c r="BK303" i="2"/>
  <c r="J302" i="2"/>
  <c r="BK301" i="2"/>
  <c r="J301" i="2"/>
  <c r="J300" i="2"/>
  <c r="BK299" i="2"/>
  <c r="BK298" i="2"/>
  <c r="BK297" i="2"/>
  <c r="J296" i="2"/>
  <c r="BK295" i="2"/>
  <c r="J294" i="2"/>
  <c r="J293" i="2"/>
  <c r="BK292" i="2"/>
  <c r="J291" i="2"/>
  <c r="BK290" i="2"/>
  <c r="BK289" i="2"/>
  <c r="J288" i="2"/>
  <c r="J286" i="2"/>
  <c r="J285" i="2"/>
  <c r="J284" i="2"/>
  <c r="BK282" i="2"/>
  <c r="J281" i="2"/>
  <c r="BK280" i="2"/>
  <c r="J279" i="2"/>
  <c r="BK278" i="2"/>
  <c r="J277" i="2"/>
  <c r="J276" i="2"/>
  <c r="J275" i="2"/>
  <c r="J274" i="2"/>
  <c r="J273" i="2"/>
  <c r="J272" i="2"/>
  <c r="J271" i="2"/>
  <c r="J270" i="2"/>
  <c r="BK269" i="2"/>
  <c r="BK268" i="2"/>
  <c r="J267" i="2"/>
  <c r="J266" i="2"/>
  <c r="BK265" i="2"/>
  <c r="BK264" i="2"/>
  <c r="J264" i="2"/>
  <c r="BK262" i="2"/>
  <c r="J262" i="2"/>
  <c r="BK261" i="2"/>
  <c r="J261" i="2"/>
  <c r="BK260" i="2"/>
  <c r="J260" i="2"/>
  <c r="BK259" i="2"/>
  <c r="J259" i="2"/>
  <c r="BK258" i="2"/>
  <c r="J258" i="2"/>
  <c r="BK257" i="2"/>
  <c r="J257" i="2"/>
  <c r="BK256" i="2"/>
  <c r="J256" i="2"/>
  <c r="J253" i="2"/>
  <c r="BK252" i="2"/>
  <c r="J250" i="2"/>
  <c r="J249" i="2"/>
  <c r="BK248" i="2"/>
  <c r="BK247" i="2"/>
  <c r="BK246" i="2"/>
  <c r="J245" i="2"/>
  <c r="J244" i="2"/>
  <c r="J243" i="2"/>
  <c r="J242" i="2"/>
  <c r="J241" i="2"/>
  <c r="J240" i="2"/>
  <c r="BK238" i="2"/>
  <c r="BK237" i="2"/>
  <c r="J236" i="2"/>
  <c r="J233" i="2"/>
  <c r="J232" i="2"/>
  <c r="BK231" i="2"/>
  <c r="J230" i="2"/>
  <c r="J229" i="2"/>
  <c r="J227" i="2"/>
  <c r="J226" i="2"/>
  <c r="J224" i="2"/>
  <c r="J223" i="2"/>
  <c r="BK217" i="2"/>
  <c r="BK215" i="2"/>
  <c r="BK212" i="2"/>
  <c r="BK205" i="2"/>
  <c r="J202" i="2"/>
  <c r="BK199" i="2"/>
  <c r="J198" i="2"/>
  <c r="BK197" i="2"/>
  <c r="BK195" i="2"/>
  <c r="J193" i="2"/>
  <c r="J192" i="2"/>
  <c r="BK190" i="2"/>
  <c r="BK189" i="2"/>
  <c r="J184" i="2"/>
  <c r="J182" i="2"/>
  <c r="J177" i="2"/>
  <c r="J174" i="2"/>
  <c r="BK167" i="2"/>
  <c r="BK165" i="2"/>
  <c r="BK164" i="2"/>
  <c r="BK163" i="2"/>
  <c r="BK160" i="2"/>
  <c r="BK158" i="2"/>
  <c r="J156" i="2"/>
  <c r="BK154" i="2"/>
  <c r="BK153" i="2"/>
  <c r="BK152" i="2"/>
  <c r="BK151" i="2"/>
  <c r="BK150" i="2"/>
  <c r="BK149" i="2"/>
  <c r="BK148" i="2"/>
  <c r="J145" i="2"/>
  <c r="BK147" i="2" l="1"/>
  <c r="J147" i="2" s="1"/>
  <c r="J99" i="2" s="1"/>
  <c r="R147" i="2"/>
  <c r="R143" i="2" s="1"/>
  <c r="BK166" i="2"/>
  <c r="J166" i="2"/>
  <c r="J100" i="2"/>
  <c r="R166" i="2"/>
  <c r="BK188" i="2"/>
  <c r="J188" i="2"/>
  <c r="J101" i="2"/>
  <c r="R188" i="2"/>
  <c r="BK196" i="2"/>
  <c r="J196" i="2"/>
  <c r="J102" i="2"/>
  <c r="R196" i="2"/>
  <c r="BK201" i="2"/>
  <c r="R201" i="2"/>
  <c r="BK228" i="2"/>
  <c r="J228" i="2" s="1"/>
  <c r="J105" i="2" s="1"/>
  <c r="R228" i="2"/>
  <c r="T228" i="2"/>
  <c r="P239" i="2"/>
  <c r="T239" i="2"/>
  <c r="P251" i="2"/>
  <c r="BK263" i="2"/>
  <c r="J263" i="2" s="1"/>
  <c r="J108" i="2" s="1"/>
  <c r="R263" i="2"/>
  <c r="BK283" i="2"/>
  <c r="J283" i="2" s="1"/>
  <c r="J109" i="2" s="1"/>
  <c r="T343" i="2"/>
  <c r="P147" i="2"/>
  <c r="P143" i="2" s="1"/>
  <c r="T147" i="2"/>
  <c r="P166" i="2"/>
  <c r="T166" i="2"/>
  <c r="P188" i="2"/>
  <c r="T188" i="2"/>
  <c r="T143" i="2" s="1"/>
  <c r="P196" i="2"/>
  <c r="T196" i="2"/>
  <c r="P201" i="2"/>
  <c r="T201" i="2"/>
  <c r="P228" i="2"/>
  <c r="BK239" i="2"/>
  <c r="J239" i="2"/>
  <c r="J106" i="2"/>
  <c r="R239" i="2"/>
  <c r="BK251" i="2"/>
  <c r="J251" i="2"/>
  <c r="J107" i="2"/>
  <c r="R251" i="2"/>
  <c r="T251" i="2"/>
  <c r="P263" i="2"/>
  <c r="T263" i="2"/>
  <c r="P283" i="2"/>
  <c r="R283" i="2"/>
  <c r="T283" i="2"/>
  <c r="BK287" i="2"/>
  <c r="J287" i="2"/>
  <c r="J110" i="2" s="1"/>
  <c r="P287" i="2"/>
  <c r="R287" i="2"/>
  <c r="T287" i="2"/>
  <c r="BK305" i="2"/>
  <c r="J305" i="2"/>
  <c r="J111" i="2"/>
  <c r="P305" i="2"/>
  <c r="R305" i="2"/>
  <c r="T305" i="2"/>
  <c r="BK311" i="2"/>
  <c r="J311" i="2"/>
  <c r="J112" i="2" s="1"/>
  <c r="P311" i="2"/>
  <c r="R311" i="2"/>
  <c r="T311" i="2"/>
  <c r="BK343" i="2"/>
  <c r="J343" i="2"/>
  <c r="J113" i="2"/>
  <c r="P343" i="2"/>
  <c r="R343" i="2"/>
  <c r="BK359" i="2"/>
  <c r="J359" i="2"/>
  <c r="J114" i="2"/>
  <c r="P359" i="2"/>
  <c r="R359" i="2"/>
  <c r="T359" i="2"/>
  <c r="BK369" i="2"/>
  <c r="J369" i="2" s="1"/>
  <c r="J115" i="2" s="1"/>
  <c r="P369" i="2"/>
  <c r="R369" i="2"/>
  <c r="T369" i="2"/>
  <c r="BK382" i="2"/>
  <c r="J382" i="2"/>
  <c r="J116" i="2"/>
  <c r="P382" i="2"/>
  <c r="R382" i="2"/>
  <c r="T382" i="2"/>
  <c r="BK401" i="2"/>
  <c r="J401" i="2" s="1"/>
  <c r="J117" i="2" s="1"/>
  <c r="P401" i="2"/>
  <c r="R401" i="2"/>
  <c r="T401" i="2"/>
  <c r="BK407" i="2"/>
  <c r="J407" i="2"/>
  <c r="J118" i="2"/>
  <c r="P407" i="2"/>
  <c r="R407" i="2"/>
  <c r="T407" i="2"/>
  <c r="BK426" i="2"/>
  <c r="J426" i="2" s="1"/>
  <c r="J119" i="2" s="1"/>
  <c r="P426" i="2"/>
  <c r="R426" i="2"/>
  <c r="T426" i="2"/>
  <c r="E85" i="2"/>
  <c r="F91" i="2"/>
  <c r="J92" i="2"/>
  <c r="J136" i="2"/>
  <c r="BF153" i="2"/>
  <c r="BF154" i="2"/>
  <c r="BF167" i="2"/>
  <c r="BF174" i="2"/>
  <c r="BF177" i="2"/>
  <c r="BF182" i="2"/>
  <c r="BF184" i="2"/>
  <c r="BF189" i="2"/>
  <c r="BF190" i="2"/>
  <c r="BF193" i="2"/>
  <c r="BF198" i="2"/>
  <c r="BF199" i="2"/>
  <c r="BF223" i="2"/>
  <c r="BF224" i="2"/>
  <c r="BF226" i="2"/>
  <c r="BF229" i="2"/>
  <c r="BF231" i="2"/>
  <c r="BF232" i="2"/>
  <c r="BF233" i="2"/>
  <c r="BF240" i="2"/>
  <c r="BF241" i="2"/>
  <c r="BF242" i="2"/>
  <c r="BF243" i="2"/>
  <c r="BF244" i="2"/>
  <c r="BF246" i="2"/>
  <c r="BF248" i="2"/>
  <c r="BF249" i="2"/>
  <c r="BF250" i="2"/>
  <c r="BF253" i="2"/>
  <c r="BF256" i="2"/>
  <c r="BF257" i="2"/>
  <c r="BF258" i="2"/>
  <c r="BF259" i="2"/>
  <c r="BF260" i="2"/>
  <c r="BF261" i="2"/>
  <c r="BF262" i="2"/>
  <c r="BF264" i="2"/>
  <c r="BF265" i="2"/>
  <c r="BF267" i="2"/>
  <c r="BF269" i="2"/>
  <c r="BF270" i="2"/>
  <c r="BF271" i="2"/>
  <c r="BF272" i="2"/>
  <c r="BF273" i="2"/>
  <c r="BF274" i="2"/>
  <c r="BF275" i="2"/>
  <c r="BF276" i="2"/>
  <c r="BF277" i="2"/>
  <c r="BF280" i="2"/>
  <c r="BF282" i="2"/>
  <c r="BF284" i="2"/>
  <c r="BF285" i="2"/>
  <c r="BF291" i="2"/>
  <c r="BF292" i="2"/>
  <c r="BF295" i="2"/>
  <c r="BF299" i="2"/>
  <c r="BF300" i="2"/>
  <c r="BF301" i="2"/>
  <c r="BF302" i="2"/>
  <c r="BF304" i="2"/>
  <c r="BF306" i="2"/>
  <c r="BF309" i="2"/>
  <c r="BF310" i="2"/>
  <c r="BF321" i="2"/>
  <c r="BF341" i="2"/>
  <c r="BF342" i="2"/>
  <c r="BF352" i="2"/>
  <c r="BF353" i="2"/>
  <c r="BF354" i="2"/>
  <c r="BF355" i="2"/>
  <c r="BF358" i="2"/>
  <c r="BF360" i="2"/>
  <c r="BF367" i="2"/>
  <c r="BF378" i="2"/>
  <c r="BF383" i="2"/>
  <c r="BF395" i="2"/>
  <c r="BF398" i="2"/>
  <c r="BF399" i="2"/>
  <c r="BF400" i="2"/>
  <c r="BF402" i="2"/>
  <c r="BF403" i="2"/>
  <c r="BF408" i="2"/>
  <c r="BF424" i="2"/>
  <c r="BF425" i="2"/>
  <c r="BF451" i="2"/>
  <c r="BF453" i="2"/>
  <c r="BK144" i="2"/>
  <c r="BK143" i="2" s="1"/>
  <c r="J143" i="2" s="1"/>
  <c r="J97" i="2" s="1"/>
  <c r="F92" i="2"/>
  <c r="BF145" i="2"/>
  <c r="BF148" i="2"/>
  <c r="BF149" i="2"/>
  <c r="BF150" i="2"/>
  <c r="BF151" i="2"/>
  <c r="BF152" i="2"/>
  <c r="BF156" i="2"/>
  <c r="BF158" i="2"/>
  <c r="BF160" i="2"/>
  <c r="BF163" i="2"/>
  <c r="BF164" i="2"/>
  <c r="BF165" i="2"/>
  <c r="BF192" i="2"/>
  <c r="BF195" i="2"/>
  <c r="BF197" i="2"/>
  <c r="BF202" i="2"/>
  <c r="BF205" i="2"/>
  <c r="BF212" i="2"/>
  <c r="BF215" i="2"/>
  <c r="BF217" i="2"/>
  <c r="BF227" i="2"/>
  <c r="BF230" i="2"/>
  <c r="BF236" i="2"/>
  <c r="BF237" i="2"/>
  <c r="BF238" i="2"/>
  <c r="BF245" i="2"/>
  <c r="BF247" i="2"/>
  <c r="BF252" i="2"/>
  <c r="BF266" i="2"/>
  <c r="BF268" i="2"/>
  <c r="BF278" i="2"/>
  <c r="BF279" i="2"/>
  <c r="BF281" i="2"/>
  <c r="BF286" i="2"/>
  <c r="BF288" i="2"/>
  <c r="BF289" i="2"/>
  <c r="BF290" i="2"/>
  <c r="BF293" i="2"/>
  <c r="BF294" i="2"/>
  <c r="BF296" i="2"/>
  <c r="BF297" i="2"/>
  <c r="BF298" i="2"/>
  <c r="BF303" i="2"/>
  <c r="BF307" i="2"/>
  <c r="BF308" i="2"/>
  <c r="BF312" i="2"/>
  <c r="BF316" i="2"/>
  <c r="BF325" i="2"/>
  <c r="BF326" i="2"/>
  <c r="BF327" i="2"/>
  <c r="BF332" i="2"/>
  <c r="BF338" i="2"/>
  <c r="BF344" i="2"/>
  <c r="BF348" i="2"/>
  <c r="BF349" i="2"/>
  <c r="BF350" i="2"/>
  <c r="BF351" i="2"/>
  <c r="BF356" i="2"/>
  <c r="BF357" i="2"/>
  <c r="BF364" i="2"/>
  <c r="BF365" i="2"/>
  <c r="BF368" i="2"/>
  <c r="BF370" i="2"/>
  <c r="BF376" i="2"/>
  <c r="BF380" i="2"/>
  <c r="BF381" i="2"/>
  <c r="BF387" i="2"/>
  <c r="BF389" i="2"/>
  <c r="BF397" i="2"/>
  <c r="BF406" i="2"/>
  <c r="BF418" i="2"/>
  <c r="BF427" i="2"/>
  <c r="BF440" i="2"/>
  <c r="BF443" i="2"/>
  <c r="BF446" i="2"/>
  <c r="BK450" i="2"/>
  <c r="J450" i="2" s="1"/>
  <c r="J121" i="2" s="1"/>
  <c r="BK452" i="2"/>
  <c r="J452" i="2"/>
  <c r="J122" i="2" s="1"/>
  <c r="J33" i="2"/>
  <c r="AV95" i="1" s="1"/>
  <c r="F37" i="2"/>
  <c r="BD95" i="1" s="1"/>
  <c r="BD94" i="1" s="1"/>
  <c r="W33" i="1" s="1"/>
  <c r="F33" i="2"/>
  <c r="AZ95" i="1" s="1"/>
  <c r="AZ94" i="1" s="1"/>
  <c r="W29" i="1" s="1"/>
  <c r="F35" i="2"/>
  <c r="BB95" i="1" s="1"/>
  <c r="BB94" i="1" s="1"/>
  <c r="W31" i="1" s="1"/>
  <c r="F36" i="2"/>
  <c r="BC95" i="1" s="1"/>
  <c r="BC94" i="1" s="1"/>
  <c r="AY94" i="1" s="1"/>
  <c r="T200" i="2" l="1"/>
  <c r="T142" i="2" s="1"/>
  <c r="P200" i="2"/>
  <c r="P142" i="2"/>
  <c r="AU95" i="1" s="1"/>
  <c r="AU94" i="1" s="1"/>
  <c r="R200" i="2"/>
  <c r="R142" i="2"/>
  <c r="BK200" i="2"/>
  <c r="J200" i="2" s="1"/>
  <c r="J103" i="2" s="1"/>
  <c r="J144" i="2"/>
  <c r="J98" i="2"/>
  <c r="J201" i="2"/>
  <c r="J104" i="2" s="1"/>
  <c r="BK449" i="2"/>
  <c r="J449" i="2"/>
  <c r="J120" i="2" s="1"/>
  <c r="AV94" i="1"/>
  <c r="AK29" i="1"/>
  <c r="AX94" i="1"/>
  <c r="W32" i="1"/>
  <c r="J34" i="2"/>
  <c r="AW95" i="1" s="1"/>
  <c r="AT95" i="1" s="1"/>
  <c r="F34" i="2"/>
  <c r="BA95" i="1"/>
  <c r="BA94" i="1" s="1"/>
  <c r="AW94" i="1" s="1"/>
  <c r="AK30" i="1" s="1"/>
  <c r="BK142" i="2" l="1"/>
  <c r="J142" i="2" s="1"/>
  <c r="J96" i="2" s="1"/>
  <c r="AT94" i="1"/>
  <c r="W30" i="1"/>
  <c r="J30" i="2" l="1"/>
  <c r="AG95" i="1" s="1"/>
  <c r="AG94" i="1" s="1"/>
  <c r="AK26" i="1" s="1"/>
  <c r="AK35" i="1" s="1"/>
  <c r="AN95" i="1" l="1"/>
  <c r="AN94" i="1"/>
  <c r="J39" i="2"/>
</calcChain>
</file>

<file path=xl/sharedStrings.xml><?xml version="1.0" encoding="utf-8"?>
<sst xmlns="http://schemas.openxmlformats.org/spreadsheetml/2006/main" count="3846" uniqueCount="921">
  <si>
    <t>Export Komplet</t>
  </si>
  <si>
    <t/>
  </si>
  <si>
    <t>2.0</t>
  </si>
  <si>
    <t>False</t>
  </si>
  <si>
    <t>{3b8a73ee-6c6b-4f96-b198-16e40fb1496b}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</si>
  <si>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</si>
  <si>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</si>
  <si>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</si>
  <si>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</si>
  <si>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</si>
  <si>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</si>
  <si>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</si>
  <si>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</si>
  <si>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</si>
  <si>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</si>
  <si>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</si>
  <si>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</si>
  <si>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Výškovická 447/153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</si>
  <si>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</si>
  <si>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</si>
  <si>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</si>
  <si>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</si>
  <si>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</si>
  <si>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</si>
  <si>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</si>
  <si>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</si>
  <si>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</si>
  <si>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</si>
  <si>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</si>
  <si>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</si>
  <si>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</si>
  <si>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</si>
  <si>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</si>
  <si>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</si>
  <si>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</si>
  <si>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</si>
  <si>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</si>
  <si>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</si>
  <si>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</si>
  <si>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</si>
  <si>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</si>
  <si>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</si>
  <si>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</si>
  <si>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</si>
  <si>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</si>
  <si>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</si>
  <si>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</si>
  <si>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</si>
  <si>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</si>
  <si>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</si>
  <si>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</si>
  <si>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</si>
  <si>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</si>
  <si>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</si>
  <si>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</si>
  <si>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</si>
  <si>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</si>
  <si>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</si>
  <si>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</si>
  <si>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</si>
  <si>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</si>
  <si>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</si>
  <si>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</si>
  <si>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</si>
  <si>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</si>
  <si>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</si>
  <si>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</si>
  <si>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</si>
  <si>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</si>
  <si>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</si>
  <si>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</si>
  <si>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</si>
  <si>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</si>
  <si>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</si>
  <si>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</si>
  <si>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</si>
  <si>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</si>
  <si>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</si>
  <si>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</si>
  <si>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</si>
  <si>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</si>
  <si>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</si>
  <si>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</si>
  <si>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</si>
  <si>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</si>
  <si>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{43c8461b-beb9-4c84-83af-64e100abe78d}</t>
  </si>
  <si>
    <t>KRYCÍ LIST SOUPISU PRACÍ</t>
  </si>
  <si>
    <t>Objekt:</t>
  </si>
  <si>
    <t>5 - Bytová jednotka č.5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</si>
  <si>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</si>
  <si>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</si>
  <si>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</si>
  <si>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</si>
  <si>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</si>
  <si>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</si>
  <si>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</si>
  <si>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</si>
  <si>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</si>
  <si>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</si>
  <si>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</si>
  <si>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</si>
  <si>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</si>
  <si>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</si>
  <si>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</si>
  <si>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</si>
  <si>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</si>
  <si>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</si>
  <si>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</si>
  <si>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</si>
  <si>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</si>
  <si>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</si>
  <si>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</si>
  <si>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</si>
  <si>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</si>
  <si>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</si>
  <si>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</si>
  <si>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</si>
  <si>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</si>
  <si>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</si>
  <si>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</si>
  <si>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</si>
  <si>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</si>
  <si>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</si>
  <si>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</si>
  <si>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</si>
  <si>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</si>
  <si>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</si>
  <si>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</si>
  <si>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</si>
  <si>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</si>
  <si>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</si>
  <si>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</si>
  <si>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</si>
  <si>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</si>
  <si>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</si>
  <si>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</si>
  <si>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</si>
  <si>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</si>
  <si>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</si>
  <si>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</si>
  <si>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</si>
  <si>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</si>
  <si>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</si>
  <si>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</si>
  <si>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1677184458</t>
  </si>
  <si>
    <t>VV</t>
  </si>
  <si>
    <t>(1,6+0,7+0,7)*0,8</t>
  </si>
  <si>
    <t>6</t>
  </si>
  <si>
    <t>Úpravy povrchů, podlahy a osazování výplní</t>
  </si>
  <si>
    <t>611131121</t>
  </si>
  <si>
    <t>Penetrační disperzní nátěr vnitřních stropů nanášený ručně</t>
  </si>
  <si>
    <t>-1886838450</t>
  </si>
  <si>
    <t>611142001</t>
  </si>
  <si>
    <t>Potažení vnitřních stropů sklovláknitým pletivem vtlačeným do tenkovrstvé hmoty</t>
  </si>
  <si>
    <t>-1057086850</t>
  </si>
  <si>
    <t>611311131</t>
  </si>
  <si>
    <t>Potažení vnitřních rovných stropů vápenným štukem tloušťky do 3 mm</t>
  </si>
  <si>
    <t>1895440985</t>
  </si>
  <si>
    <t>611321111</t>
  </si>
  <si>
    <t>Vápenocementová omítka hrubá jednovrstvá zatřená vnitřních stropů rovných nanášená ručně</t>
  </si>
  <si>
    <t>-863050356</t>
  </si>
  <si>
    <t>612131121</t>
  </si>
  <si>
    <t>Penetrační disperzní nátěr vnitřních stěn nanášený ručně</t>
  </si>
  <si>
    <t>-380646678</t>
  </si>
  <si>
    <t>7</t>
  </si>
  <si>
    <t>612142001</t>
  </si>
  <si>
    <t>Potažení vnitřních stěn sklovláknitým pletivem vtlačeným do tenkovrstvé hmoty</t>
  </si>
  <si>
    <t>-1028388356</t>
  </si>
  <si>
    <t>8</t>
  </si>
  <si>
    <t>612311131</t>
  </si>
  <si>
    <t>Potažení vnitřních stěn vápenným štukem tloušťky do 3 mm</t>
  </si>
  <si>
    <t>1910338556</t>
  </si>
  <si>
    <t>(1,14+2,435+1,92)*0,6</t>
  </si>
  <si>
    <t>9</t>
  </si>
  <si>
    <t>612321111</t>
  </si>
  <si>
    <t>Vápenocementová omítka hrubá jednovrstvá zatřená vnitřních stěn nanášená ručně</t>
  </si>
  <si>
    <t>-106257807</t>
  </si>
  <si>
    <t>(1,14+2,435+1,92)*2,6</t>
  </si>
  <si>
    <t>10</t>
  </si>
  <si>
    <t>619991001</t>
  </si>
  <si>
    <t>Zakrytí podlah fólií přilepenou lepící páskou</t>
  </si>
  <si>
    <t>140439769</t>
  </si>
  <si>
    <t>3,5*5</t>
  </si>
  <si>
    <t>11</t>
  </si>
  <si>
    <t>619991011</t>
  </si>
  <si>
    <t>Obalení konstrukcí a prvků fólií přilepenou lepící páskou</t>
  </si>
  <si>
    <t>1405085038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</si>
  <si>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</si>
  <si>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</si>
  <si>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</si>
  <si>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</si>
  <si>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</si>
  <si>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1919952370</t>
  </si>
  <si>
    <t>13</t>
  </si>
  <si>
    <t>642944121</t>
  </si>
  <si>
    <t>Osazování ocelových zárubní dodatečné pl do 2,5 m2</t>
  </si>
  <si>
    <t>kus</t>
  </si>
  <si>
    <t>705945195</t>
  </si>
  <si>
    <t>14</t>
  </si>
  <si>
    <t>M</t>
  </si>
  <si>
    <t>55331521</t>
  </si>
  <si>
    <t>zárubeň ocelová pro sádrokarton 100 700 L/P</t>
  </si>
  <si>
    <t>554983709</t>
  </si>
  <si>
    <t>Ostatní konstrukce a práce, bourání</t>
  </si>
  <si>
    <t>784111001</t>
  </si>
  <si>
    <t>Oprášení (ometení ) podkladu v místnostech výšky do 3,80 m</t>
  </si>
  <si>
    <t>16</t>
  </si>
  <si>
    <t>2037678341</t>
  </si>
  <si>
    <t>konstrukce po vybouraném jádru:</t>
  </si>
  <si>
    <t>(2+2,435+1,3)*2,6</t>
  </si>
  <si>
    <t>strop:</t>
  </si>
  <si>
    <t>0,855*1,14</t>
  </si>
  <si>
    <t>2*2,435</t>
  </si>
  <si>
    <t>Součet</t>
  </si>
  <si>
    <t>784111011</t>
  </si>
  <si>
    <t>Obroušení podkladu omítnutého v místnostech výšky do 3,80 m</t>
  </si>
  <si>
    <t>85120483</t>
  </si>
  <si>
    <t>lehké obroušení stávajícího panelu - příprava pro novou omítku:</t>
  </si>
  <si>
    <t>14,287+6,099</t>
  </si>
  <si>
    <t>17</t>
  </si>
  <si>
    <t>952901111</t>
  </si>
  <si>
    <t>Vyčištění budov bytové a občanské výstavby při výšce podlaží do 4 m</t>
  </si>
  <si>
    <t>-1009584707</t>
  </si>
  <si>
    <t>3,4*5</t>
  </si>
  <si>
    <t>přístupová trasa do bytu-choba:</t>
  </si>
  <si>
    <t>18</t>
  </si>
  <si>
    <t>962084121</t>
  </si>
  <si>
    <t>Bourání příček umakartových tl do 50 mm</t>
  </si>
  <si>
    <t>-51217572</t>
  </si>
  <si>
    <t>(2*2+2,65+1,75+1,3+0,75)*2,6</t>
  </si>
  <si>
    <t>19</t>
  </si>
  <si>
    <t>965046111</t>
  </si>
  <si>
    <t>Broušení stávajících betonových podlah úběr do 3 mm</t>
  </si>
  <si>
    <t>36941352</t>
  </si>
  <si>
    <t>(0,065+1,14+0,08)*(0,855)</t>
  </si>
  <si>
    <t>(0,065+0,085+1,6+0,3+0,45)*(1,92+0,08)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</si>
  <si>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</si>
  <si>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</si>
  <si>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</si>
  <si>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</si>
  <si>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</si>
  <si>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</si>
  <si>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792630492</t>
  </si>
  <si>
    <t>997013219</t>
  </si>
  <si>
    <t>Příplatek k vnitrostaveništní dopravě suti a vybouraných hmot za zvětšenou dopravu suti ZKD 10 m</t>
  </si>
  <si>
    <t>235739187</t>
  </si>
  <si>
    <t>2,956*50 'Přepočtené koeficientem množství</t>
  </si>
  <si>
    <t>22</t>
  </si>
  <si>
    <t>997013501</t>
  </si>
  <si>
    <t>Odvoz suti a vybouraných hmot na skládku nebo meziskládku do 1 km se složením</t>
  </si>
  <si>
    <t>556548145</t>
  </si>
  <si>
    <t>23</t>
  </si>
  <si>
    <t>997013509</t>
  </si>
  <si>
    <t>Příplatek k odvozu suti a vybouraných hmot na skládku ZKD 1 km přes 1 km</t>
  </si>
  <si>
    <t>-1992031291</t>
  </si>
  <si>
    <t>2,956*9 'Přepočtené koeficientem množství</t>
  </si>
  <si>
    <t>24</t>
  </si>
  <si>
    <t>997013831</t>
  </si>
  <si>
    <t>Poplatek za uložení na skládce (skládkovné) stavebního odpadu směsného kód odpadu 170 904</t>
  </si>
  <si>
    <t>-446132997</t>
  </si>
  <si>
    <t>998</t>
  </si>
  <si>
    <t>Přesun hmot</t>
  </si>
  <si>
    <t>25</t>
  </si>
  <si>
    <t>998011003</t>
  </si>
  <si>
    <t>Přesun hmot pro budovy zděné v do 24 m</t>
  </si>
  <si>
    <t>526196939</t>
  </si>
  <si>
    <t>26</t>
  </si>
  <si>
    <t>998011014</t>
  </si>
  <si>
    <t>Příplatek k přesunu hmot pro budovy zděné za zvětšený přesun do 500 m</t>
  </si>
  <si>
    <t>1188088285</t>
  </si>
  <si>
    <t>27</t>
  </si>
  <si>
    <t>998017003</t>
  </si>
  <si>
    <t>Přesun hmot s omezením mechanizace pro budovy v do 24 m</t>
  </si>
  <si>
    <t>2071945035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</si>
  <si>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</si>
  <si>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</si>
  <si>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</si>
  <si>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</si>
  <si>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</si>
  <si>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</si>
  <si>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</si>
  <si>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-1342538536</t>
  </si>
  <si>
    <t>1+4,52</t>
  </si>
  <si>
    <t>29</t>
  </si>
  <si>
    <t>711192201</t>
  </si>
  <si>
    <t>Provedení izolace proti zemní vlhkosti hydroizolační stěrkou svislé na betonu, 2 vrstvy</t>
  </si>
  <si>
    <t>-1386476693</t>
  </si>
  <si>
    <t>(0,855+1,14*2)*0,2</t>
  </si>
  <si>
    <t>(0,7+1,6+0,5)*2</t>
  </si>
  <si>
    <t>(0,3+0,45+1,67+2,435-0,7+1,14)*0,2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</si>
  <si>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</si>
  <si>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</si>
  <si>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</si>
  <si>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</si>
  <si>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</si>
  <si>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</si>
  <si>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</si>
  <si>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841048653</t>
  </si>
  <si>
    <t>spotřeba 3kg/m2, tl. 2mm</t>
  </si>
  <si>
    <t>(5,52+8,966)*3</t>
  </si>
  <si>
    <t>31</t>
  </si>
  <si>
    <t>711199095</t>
  </si>
  <si>
    <t>Příplatek k izolacím proti zemní vlhkosti za plochu do 10 m2 natěradly za studena nebo za horka</t>
  </si>
  <si>
    <t>212281454</t>
  </si>
  <si>
    <t>5,52+8,966</t>
  </si>
  <si>
    <t>711199101</t>
  </si>
  <si>
    <t>Provedení těsnícího pásu do spoje dilatační nebo styčné spáry podlaha - stěna</t>
  </si>
  <si>
    <t>m</t>
  </si>
  <si>
    <t>529541850</t>
  </si>
  <si>
    <t>(2,435+1,92)*2+1,6+0,5</t>
  </si>
  <si>
    <t>(1,14+0,855)*2+0,855</t>
  </si>
  <si>
    <t>2*2</t>
  </si>
  <si>
    <t>0,2*9</t>
  </si>
  <si>
    <t>33</t>
  </si>
  <si>
    <t>711199102</t>
  </si>
  <si>
    <t>Provedení těsnícího koutu pro vnější nebo vnitřní roh spáry podlaha - stěna</t>
  </si>
  <si>
    <t>1207451982</t>
  </si>
  <si>
    <t>34</t>
  </si>
  <si>
    <t>28355020</t>
  </si>
  <si>
    <t>páska pružná těsnící š 80mm</t>
  </si>
  <si>
    <t>1809317863</t>
  </si>
  <si>
    <t>21,455*1,1</t>
  </si>
  <si>
    <t>35</t>
  </si>
  <si>
    <t>998711103</t>
  </si>
  <si>
    <t>Přesun hmot tonážní pro izolace proti vodě, vlhkosti a plynům v objektech výšky do 60 m</t>
  </si>
  <si>
    <t>-957363257</t>
  </si>
  <si>
    <t>36</t>
  </si>
  <si>
    <t>998711181</t>
  </si>
  <si>
    <t>Příplatek k přesunu hmot tonážní 711 prováděný bez použití mechanizace</t>
  </si>
  <si>
    <t>238209064</t>
  </si>
  <si>
    <t>721</t>
  </si>
  <si>
    <t>Zdravotechnika - vnitřní kanalizace</t>
  </si>
  <si>
    <t>37</t>
  </si>
  <si>
    <t>721171808</t>
  </si>
  <si>
    <t>Demontáž potrubí z PVC do D 114</t>
  </si>
  <si>
    <t>1182578168</t>
  </si>
  <si>
    <t>38</t>
  </si>
  <si>
    <t>721173706</t>
  </si>
  <si>
    <t>Potrubí kanalizační z PE odpadní DN 100</t>
  </si>
  <si>
    <t>-1753997710</t>
  </si>
  <si>
    <t>39</t>
  </si>
  <si>
    <t>721173722</t>
  </si>
  <si>
    <t>Potrubí kanalizační z PE připojovací DN 40</t>
  </si>
  <si>
    <t>-160579932</t>
  </si>
  <si>
    <t>40</t>
  </si>
  <si>
    <t>721173724</t>
  </si>
  <si>
    <t>Potrubí kanalizační z PE připojovací DN 70</t>
  </si>
  <si>
    <t>-1269356620</t>
  </si>
  <si>
    <t>41</t>
  </si>
  <si>
    <t>721220801</t>
  </si>
  <si>
    <t>Demontáž uzávěrek zápachových DN 70</t>
  </si>
  <si>
    <t>-2064897509</t>
  </si>
  <si>
    <t>vana,umyvadlo,pračka:</t>
  </si>
  <si>
    <t>42</t>
  </si>
  <si>
    <t>721290111</t>
  </si>
  <si>
    <t>Zkouška těsnosti potrubí kanalizace vodou do DN 125</t>
  </si>
  <si>
    <t>-478492086</t>
  </si>
  <si>
    <t>43</t>
  </si>
  <si>
    <t>998721103</t>
  </si>
  <si>
    <t>Přesun hmot tonážní pro vnitřní kanalizace v objektech v do 24 m</t>
  </si>
  <si>
    <t>-1937111103</t>
  </si>
  <si>
    <t>44</t>
  </si>
  <si>
    <t>998721181</t>
  </si>
  <si>
    <t>Příplatek k přesunu hmot tonážní 721 prováděný bez použití mechanizace</t>
  </si>
  <si>
    <t>-2035472653</t>
  </si>
  <si>
    <t>722</t>
  </si>
  <si>
    <t>Zdravotechnika - vnitřní vodovod</t>
  </si>
  <si>
    <t>45</t>
  </si>
  <si>
    <t>722170801</t>
  </si>
  <si>
    <t>Demontáž rozvodů vody z plastů do D 25</t>
  </si>
  <si>
    <t>368904480</t>
  </si>
  <si>
    <t>46</t>
  </si>
  <si>
    <t>722176113</t>
  </si>
  <si>
    <t>Montáž potrubí plastové spojované svary polyfuzně do D 25 mm</t>
  </si>
  <si>
    <t>-1360171922</t>
  </si>
  <si>
    <t>47</t>
  </si>
  <si>
    <t>28615150</t>
  </si>
  <si>
    <t>trubka vodovodní tlaková PPR řada PN 20 D 16mm dl 4m</t>
  </si>
  <si>
    <t>-1537201993</t>
  </si>
  <si>
    <t>48</t>
  </si>
  <si>
    <t>28615152</t>
  </si>
  <si>
    <t>trubka vodovodní tlaková PPR řada PN 20 D 20mm dl 4m</t>
  </si>
  <si>
    <t>-1359972184</t>
  </si>
  <si>
    <t>49</t>
  </si>
  <si>
    <t>28615153</t>
  </si>
  <si>
    <t>trubka vodovodní tlaková PPR řada PN 20 D 25mm dl 4m</t>
  </si>
  <si>
    <t>-1175433101</t>
  </si>
  <si>
    <t>722179191</t>
  </si>
  <si>
    <t>Příplatek k rozvodu vody z plastů za malý rozsah prací na zakázce do 20 m</t>
  </si>
  <si>
    <t>soubor</t>
  </si>
  <si>
    <t>-1544856368</t>
  </si>
  <si>
    <t>51</t>
  </si>
  <si>
    <t>722179192</t>
  </si>
  <si>
    <t>Příplatek k rozvodu vody z plastů za potrubí do D 32 mm do 15 svarů</t>
  </si>
  <si>
    <t>1700086032</t>
  </si>
  <si>
    <t>52</t>
  </si>
  <si>
    <t>722290215</t>
  </si>
  <si>
    <t>Zkouška těsnosti vodovodního potrubí hrdlového nebo přírubového do DN 100</t>
  </si>
  <si>
    <t>1594828520</t>
  </si>
  <si>
    <t>53</t>
  </si>
  <si>
    <t>722290234</t>
  </si>
  <si>
    <t>Proplach a dezinfekce vodovodního potrubí do DN 80</t>
  </si>
  <si>
    <t>-1187692716</t>
  </si>
  <si>
    <t>54</t>
  </si>
  <si>
    <t>998722103</t>
  </si>
  <si>
    <t>Přesun hmot tonážní pro vnitřní vodovod v objektech v do 24 m</t>
  </si>
  <si>
    <t>1719718693</t>
  </si>
  <si>
    <t>55</t>
  </si>
  <si>
    <t>998722181</t>
  </si>
  <si>
    <t>Příplatek k přesunu hmot tonážní 722 prováděný bez použití mechanizace</t>
  </si>
  <si>
    <t>341911143</t>
  </si>
  <si>
    <t>723</t>
  </si>
  <si>
    <t>Zdravotechnika - vnitřní plynovod</t>
  </si>
  <si>
    <t>56</t>
  </si>
  <si>
    <t>723120804</t>
  </si>
  <si>
    <t>Demontáž potrubí ocelové závitové svařované do DN 25</t>
  </si>
  <si>
    <t>1162793777</t>
  </si>
  <si>
    <t>57</t>
  </si>
  <si>
    <t>723150402</t>
  </si>
  <si>
    <t>Potrubí plyn ocelové z ušlechtilé oceli spojované lisováním DN 15</t>
  </si>
  <si>
    <t>-1652732222</t>
  </si>
  <si>
    <t>chránička:</t>
  </si>
  <si>
    <t>58</t>
  </si>
  <si>
    <t>723181002</t>
  </si>
  <si>
    <t>Potrubí měděné měkké spojované lisováním DN 15 ZTI</t>
  </si>
  <si>
    <t>1111804580</t>
  </si>
  <si>
    <t>59</t>
  </si>
  <si>
    <t>723190105</t>
  </si>
  <si>
    <t>Přípojka plynovodní nerezová hadice G1/2 F x G1/2 F délky 100 cm spojovaná na závit</t>
  </si>
  <si>
    <t>-20054736</t>
  </si>
  <si>
    <t>60</t>
  </si>
  <si>
    <t>723190901</t>
  </si>
  <si>
    <t>Uzavření,otevření plynovodního potrubí při opravě</t>
  </si>
  <si>
    <t>1760207123</t>
  </si>
  <si>
    <t>61</t>
  </si>
  <si>
    <t>723190907</t>
  </si>
  <si>
    <t>Odvzdušnění nebo napuštění plynovodního potrubí</t>
  </si>
  <si>
    <t>536137652</t>
  </si>
  <si>
    <t>62</t>
  </si>
  <si>
    <t>723190909</t>
  </si>
  <si>
    <t>Zkouška těsnosti potrubí plynovodního</t>
  </si>
  <si>
    <t>-1645147037</t>
  </si>
  <si>
    <t>63</t>
  </si>
  <si>
    <t>998723103</t>
  </si>
  <si>
    <t>Přesun hmot tonážní pro vnitřní plynovod v objektech v do 24 m</t>
  </si>
  <si>
    <t>-1639260871</t>
  </si>
  <si>
    <t>64</t>
  </si>
  <si>
    <t>998723181</t>
  </si>
  <si>
    <t>Příplatek k přesunu hmot tonážní 723 prováděný bez použití mechanizace</t>
  </si>
  <si>
    <t>907145372</t>
  </si>
  <si>
    <t>725</t>
  </si>
  <si>
    <t>Zdravotechnika - zařizovací předměty</t>
  </si>
  <si>
    <t>65</t>
  </si>
  <si>
    <t>725110811</t>
  </si>
  <si>
    <t>Demontáž klozetů splachovací s nádrží</t>
  </si>
  <si>
    <t>1477316730</t>
  </si>
  <si>
    <t>66</t>
  </si>
  <si>
    <t>725112001</t>
  </si>
  <si>
    <t>Klozet keramický standardní samostatně stojící s hlubokým splachováním odpad vodorovný</t>
  </si>
  <si>
    <t>-962109403</t>
  </si>
  <si>
    <t>67</t>
  </si>
  <si>
    <t>725210821</t>
  </si>
  <si>
    <t>Demontáž umyvadel bez výtokových armatur</t>
  </si>
  <si>
    <t>1425386820</t>
  </si>
  <si>
    <t>68</t>
  </si>
  <si>
    <t>725211602</t>
  </si>
  <si>
    <t>Umyvadlo keramické připevněné na stěnu šrouby bílé bez krytu na sifon 550 mm</t>
  </si>
  <si>
    <t>574499674</t>
  </si>
  <si>
    <t>69</t>
  </si>
  <si>
    <t>725220841</t>
  </si>
  <si>
    <t>Demontáž van ocelová</t>
  </si>
  <si>
    <t>-1596270357</t>
  </si>
  <si>
    <t>70</t>
  </si>
  <si>
    <t>725222116</t>
  </si>
  <si>
    <t>Vana bez armatur výtokových akrylátová se zápachovou uzávěrkou 1600x700 mm</t>
  </si>
  <si>
    <t>-741261638</t>
  </si>
  <si>
    <t>71</t>
  </si>
  <si>
    <t>725810811</t>
  </si>
  <si>
    <t>Demontáž ventilů výtokových nástěnných</t>
  </si>
  <si>
    <t>1879050078</t>
  </si>
  <si>
    <t>72</t>
  </si>
  <si>
    <t>725811115</t>
  </si>
  <si>
    <t>Ventil nástěnný pevný výtok G1/2x80 mm</t>
  </si>
  <si>
    <t>1962690646</t>
  </si>
  <si>
    <t>73</t>
  </si>
  <si>
    <t>725820801</t>
  </si>
  <si>
    <t>Demontáž baterie nástěnné do G 3 / 4</t>
  </si>
  <si>
    <t>300265670</t>
  </si>
  <si>
    <t>74</t>
  </si>
  <si>
    <t>725822611</t>
  </si>
  <si>
    <t>Baterie umyvadlová stojánková páková bez výpusti</t>
  </si>
  <si>
    <t>1442902874</t>
  </si>
  <si>
    <t>75</t>
  </si>
  <si>
    <t>725831313</t>
  </si>
  <si>
    <t>Baterie vanová nástěnná páková s příslušenstvím a pohyblivým držákem</t>
  </si>
  <si>
    <t>2117485793</t>
  </si>
  <si>
    <t>76</t>
  </si>
  <si>
    <t>725865501</t>
  </si>
  <si>
    <t>Odpadní souprava DN 40/50 se zápachovou uzávěrkou pro vanu, ovládání bovdenem</t>
  </si>
  <si>
    <t>1370133415</t>
  </si>
  <si>
    <t>77</t>
  </si>
  <si>
    <t>725869101</t>
  </si>
  <si>
    <t>Montáž zápachových uzávěrek do DN 40</t>
  </si>
  <si>
    <t>-2043994059</t>
  </si>
  <si>
    <t>78</t>
  </si>
  <si>
    <t>55161837</t>
  </si>
  <si>
    <t>uzávěrka zápachová pro pračku a myčku nástěnná PP-bílá DN 40</t>
  </si>
  <si>
    <t>531664399</t>
  </si>
  <si>
    <t>79</t>
  </si>
  <si>
    <t>ZUU</t>
  </si>
  <si>
    <t>Zápachová uzávěra - sifon pro umyvadla, provedení chrom</t>
  </si>
  <si>
    <t>1645653597</t>
  </si>
  <si>
    <t>80</t>
  </si>
  <si>
    <t>725980123</t>
  </si>
  <si>
    <t>Dvířka 40/20 vč. montáže a začištění k obkladu</t>
  </si>
  <si>
    <t>785462642</t>
  </si>
  <si>
    <t>81</t>
  </si>
  <si>
    <t>998725103</t>
  </si>
  <si>
    <t>Přesun hmot tonážní pro zařizovací předměty v objektech v do 24 m</t>
  </si>
  <si>
    <t>234660840</t>
  </si>
  <si>
    <t>82</t>
  </si>
  <si>
    <t>998725181</t>
  </si>
  <si>
    <t>Příplatek k přesunu hmot tonážní 725 prováděný bez použití mechanizace</t>
  </si>
  <si>
    <t>2066268039</t>
  </si>
  <si>
    <t>83</t>
  </si>
  <si>
    <t>OIM</t>
  </si>
  <si>
    <t>Ostatní instalační materiál nutný pro dopojení zařizovacích předmětů (pancéřové hadičky, těsnění atd...)</t>
  </si>
  <si>
    <t>kpl</t>
  </si>
  <si>
    <t>1505200130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</si>
  <si>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</si>
  <si>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</si>
  <si>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</si>
  <si>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</si>
  <si>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</si>
  <si>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-664786702</t>
  </si>
  <si>
    <t>85</t>
  </si>
  <si>
    <t>998726113</t>
  </si>
  <si>
    <t>Přesun hmot tonážní pro instalační prefabrikáty v objektech v do 24 m</t>
  </si>
  <si>
    <t>321208063</t>
  </si>
  <si>
    <t>86</t>
  </si>
  <si>
    <t>998726181</t>
  </si>
  <si>
    <t>Příplatek k přesunu hmot tonážní 726 prováděný bez použití mechanizace</t>
  </si>
  <si>
    <t>-1713521600</t>
  </si>
  <si>
    <t>741</t>
  </si>
  <si>
    <t>Elektroinstalace - silnoproud</t>
  </si>
  <si>
    <t>87</t>
  </si>
  <si>
    <t>741112001</t>
  </si>
  <si>
    <t>Montáž krabice zapuštěná plastová kruhová</t>
  </si>
  <si>
    <t>1788744281</t>
  </si>
  <si>
    <t>88</t>
  </si>
  <si>
    <t>34571515</t>
  </si>
  <si>
    <t>krabice přístrojová instalační 400 V, 142x71x45mm do dutých stěn</t>
  </si>
  <si>
    <t>-1134419367</t>
  </si>
  <si>
    <t>89</t>
  </si>
  <si>
    <t>741120001</t>
  </si>
  <si>
    <t>Montáž vodič Cu izolovaný plný a laněný žíla 0,35-6 mm2 pod omítku (CY)</t>
  </si>
  <si>
    <t>517621783</t>
  </si>
  <si>
    <t>90</t>
  </si>
  <si>
    <t>34111036</t>
  </si>
  <si>
    <t>kabel silový s Cu jádrem 1 kV 3x2,5mm2</t>
  </si>
  <si>
    <t>-1844510871</t>
  </si>
  <si>
    <t>91</t>
  </si>
  <si>
    <t>34111018</t>
  </si>
  <si>
    <t>kabel silový s Cu jádrem 6mm2</t>
  </si>
  <si>
    <t>1442658067</t>
  </si>
  <si>
    <t>92</t>
  </si>
  <si>
    <t>741210001</t>
  </si>
  <si>
    <t>Montáž rozvodnice oceloplechová nebo plastová běžná do 20 kg</t>
  </si>
  <si>
    <t>2122489820</t>
  </si>
  <si>
    <t>93</t>
  </si>
  <si>
    <t>35713850</t>
  </si>
  <si>
    <t>rozvodnice elektroměrové s jedním 1 fázovým místem bez požární úpravy 18 pozic</t>
  </si>
  <si>
    <t>-1558227868</t>
  </si>
  <si>
    <t>94</t>
  </si>
  <si>
    <t>741310001</t>
  </si>
  <si>
    <t>Montáž vypínač nástěnný 1-jednopólový prostředí normální</t>
  </si>
  <si>
    <t>315404466</t>
  </si>
  <si>
    <t>95</t>
  </si>
  <si>
    <t>34535799</t>
  </si>
  <si>
    <t>ovladač zapínací tlačítkový 10A 3553-80289 velkoplošný</t>
  </si>
  <si>
    <t>-1565105588</t>
  </si>
  <si>
    <t>96</t>
  </si>
  <si>
    <t>741313001</t>
  </si>
  <si>
    <t>Montáž zásuvka (polo)zapuštěná bezšroubové připojení 2P+PE se zapojením vodičů</t>
  </si>
  <si>
    <t>-1478383128</t>
  </si>
  <si>
    <t>97</t>
  </si>
  <si>
    <t>35811077</t>
  </si>
  <si>
    <t>zásuvka nepropustná nástěnná 16A 220 V 3pólová</t>
  </si>
  <si>
    <t>-998789052</t>
  </si>
  <si>
    <t>98</t>
  </si>
  <si>
    <t>741370002</t>
  </si>
  <si>
    <t>Montáž svítidlo žárovkové bytové stropní přisazené 1 zdroj se sklem</t>
  </si>
  <si>
    <t>1781072599</t>
  </si>
  <si>
    <t>99</t>
  </si>
  <si>
    <t>34821275</t>
  </si>
  <si>
    <t>svítidlo bytové žárovkové IP 42, max. 60 W E27</t>
  </si>
  <si>
    <t>-737173393</t>
  </si>
  <si>
    <t>100</t>
  </si>
  <si>
    <t>34111030</t>
  </si>
  <si>
    <t>kabel silový s Cu jádrem 1 kV 3x1,5mm2</t>
  </si>
  <si>
    <t>661527587</t>
  </si>
  <si>
    <t>101</t>
  </si>
  <si>
    <t>741810001</t>
  </si>
  <si>
    <t>Celková prohlídka elektrického rozvodu a zařízení do 100 000,- Kč</t>
  </si>
  <si>
    <t>-1609064574</t>
  </si>
  <si>
    <t>102</t>
  </si>
  <si>
    <t>998741103</t>
  </si>
  <si>
    <t>Přesun hmot tonážní pro silnoproud v objektech v do 24 m</t>
  </si>
  <si>
    <t>1153256733</t>
  </si>
  <si>
    <t>103</t>
  </si>
  <si>
    <t>998741181</t>
  </si>
  <si>
    <t>Příplatek k přesunu hmot tonážní 741 prováděný bez použití mechanizace</t>
  </si>
  <si>
    <t>-1120166758</t>
  </si>
  <si>
    <t>751</t>
  </si>
  <si>
    <t>Vzduchotechnika</t>
  </si>
  <si>
    <t>104</t>
  </si>
  <si>
    <t>751111012</t>
  </si>
  <si>
    <t>Mtž vent ax ntl nástěnného základního D do 200 mm</t>
  </si>
  <si>
    <t>-1924428318</t>
  </si>
  <si>
    <t>105</t>
  </si>
  <si>
    <t>V</t>
  </si>
  <si>
    <t>Axiální ventilátor max. 20x20cm, pr. 125 mm</t>
  </si>
  <si>
    <t>-1376399683</t>
  </si>
  <si>
    <t>106</t>
  </si>
  <si>
    <t>751111811</t>
  </si>
  <si>
    <t>Demontáž ventilátoru axiálního nízkotlakého kruhové potrubí D do 200 mm</t>
  </si>
  <si>
    <t>-2011102301</t>
  </si>
  <si>
    <t>107</t>
  </si>
  <si>
    <t>998751102</t>
  </si>
  <si>
    <t>Přesun hmot tonážní pro vzduchotechniku v objektech v do 24 m</t>
  </si>
  <si>
    <t>-259779041</t>
  </si>
  <si>
    <t>108</t>
  </si>
  <si>
    <t>998751181</t>
  </si>
  <si>
    <t>Příplatek k přesunu hmot tonážní 751 prováděný bez použití mechanizace</t>
  </si>
  <si>
    <t>226889958</t>
  </si>
  <si>
    <t>763</t>
  </si>
  <si>
    <t>Konstrukce suché výstavby</t>
  </si>
  <si>
    <t>109</t>
  </si>
  <si>
    <t>763111331</t>
  </si>
  <si>
    <t>SDK příčka tl 80 mm profil CW+UW 50 desky 1xH2 15 TI 40 mm</t>
  </si>
  <si>
    <t>135251784</t>
  </si>
  <si>
    <t>(0,46+1,49+1,45)*2,6</t>
  </si>
  <si>
    <t>(1,92+0,9)*2,6</t>
  </si>
  <si>
    <t>110</t>
  </si>
  <si>
    <t>763111718</t>
  </si>
  <si>
    <t>SDK příčka úprava styku příčky a stropu/stávající stěny páskou nebo silikonováním</t>
  </si>
  <si>
    <t>72377077</t>
  </si>
  <si>
    <t>(0,885+1,14)*2</t>
  </si>
  <si>
    <t>(2,435+1,92)*2</t>
  </si>
  <si>
    <t>2,6*8</t>
  </si>
  <si>
    <t>111</t>
  </si>
  <si>
    <t>763111724</t>
  </si>
  <si>
    <t>SDK příčka páska k vyztužení různých úhlů</t>
  </si>
  <si>
    <t>-1889656160</t>
  </si>
  <si>
    <t>2,6*5</t>
  </si>
  <si>
    <t>0,5</t>
  </si>
  <si>
    <t>112</t>
  </si>
  <si>
    <t>763111751</t>
  </si>
  <si>
    <t>Příplatek k SDK příčce za plochu do 6 m2 jednotlivě</t>
  </si>
  <si>
    <t>-1758138610</t>
  </si>
  <si>
    <t>113</t>
  </si>
  <si>
    <t>763111762</t>
  </si>
  <si>
    <t>Příplatek k SDK příčce s jednoduchou nosnou konstrukcí za zahuštění profilů na vzdálenost 41 mm</t>
  </si>
  <si>
    <t>1099929112</t>
  </si>
  <si>
    <t>114</t>
  </si>
  <si>
    <t>763111771</t>
  </si>
  <si>
    <t>Příplatek k SDK příčce za rovinnost kvality Q3</t>
  </si>
  <si>
    <t>-744300009</t>
  </si>
  <si>
    <t>16,172*2</t>
  </si>
  <si>
    <t>4,873</t>
  </si>
  <si>
    <t>2,6*1,2</t>
  </si>
  <si>
    <t>115</t>
  </si>
  <si>
    <t>763164166</t>
  </si>
  <si>
    <t>SDK obklad kcí tvaru L š přes 0,8 m desky 1xH2 15</t>
  </si>
  <si>
    <t>-1675953198</t>
  </si>
  <si>
    <t>obklad stávající stoupací šachty:</t>
  </si>
  <si>
    <t>(0,87+0,065+0,67)*2,6</t>
  </si>
  <si>
    <t>obklad za pračkou do v. 900mm:</t>
  </si>
  <si>
    <t>(0,9+0,5)*0,5</t>
  </si>
  <si>
    <t>116</t>
  </si>
  <si>
    <t>763164246</t>
  </si>
  <si>
    <t>SDK obklad kcí tvaru U š do 1,2 m desky 1xH2 15</t>
  </si>
  <si>
    <t>-841267443</t>
  </si>
  <si>
    <t>opláštění deštového svodu:</t>
  </si>
  <si>
    <t>2,6</t>
  </si>
  <si>
    <t>117</t>
  </si>
  <si>
    <t>998763303</t>
  </si>
  <si>
    <t>Přesun hmot tonážní pro sádrokartonové konstrukce v objektech v do 24 m</t>
  </si>
  <si>
    <t>-1763649543</t>
  </si>
  <si>
    <t>118</t>
  </si>
  <si>
    <t>998763381</t>
  </si>
  <si>
    <t>Příplatek k přesunu hmot tonážní 763 SDK prováděný bez použití mechanizace</t>
  </si>
  <si>
    <t>1236437792</t>
  </si>
  <si>
    <t>766</t>
  </si>
  <si>
    <t>Konstrukce truhlářské</t>
  </si>
  <si>
    <t>119</t>
  </si>
  <si>
    <t>766421812</t>
  </si>
  <si>
    <t>Demontáž truhlářského obložení podhledů z panelů plochy přes 1,5 m2</t>
  </si>
  <si>
    <t>1650598141</t>
  </si>
  <si>
    <t>demontáž obložení stropu umakartem:</t>
  </si>
  <si>
    <t>0,99+3,12</t>
  </si>
  <si>
    <t>120</t>
  </si>
  <si>
    <t>766660001</t>
  </si>
  <si>
    <t>Montáž dveřních křídel otvíravých 1křídlových š do 0,8 m do ocelové zárubně</t>
  </si>
  <si>
    <t>1623522870</t>
  </si>
  <si>
    <t>121</t>
  </si>
  <si>
    <t>61162854</t>
  </si>
  <si>
    <t>dveře vnitřní foliované plné 1křídlové 70x197 cm</t>
  </si>
  <si>
    <t>706797838</t>
  </si>
  <si>
    <t>122</t>
  </si>
  <si>
    <t>54914610</t>
  </si>
  <si>
    <t>kování vrchní dveřní klika včetně rozet a montážního materiál nerez PK</t>
  </si>
  <si>
    <t>-624746025</t>
  </si>
  <si>
    <t>123</t>
  </si>
  <si>
    <t>766660722</t>
  </si>
  <si>
    <t>Montáž dveřního kování - zámku</t>
  </si>
  <si>
    <t>1143475474</t>
  </si>
  <si>
    <t>124</t>
  </si>
  <si>
    <t>54925015</t>
  </si>
  <si>
    <t>zámek stavební zadlabací dozický 02-03 L Zn</t>
  </si>
  <si>
    <t>-1325712993</t>
  </si>
  <si>
    <t>125</t>
  </si>
  <si>
    <t>766695212</t>
  </si>
  <si>
    <t>Montáž truhlářských prahů dveří 1křídlových šířky do 10 cm</t>
  </si>
  <si>
    <t>-1464353861</t>
  </si>
  <si>
    <t>126</t>
  </si>
  <si>
    <t>61187416</t>
  </si>
  <si>
    <t>práh dveřní dřevěný bukový tl 2cm dl 92cm š 10cm</t>
  </si>
  <si>
    <t>1403683271</t>
  </si>
  <si>
    <t>127</t>
  </si>
  <si>
    <t>998766103</t>
  </si>
  <si>
    <t>Přesun hmot tonážní pro konstrukce truhlářské v objektech v do 24 m</t>
  </si>
  <si>
    <t>1541076012</t>
  </si>
  <si>
    <t>128</t>
  </si>
  <si>
    <t>998766181</t>
  </si>
  <si>
    <t>Příplatek k přesunu hmot tonážní 766 prováděný bez použití mechanizace</t>
  </si>
  <si>
    <t>-1153509787</t>
  </si>
  <si>
    <t>129</t>
  </si>
  <si>
    <t>DV</t>
  </si>
  <si>
    <t>Dodávka a osazení SDK konstrukce dvířek za wc - pro obklad vč. úchytek a začištění</t>
  </si>
  <si>
    <t>-2045719771</t>
  </si>
  <si>
    <t>130</t>
  </si>
  <si>
    <t>UP</t>
  </si>
  <si>
    <t>Dodatečná úprava dveřních prahů vzhledem k výškovým rozdílům podlah</t>
  </si>
  <si>
    <t>-639451806</t>
  </si>
  <si>
    <t>771</t>
  </si>
  <si>
    <t>Podlahy z dlaždic</t>
  </si>
  <si>
    <t>131</t>
  </si>
  <si>
    <t>771571113</t>
  </si>
  <si>
    <t>Montáž podlah z keramických dlaždic režných hladkých do malty do 12 ks/m2</t>
  </si>
  <si>
    <t>-1063991545</t>
  </si>
  <si>
    <t>4,52</t>
  </si>
  <si>
    <t>132</t>
  </si>
  <si>
    <t>771591111</t>
  </si>
  <si>
    <t>Podlahy penetrace podkladu</t>
  </si>
  <si>
    <t>-1157891271</t>
  </si>
  <si>
    <t>133</t>
  </si>
  <si>
    <t>59761408</t>
  </si>
  <si>
    <t>dlaždice keramická barevná přes 9 do 12 ks/m2</t>
  </si>
  <si>
    <t>-1720853012</t>
  </si>
  <si>
    <t>5,52*1,1</t>
  </si>
  <si>
    <t>134</t>
  </si>
  <si>
    <t>998771103</t>
  </si>
  <si>
    <t>Přesun hmot tonážní pro podlahy z dlaždic v objektech v do 24 m</t>
  </si>
  <si>
    <t>-910166171</t>
  </si>
  <si>
    <t>135</t>
  </si>
  <si>
    <t>998771181</t>
  </si>
  <si>
    <t>Příplatek k přesunu hmot tonážní 771 prováděný bez použití mechanizace</t>
  </si>
  <si>
    <t>-1607435965</t>
  </si>
  <si>
    <t>776</t>
  </si>
  <si>
    <t>Podlahy povlakové</t>
  </si>
  <si>
    <t>136</t>
  </si>
  <si>
    <t>776201812</t>
  </si>
  <si>
    <t>Demontáž lepených povlakových podlah s podložkou ručně</t>
  </si>
  <si>
    <t>657159564</t>
  </si>
  <si>
    <t>demontáž nášlapné vrstvy z pvc:</t>
  </si>
  <si>
    <t>0,99</t>
  </si>
  <si>
    <t>3,12</t>
  </si>
  <si>
    <t>1,46</t>
  </si>
  <si>
    <t>137</t>
  </si>
  <si>
    <t>776421111</t>
  </si>
  <si>
    <t>Montáž obvodových lišt lepením</t>
  </si>
  <si>
    <t>443780419</t>
  </si>
  <si>
    <t>0,46+1,49+1,45</t>
  </si>
  <si>
    <t>138</t>
  </si>
  <si>
    <t>28411003</t>
  </si>
  <si>
    <t>lišta soklová PVC 30 x 30 mm</t>
  </si>
  <si>
    <t>-1508342109</t>
  </si>
  <si>
    <t>3,88571428571429*1,02 'Přepočtené koeficientem množství</t>
  </si>
  <si>
    <t>139</t>
  </si>
  <si>
    <t>998776103</t>
  </si>
  <si>
    <t>Přesun hmot tonážní pro podlahy povlakové v objektech v do 24 m</t>
  </si>
  <si>
    <t>347974742</t>
  </si>
  <si>
    <t>140</t>
  </si>
  <si>
    <t>998776181</t>
  </si>
  <si>
    <t>Příplatek k přesunu hmot tonážní 776 prováděný bez použití mechanizace</t>
  </si>
  <si>
    <t>1913239526</t>
  </si>
  <si>
    <t>781</t>
  </si>
  <si>
    <t>Dokončovací práce - obklady</t>
  </si>
  <si>
    <t>141</t>
  </si>
  <si>
    <t>781413212</t>
  </si>
  <si>
    <t>Montáž obkladů vnitřních z dekorů pórovinových výšky do 75 mm lepených standardním lepidlem</t>
  </si>
  <si>
    <t>533305635</t>
  </si>
  <si>
    <t>(1,92+2,435)*2</t>
  </si>
  <si>
    <t>142</t>
  </si>
  <si>
    <t>L</t>
  </si>
  <si>
    <t>Listela - dekorovaný obklad</t>
  </si>
  <si>
    <t>1366704057</t>
  </si>
  <si>
    <t>12,76/0,4*1,1</t>
  </si>
  <si>
    <t>143</t>
  </si>
  <si>
    <t>781471113</t>
  </si>
  <si>
    <t>Montáž obkladů vnitřních keramických hladkých do 19 ks/m2 kladených do malty</t>
  </si>
  <si>
    <t>-1045577913</t>
  </si>
  <si>
    <t>(2,435+1,92)*2*2</t>
  </si>
  <si>
    <t>0,45*0,3</t>
  </si>
  <si>
    <t>(0,885+1,14)*2*2</t>
  </si>
  <si>
    <t>(0,3+0,5+0,3)*2</t>
  </si>
  <si>
    <t>144</t>
  </si>
  <si>
    <t>59761155</t>
  </si>
  <si>
    <t>dlaždice keramické koupelnové(barevné) přes 19 do 25 ks/m2</t>
  </si>
  <si>
    <t>1997249716</t>
  </si>
  <si>
    <t>27,855*1,1</t>
  </si>
  <si>
    <t>145</t>
  </si>
  <si>
    <t>781495111</t>
  </si>
  <si>
    <t>Penetrace podkladu vnitřních obkladů</t>
  </si>
  <si>
    <t>1039456649</t>
  </si>
  <si>
    <t>146</t>
  </si>
  <si>
    <t>998781103</t>
  </si>
  <si>
    <t>Přesun hmot tonážní pro obklady keramické v objektech v do 24 m</t>
  </si>
  <si>
    <t>-1487402003</t>
  </si>
  <si>
    <t>147</t>
  </si>
  <si>
    <t>998781181</t>
  </si>
  <si>
    <t>Příplatek k přesunu hmot tonážní 781 prováděný bez použití mechanizace</t>
  </si>
  <si>
    <t>2050764396</t>
  </si>
  <si>
    <t>148</t>
  </si>
  <si>
    <t>Z</t>
  </si>
  <si>
    <t>Dodávka a montáž zrcadla na zeď</t>
  </si>
  <si>
    <t>-606668199</t>
  </si>
  <si>
    <t>783</t>
  </si>
  <si>
    <t>Dokončovací práce - nátěry</t>
  </si>
  <si>
    <t>149</t>
  </si>
  <si>
    <t>783301313</t>
  </si>
  <si>
    <t>Odmaštění zámečnických konstrukcí ředidlovým odmašťovačem</t>
  </si>
  <si>
    <t>-83339969</t>
  </si>
  <si>
    <t>150</t>
  </si>
  <si>
    <t>783314101</t>
  </si>
  <si>
    <t>Základní jednonásobný syntetický nátěr zámečnických konstrukcí</t>
  </si>
  <si>
    <t>-1804567168</t>
  </si>
  <si>
    <t>zárubně:</t>
  </si>
  <si>
    <t>(2*2+0,9)*2*0,5</t>
  </si>
  <si>
    <t>151</t>
  </si>
  <si>
    <t>783317101</t>
  </si>
  <si>
    <t>Krycí jednonásobný syntetický standardní nátěr zámečnických konstrukcí</t>
  </si>
  <si>
    <t>-1542083914</t>
  </si>
  <si>
    <t>784</t>
  </si>
  <si>
    <t>Dokončovací práce - malby a tapety</t>
  </si>
  <si>
    <t>152</t>
  </si>
  <si>
    <t>-2084483311</t>
  </si>
  <si>
    <t>stěny:</t>
  </si>
  <si>
    <t>(2,435+1,92)*2*0,6</t>
  </si>
  <si>
    <t>(1,14+0,885)*2*0,6</t>
  </si>
  <si>
    <t>(0,3+0,5+0,3)*0,6</t>
  </si>
  <si>
    <t>chodba:</t>
  </si>
  <si>
    <t>153</t>
  </si>
  <si>
    <t>784121001</t>
  </si>
  <si>
    <t>Oškrabání malby v mísnostech výšky do 3,80 m</t>
  </si>
  <si>
    <t>-799078264</t>
  </si>
  <si>
    <t>strop komory:</t>
  </si>
  <si>
    <t>1*2</t>
  </si>
  <si>
    <t>stávající stěny:</t>
  </si>
  <si>
    <t>(2+2,8+1,3)*2,6</t>
  </si>
  <si>
    <t>154</t>
  </si>
  <si>
    <t>784181111</t>
  </si>
  <si>
    <t>Základní silikátová jednonásobná penetrace podkladu v místnostech výšky do 3,80m</t>
  </si>
  <si>
    <t>-42301156</t>
  </si>
  <si>
    <t>155</t>
  </si>
  <si>
    <t>784321001</t>
  </si>
  <si>
    <t>Jednonásobné silikátové bílé malby v místnosti výšky do 3,80 m</t>
  </si>
  <si>
    <t>740992551</t>
  </si>
  <si>
    <t>HZS</t>
  </si>
  <si>
    <t>Hodinové zúčtovací sazby</t>
  </si>
  <si>
    <t>156</t>
  </si>
  <si>
    <t>HZS1292</t>
  </si>
  <si>
    <t>Hodinová zúčtovací sazba stavební dělník</t>
  </si>
  <si>
    <t>hod</t>
  </si>
  <si>
    <t>512</t>
  </si>
  <si>
    <t>-658501175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</si>
  <si>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</si>
  <si>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</si>
  <si>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</si>
  <si>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</si>
  <si>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</si>
  <si>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</si>
  <si>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157</t>
  </si>
  <si>
    <t>HZS2212</t>
  </si>
  <si>
    <t>Hodinová zúčtovací sazba instalatér odborný</t>
  </si>
  <si>
    <t>-1608369415</t>
  </si>
  <si>
    <t>Ostatní drobné nepecifikované práce související s rozvody vody a kanalizace bytového jádra:</t>
  </si>
  <si>
    <t>158</t>
  </si>
  <si>
    <t>HZS3111</t>
  </si>
  <si>
    <t>Hodinová zúčtovací sazba montér potrubí</t>
  </si>
  <si>
    <t>1697026252</t>
  </si>
  <si>
    <t>dopojení nového ventilátoru na stávající potrubí:</t>
  </si>
  <si>
    <t>159</t>
  </si>
  <si>
    <t>HZS4212</t>
  </si>
  <si>
    <t>Hodinová zúčtovací sazba revizní technik specialista</t>
  </si>
  <si>
    <t>-765757698</t>
  </si>
  <si>
    <t>revize plynu:</t>
  </si>
  <si>
    <t>VRN</t>
  </si>
  <si>
    <t>Vedlejší rozpočtové náklady</t>
  </si>
  <si>
    <t>VRN3</t>
  </si>
  <si>
    <t>Zařízení staveniště</t>
  </si>
  <si>
    <t>160</t>
  </si>
  <si>
    <t>030001000</t>
  </si>
  <si>
    <t>1024</t>
  </si>
  <si>
    <t>477819793</t>
  </si>
  <si>
    <t>VRN7</t>
  </si>
  <si>
    <t>Provozní vlivy</t>
  </si>
  <si>
    <t>161</t>
  </si>
  <si>
    <t>070001000</t>
  </si>
  <si>
    <t>-1793016926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</si>
</sst>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 x14ac:dyDescent="0.2">
      <c r="AR2" s="250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 x14ac:dyDescent="0.2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s="1" customFormat="1" ht="36.950000000000003" customHeight="1" x14ac:dyDescent="0.2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s="1" customFormat="1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s="1" customFormat="1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s="1" customFormat="1" ht="14.45" customHeight="1" x14ac:dyDescent="0.2">
      <c r="B9" s="20"/>
      <c r="AR9" s="20"/>
      <c r="BE9" s="213"/>
      <c r="BS9" s="17" t="s">
        <v>6</v>
      </c>
    </row>
    <row r="10" spans="1:74" s="1" customFormat="1" ht="12" customHeight="1" x14ac:dyDescent="0.2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s="1" customFormat="1" ht="18.399999999999999" customHeight="1" x14ac:dyDescent="0.2">
      <c r="B11" s="20"/>
      <c r="E11" s="25" t="s">
        <v>21</v>
      </c>
      <c r="AK11" s="27" t="s">
        <v>26</v>
      </c>
      <c r="AN11" s="25" t="s">
        <v>1</v>
      </c>
      <c r="AR11" s="20"/>
      <c r="BE11" s="213"/>
      <c r="BS11" s="17" t="s">
        <v>6</v>
      </c>
    </row>
    <row r="12" spans="1:74" s="1" customFormat="1" ht="6.95" customHeight="1" x14ac:dyDescent="0.2">
      <c r="B12" s="20"/>
      <c r="AR12" s="20"/>
      <c r="BE12" s="213"/>
      <c r="BS12" s="17" t="s">
        <v>6</v>
      </c>
    </row>
    <row r="13" spans="1:74" s="1" customFormat="1" ht="12" customHeight="1" x14ac:dyDescent="0.2">
      <c r="B13" s="20"/>
      <c r="D13" s="27" t="s">
        <v>27</v>
      </c>
      <c r="AK13" s="27" t="s">
        <v>25</v>
      </c>
      <c r="AN13" s="29" t="s">
        <v>28</v>
      </c>
      <c r="AR13" s="20"/>
      <c r="BE13" s="213"/>
      <c r="BS13" s="17" t="s">
        <v>6</v>
      </c>
    </row>
    <row r="14" spans="1:74" ht="12.75" x14ac:dyDescent="0.2">
      <c r="B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N14" s="29" t="s">
        <v>28</v>
      </c>
      <c r="AR14" s="20"/>
      <c r="BE14" s="213"/>
      <c r="BS14" s="17" t="s">
        <v>6</v>
      </c>
    </row>
    <row r="15" spans="1:74" s="1" customFormat="1" ht="6.95" customHeight="1" x14ac:dyDescent="0.2">
      <c r="B15" s="20"/>
      <c r="AR15" s="20"/>
      <c r="BE15" s="213"/>
      <c r="BS15" s="17" t="s">
        <v>3</v>
      </c>
    </row>
    <row r="16" spans="1:74" s="1" customFormat="1" ht="12" customHeight="1" x14ac:dyDescent="0.2">
      <c r="B16" s="20"/>
      <c r="D16" s="27" t="s">
        <v>29</v>
      </c>
      <c r="AK16" s="27" t="s">
        <v>25</v>
      </c>
      <c r="AN16" s="25" t="s">
        <v>30</v>
      </c>
      <c r="AR16" s="20"/>
      <c r="BE16" s="213"/>
      <c r="BS16" s="17" t="s">
        <v>3</v>
      </c>
    </row>
    <row r="17" spans="1:71" s="1" customFormat="1" ht="18.399999999999999" customHeight="1" x14ac:dyDescent="0.2">
      <c r="B17" s="20"/>
      <c r="E17" s="25" t="s">
        <v>31</v>
      </c>
      <c r="AK17" s="27" t="s">
        <v>26</v>
      </c>
      <c r="AN17" s="25" t="s">
        <v>32</v>
      </c>
      <c r="AR17" s="20"/>
      <c r="BE17" s="213"/>
      <c r="BS17" s="17" t="s">
        <v>33</v>
      </c>
    </row>
    <row r="18" spans="1:71" s="1" customFormat="1" ht="6.95" customHeight="1" x14ac:dyDescent="0.2">
      <c r="B18" s="20"/>
      <c r="AR18" s="20"/>
      <c r="BE18" s="213"/>
      <c r="BS18" s="17" t="s">
        <v>6</v>
      </c>
    </row>
    <row r="19" spans="1:71" s="1" customFormat="1" ht="12" customHeight="1" x14ac:dyDescent="0.2">
      <c r="B19" s="20"/>
      <c r="D19" s="27" t="s">
        <v>34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1:71" s="1" customFormat="1" ht="18.399999999999999" customHeight="1" x14ac:dyDescent="0.2">
      <c r="B20" s="20"/>
      <c r="E20" s="25" t="s">
        <v>21</v>
      </c>
      <c r="AK20" s="27" t="s">
        <v>26</v>
      </c>
      <c r="AN20" s="25" t="s">
        <v>1</v>
      </c>
      <c r="AR20" s="20"/>
      <c r="BE20" s="213"/>
      <c r="BS20" s="17" t="s">
        <v>33</v>
      </c>
    </row>
    <row r="21" spans="1:71" s="1" customFormat="1" ht="6.95" customHeight="1" x14ac:dyDescent="0.2">
      <c r="B21" s="20"/>
      <c r="AR21" s="20"/>
      <c r="BE21" s="213"/>
    </row>
    <row r="22" spans="1:71" s="1" customFormat="1" ht="12" customHeight="1" x14ac:dyDescent="0.2">
      <c r="B22" s="20"/>
      <c r="D22" s="27" t="s">
        <v>35</v>
      </c>
      <c r="AR22" s="20"/>
      <c r="BE22" s="213"/>
    </row>
    <row r="23" spans="1:71" s="1" customFormat="1" ht="16.5" customHeight="1" x14ac:dyDescent="0.2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1:71" s="1" customFormat="1" ht="6.95" customHeight="1" x14ac:dyDescent="0.2">
      <c r="B24" s="20"/>
      <c r="AR24" s="20"/>
      <c r="BE24" s="213"/>
    </row>
    <row r="25" spans="1:71" s="1" customFormat="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1:71" s="2" customFormat="1" ht="25.9" customHeight="1" x14ac:dyDescent="0.2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1">
        <f>ROUND(AG94,2)</f>
        <v>0</v>
      </c>
      <c r="AL26" s="222"/>
      <c r="AM26" s="222"/>
      <c r="AN26" s="222"/>
      <c r="AO26" s="222"/>
      <c r="AP26" s="32"/>
      <c r="AQ26" s="32"/>
      <c r="AR26" s="33"/>
      <c r="BE26" s="213"/>
    </row>
    <row r="27" spans="1:71" s="2" customFormat="1" ht="6.95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3"/>
    </row>
    <row r="28" spans="1:71" s="2" customFormat="1" ht="12.75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3" t="s">
        <v>37</v>
      </c>
      <c r="M28" s="223"/>
      <c r="N28" s="223"/>
      <c r="O28" s="223"/>
      <c r="P28" s="223"/>
      <c r="Q28" s="32"/>
      <c r="R28" s="32"/>
      <c r="S28" s="32"/>
      <c r="T28" s="32"/>
      <c r="U28" s="32"/>
      <c r="V28" s="32"/>
      <c r="W28" s="223" t="s">
        <v>38</v>
      </c>
      <c r="X28" s="223"/>
      <c r="Y28" s="223"/>
      <c r="Z28" s="223"/>
      <c r="AA28" s="223"/>
      <c r="AB28" s="223"/>
      <c r="AC28" s="223"/>
      <c r="AD28" s="223"/>
      <c r="AE28" s="223"/>
      <c r="AF28" s="32"/>
      <c r="AG28" s="32"/>
      <c r="AH28" s="32"/>
      <c r="AI28" s="32"/>
      <c r="AJ28" s="32"/>
      <c r="AK28" s="223" t="s">
        <v>39</v>
      </c>
      <c r="AL28" s="223"/>
      <c r="AM28" s="223"/>
      <c r="AN28" s="223"/>
      <c r="AO28" s="223"/>
      <c r="AP28" s="32"/>
      <c r="AQ28" s="32"/>
      <c r="AR28" s="33"/>
      <c r="BE28" s="213"/>
    </row>
    <row r="29" spans="1:71" s="3" customFormat="1" ht="14.45" customHeight="1" x14ac:dyDescent="0.2">
      <c r="B29" s="37"/>
      <c r="D29" s="27" t="s">
        <v>40</v>
      </c>
      <c r="F29" s="27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7"/>
      <c r="BE29" s="214"/>
    </row>
    <row r="30" spans="1:71" s="3" customFormat="1" ht="14.45" customHeight="1" x14ac:dyDescent="0.2">
      <c r="B30" s="37"/>
      <c r="F30" s="27" t="s">
        <v>42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7"/>
      <c r="BE30" s="214"/>
    </row>
    <row r="31" spans="1:71" s="3" customFormat="1" ht="14.45" hidden="1" customHeight="1" x14ac:dyDescent="0.2">
      <c r="B31" s="37"/>
      <c r="F31" s="27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7"/>
      <c r="BE31" s="214"/>
    </row>
    <row r="32" spans="1:71" s="3" customFormat="1" ht="14.45" hidden="1" customHeight="1" x14ac:dyDescent="0.2">
      <c r="B32" s="37"/>
      <c r="F32" s="27" t="s">
        <v>44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7"/>
      <c r="BE32" s="214"/>
    </row>
    <row r="33" spans="1:57" s="3" customFormat="1" ht="14.45" hidden="1" customHeight="1" x14ac:dyDescent="0.2">
      <c r="B33" s="37"/>
      <c r="F33" s="27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7"/>
      <c r="BE33" s="214"/>
    </row>
    <row r="34" spans="1:57" s="2" customFormat="1" ht="6.95" customHeight="1" x14ac:dyDescent="0.2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3"/>
    </row>
    <row r="35" spans="1:57" s="2" customFormat="1" ht="25.9" customHeight="1" x14ac:dyDescent="0.2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7" t="s">
        <v>48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 x14ac:dyDescent="0.2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 x14ac:dyDescent="0.2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 x14ac:dyDescent="0.2">
      <c r="B38" s="20"/>
      <c r="AR38" s="20"/>
    </row>
    <row r="39" spans="1:57" s="1" customFormat="1" ht="14.45" customHeight="1" x14ac:dyDescent="0.2">
      <c r="B39" s="20"/>
      <c r="AR39" s="20"/>
    </row>
    <row r="40" spans="1:57" s="1" customFormat="1" ht="14.45" customHeight="1" x14ac:dyDescent="0.2">
      <c r="B40" s="20"/>
      <c r="AR40" s="20"/>
    </row>
    <row r="41" spans="1:57" s="1" customFormat="1" ht="14.45" customHeight="1" x14ac:dyDescent="0.2">
      <c r="B41" s="20"/>
      <c r="AR41" s="20"/>
    </row>
    <row r="42" spans="1:57" s="1" customFormat="1" ht="14.45" customHeight="1" x14ac:dyDescent="0.2">
      <c r="B42" s="20"/>
      <c r="AR42" s="20"/>
    </row>
    <row r="43" spans="1:57" s="1" customFormat="1" ht="14.45" customHeight="1" x14ac:dyDescent="0.2">
      <c r="B43" s="20"/>
      <c r="AR43" s="20"/>
    </row>
    <row r="44" spans="1:57" s="1" customFormat="1" ht="14.45" customHeight="1" x14ac:dyDescent="0.2">
      <c r="B44" s="20"/>
      <c r="AR44" s="20"/>
    </row>
    <row r="45" spans="1:57" s="1" customFormat="1" ht="14.45" customHeight="1" x14ac:dyDescent="0.2">
      <c r="B45" s="20"/>
      <c r="AR45" s="20"/>
    </row>
    <row r="46" spans="1:57" s="1" customFormat="1" ht="14.45" customHeight="1" x14ac:dyDescent="0.2">
      <c r="B46" s="20"/>
      <c r="AR46" s="20"/>
    </row>
    <row r="47" spans="1:57" s="1" customFormat="1" ht="14.45" customHeight="1" x14ac:dyDescent="0.2">
      <c r="B47" s="20"/>
      <c r="AR47" s="20"/>
    </row>
    <row r="48" spans="1:57" s="1" customFormat="1" ht="14.45" customHeight="1" x14ac:dyDescent="0.2">
      <c r="B48" s="20"/>
      <c r="AR48" s="20"/>
    </row>
    <row r="49" spans="1:57" s="2" customFormat="1" ht="14.45" customHeight="1" x14ac:dyDescent="0.2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 x14ac:dyDescent="0.2">
      <c r="B50" s="20"/>
      <c r="AR50" s="20"/>
    </row>
    <row r="51" spans="1:57" ht="11.25" x14ac:dyDescent="0.2">
      <c r="B51" s="20"/>
      <c r="AR51" s="20"/>
    </row>
    <row r="52" spans="1:57" ht="11.25" x14ac:dyDescent="0.2">
      <c r="B52" s="20"/>
      <c r="AR52" s="20"/>
    </row>
    <row r="53" spans="1:57" ht="11.25" x14ac:dyDescent="0.2">
      <c r="B53" s="20"/>
      <c r="AR53" s="20"/>
    </row>
    <row r="54" spans="1:57" ht="11.25" x14ac:dyDescent="0.2">
      <c r="B54" s="20"/>
      <c r="AR54" s="20"/>
    </row>
    <row r="55" spans="1:57" ht="11.25" x14ac:dyDescent="0.2">
      <c r="B55" s="20"/>
      <c r="AR55" s="20"/>
    </row>
    <row r="56" spans="1:57" ht="11.25" x14ac:dyDescent="0.2">
      <c r="B56" s="20"/>
      <c r="AR56" s="20"/>
    </row>
    <row r="57" spans="1:57" ht="11.25" x14ac:dyDescent="0.2">
      <c r="B57" s="20"/>
      <c r="AR57" s="20"/>
    </row>
    <row r="58" spans="1:57" ht="11.25" x14ac:dyDescent="0.2">
      <c r="B58" s="20"/>
      <c r="AR58" s="20"/>
    </row>
    <row r="59" spans="1:57" ht="11.25" x14ac:dyDescent="0.2">
      <c r="B59" s="20"/>
      <c r="AR59" s="20"/>
    </row>
    <row r="60" spans="1:57" s="2" customFormat="1" ht="12.75" x14ac:dyDescent="0.2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 x14ac:dyDescent="0.2">
      <c r="B61" s="20"/>
      <c r="AR61" s="20"/>
    </row>
    <row r="62" spans="1:57" ht="11.25" x14ac:dyDescent="0.2">
      <c r="B62" s="20"/>
      <c r="AR62" s="20"/>
    </row>
    <row r="63" spans="1:57" ht="11.25" x14ac:dyDescent="0.2">
      <c r="B63" s="20"/>
      <c r="AR63" s="20"/>
    </row>
    <row r="64" spans="1:57" s="2" customFormat="1" ht="12.75" x14ac:dyDescent="0.2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 x14ac:dyDescent="0.2">
      <c r="B65" s="20"/>
      <c r="AR65" s="20"/>
    </row>
    <row r="66" spans="1:57" ht="11.25" x14ac:dyDescent="0.2">
      <c r="B66" s="20"/>
      <c r="AR66" s="20"/>
    </row>
    <row r="67" spans="1:57" ht="11.25" x14ac:dyDescent="0.2">
      <c r="B67" s="20"/>
      <c r="AR67" s="20"/>
    </row>
    <row r="68" spans="1:57" ht="11.25" x14ac:dyDescent="0.2">
      <c r="B68" s="20"/>
      <c r="AR68" s="20"/>
    </row>
    <row r="69" spans="1:57" ht="11.25" x14ac:dyDescent="0.2">
      <c r="B69" s="20"/>
      <c r="AR69" s="20"/>
    </row>
    <row r="70" spans="1:57" ht="11.25" x14ac:dyDescent="0.2">
      <c r="B70" s="20"/>
      <c r="AR70" s="20"/>
    </row>
    <row r="71" spans="1:57" ht="11.25" x14ac:dyDescent="0.2">
      <c r="B71" s="20"/>
      <c r="AR71" s="20"/>
    </row>
    <row r="72" spans="1:57" ht="11.25" x14ac:dyDescent="0.2">
      <c r="B72" s="20"/>
      <c r="AR72" s="20"/>
    </row>
    <row r="73" spans="1:57" ht="11.25" x14ac:dyDescent="0.2">
      <c r="B73" s="20"/>
      <c r="AR73" s="20"/>
    </row>
    <row r="74" spans="1:57" ht="11.25" x14ac:dyDescent="0.2">
      <c r="B74" s="20"/>
      <c r="AR74" s="20"/>
    </row>
    <row r="75" spans="1:57" s="2" customFormat="1" ht="12.75" x14ac:dyDescent="0.2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 x14ac:dyDescent="0.2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 x14ac:dyDescent="0.2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 x14ac:dyDescent="0.2">
      <c r="B84" s="51"/>
      <c r="C84" s="27" t="s">
        <v>13</v>
      </c>
      <c r="L84" s="4" t="str">
        <f>K5</f>
        <v>P1911/5</v>
      </c>
      <c r="AR84" s="51"/>
    </row>
    <row r="85" spans="1:91" s="5" customFormat="1" ht="36.950000000000003" customHeight="1" x14ac:dyDescent="0.2">
      <c r="B85" s="52"/>
      <c r="C85" s="53" t="s">
        <v>16</v>
      </c>
      <c r="L85" s="231" t="str">
        <f>K6</f>
        <v>Výškovická 447/153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2"/>
    </row>
    <row r="86" spans="1:91" s="2" customFormat="1" ht="6.95" customHeight="1" x14ac:dyDescent="0.2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 x14ac:dyDescent="0.2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28. 8. 2019</v>
      </c>
      <c r="AN87" s="233"/>
      <c r="AO87" s="32"/>
      <c r="AP87" s="32"/>
      <c r="AQ87" s="32"/>
      <c r="AR87" s="33"/>
      <c r="BE87" s="32"/>
    </row>
    <row r="88" spans="1:91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 x14ac:dyDescent="0.2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>Ing. Vladimír Slonka</v>
      </c>
      <c r="AN89" s="235"/>
      <c r="AO89" s="235"/>
      <c r="AP89" s="235"/>
      <c r="AQ89" s="32"/>
      <c r="AR89" s="33"/>
      <c r="AS89" s="236" t="s">
        <v>56</v>
      </c>
      <c r="AT89" s="23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 x14ac:dyDescent="0.2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8"/>
      <c r="AT90" s="23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 x14ac:dyDescent="0.2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8"/>
      <c r="AT91" s="23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 x14ac:dyDescent="0.2">
      <c r="A92" s="32"/>
      <c r="B92" s="33"/>
      <c r="C92" s="240" t="s">
        <v>57</v>
      </c>
      <c r="D92" s="241"/>
      <c r="E92" s="241"/>
      <c r="F92" s="241"/>
      <c r="G92" s="241"/>
      <c r="H92" s="60"/>
      <c r="I92" s="242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59</v>
      </c>
      <c r="AH92" s="241"/>
      <c r="AI92" s="241"/>
      <c r="AJ92" s="241"/>
      <c r="AK92" s="241"/>
      <c r="AL92" s="241"/>
      <c r="AM92" s="241"/>
      <c r="AN92" s="242" t="s">
        <v>60</v>
      </c>
      <c r="AO92" s="241"/>
      <c r="AP92" s="244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 x14ac:dyDescent="0.2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 x14ac:dyDescent="0.2">
      <c r="A95" s="79" t="s">
        <v>80</v>
      </c>
      <c r="B95" s="80"/>
      <c r="C95" s="81"/>
      <c r="D95" s="247" t="s">
        <v>81</v>
      </c>
      <c r="E95" s="247"/>
      <c r="F95" s="247"/>
      <c r="G95" s="247"/>
      <c r="H95" s="247"/>
      <c r="I95" s="82"/>
      <c r="J95" s="247" t="s">
        <v>82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'5 - Bytová jednotka č.5'!J30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č.5'!P142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 x14ac:dyDescent="0.2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 x14ac:dyDescent="0.2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4"/>
  <sheetViews>
    <sheetView showGridLines="0" tabSelected="1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89"/>
      <c r="L2" s="250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 x14ac:dyDescent="0.2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 x14ac:dyDescent="0.2">
      <c r="B5" s="20"/>
      <c r="I5" s="89"/>
      <c r="L5" s="20"/>
    </row>
    <row r="6" spans="1:46" s="1" customFormat="1" ht="12" customHeight="1" x14ac:dyDescent="0.2">
      <c r="B6" s="20"/>
      <c r="D6" s="27" t="s">
        <v>16</v>
      </c>
      <c r="I6" s="89"/>
      <c r="L6" s="20"/>
    </row>
    <row r="7" spans="1:46" s="1" customFormat="1" ht="16.5" customHeight="1" x14ac:dyDescent="0.2">
      <c r="B7" s="20"/>
      <c r="E7" s="251" t="str">
        <f>'Rekapitulace stavby'!K6</f>
        <v>Výškovická 447/153</v>
      </c>
      <c r="F7" s="252"/>
      <c r="G7" s="252"/>
      <c r="H7" s="252"/>
      <c r="I7" s="89"/>
      <c r="L7" s="20"/>
    </row>
    <row r="8" spans="1:46" s="2" customFormat="1" ht="12" customHeight="1" x14ac:dyDescent="0.2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31" t="s">
        <v>88</v>
      </c>
      <c r="F9" s="253"/>
      <c r="G9" s="253"/>
      <c r="H9" s="253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 x14ac:dyDescent="0.2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28. 8. 2019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54" t="str">
        <f>'Rekapitulace stavby'!E14</f>
        <v>Vyplň údaj</v>
      </c>
      <c r="F18" s="215"/>
      <c r="G18" s="215"/>
      <c r="H18" s="215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20" t="s">
        <v>1</v>
      </c>
      <c r="F27" s="220"/>
      <c r="G27" s="220"/>
      <c r="H27" s="220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101" t="s">
        <v>40</v>
      </c>
      <c r="E33" s="27" t="s">
        <v>41</v>
      </c>
      <c r="F33" s="102">
        <f>ROUND((SUM(BE142:BE453)),  2)</f>
        <v>0</v>
      </c>
      <c r="G33" s="32"/>
      <c r="H33" s="32"/>
      <c r="I33" s="103">
        <v>0.21</v>
      </c>
      <c r="J33" s="102">
        <f>ROUND(((SUM(BE142:BE453))*I33),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42</v>
      </c>
      <c r="F34" s="102">
        <f>ROUND((SUM(BF142:BF453)),  2)</f>
        <v>0</v>
      </c>
      <c r="G34" s="32"/>
      <c r="H34" s="32"/>
      <c r="I34" s="103">
        <v>0.15</v>
      </c>
      <c r="J34" s="102">
        <f>ROUND(((SUM(BF142:BF453))*I34),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43</v>
      </c>
      <c r="F35" s="102">
        <f>ROUND((SUM(BG142:BG453)),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44</v>
      </c>
      <c r="F36" s="102">
        <f>ROUND((SUM(BH142:BH453)),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45</v>
      </c>
      <c r="F37" s="102">
        <f>ROUND((SUM(BI142:BI453)),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I41" s="89"/>
      <c r="L41" s="20"/>
    </row>
    <row r="42" spans="1:31" s="1" customFormat="1" ht="14.45" customHeight="1" x14ac:dyDescent="0.2">
      <c r="B42" s="20"/>
      <c r="I42" s="89"/>
      <c r="L42" s="20"/>
    </row>
    <row r="43" spans="1:31" s="1" customFormat="1" ht="14.45" customHeight="1" x14ac:dyDescent="0.2">
      <c r="B43" s="20"/>
      <c r="I43" s="89"/>
      <c r="L43" s="20"/>
    </row>
    <row r="44" spans="1:31" s="1" customFormat="1" ht="14.45" customHeight="1" x14ac:dyDescent="0.2">
      <c r="B44" s="20"/>
      <c r="I44" s="89"/>
      <c r="L44" s="20"/>
    </row>
    <row r="45" spans="1:31" s="1" customFormat="1" ht="14.45" customHeight="1" x14ac:dyDescent="0.2">
      <c r="B45" s="20"/>
      <c r="I45" s="89"/>
      <c r="L45" s="20"/>
    </row>
    <row r="46" spans="1:31" s="1" customFormat="1" ht="14.45" customHeight="1" x14ac:dyDescent="0.2">
      <c r="B46" s="20"/>
      <c r="I46" s="89"/>
      <c r="L46" s="20"/>
    </row>
    <row r="47" spans="1:31" s="1" customFormat="1" ht="14.45" customHeight="1" x14ac:dyDescent="0.2">
      <c r="B47" s="20"/>
      <c r="I47" s="89"/>
      <c r="L47" s="20"/>
    </row>
    <row r="48" spans="1:31" s="1" customFormat="1" ht="14.45" customHeight="1" x14ac:dyDescent="0.2">
      <c r="B48" s="20"/>
      <c r="I48" s="89"/>
      <c r="L48" s="20"/>
    </row>
    <row r="49" spans="1:31" s="1" customFormat="1" ht="14.45" customHeight="1" x14ac:dyDescent="0.2">
      <c r="B49" s="20"/>
      <c r="I49" s="89"/>
      <c r="L49" s="20"/>
    </row>
    <row r="50" spans="1:31" s="2" customFormat="1" ht="14.45" customHeight="1" x14ac:dyDescent="0.2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51" t="str">
        <f>E7</f>
        <v>Výškovická 447/153</v>
      </c>
      <c r="F85" s="252"/>
      <c r="G85" s="252"/>
      <c r="H85" s="252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31" t="str">
        <f>E9</f>
        <v>5 - Bytová jednotka č.5</v>
      </c>
      <c r="F87" s="253"/>
      <c r="G87" s="253"/>
      <c r="H87" s="253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28. 8. 2019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 x14ac:dyDescent="0.2">
      <c r="B97" s="122"/>
      <c r="D97" s="123" t="s">
        <v>94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 x14ac:dyDescent="0.2">
      <c r="B98" s="127"/>
      <c r="D98" s="128" t="s">
        <v>95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 x14ac:dyDescent="0.2">
      <c r="B99" s="127"/>
      <c r="D99" s="128" t="s">
        <v>96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 x14ac:dyDescent="0.2">
      <c r="B100" s="127"/>
      <c r="D100" s="128" t="s">
        <v>97</v>
      </c>
      <c r="E100" s="129"/>
      <c r="F100" s="129"/>
      <c r="G100" s="129"/>
      <c r="H100" s="129"/>
      <c r="I100" s="130"/>
      <c r="J100" s="131">
        <f>J166</f>
        <v>0</v>
      </c>
      <c r="L100" s="127"/>
    </row>
    <row r="101" spans="2:12" s="10" customFormat="1" ht="19.899999999999999" customHeight="1" x14ac:dyDescent="0.2">
      <c r="B101" s="127"/>
      <c r="D101" s="128" t="s">
        <v>98</v>
      </c>
      <c r="E101" s="129"/>
      <c r="F101" s="129"/>
      <c r="G101" s="129"/>
      <c r="H101" s="129"/>
      <c r="I101" s="130"/>
      <c r="J101" s="131">
        <f>J188</f>
        <v>0</v>
      </c>
      <c r="L101" s="127"/>
    </row>
    <row r="102" spans="2:12" s="10" customFormat="1" ht="19.899999999999999" customHeight="1" x14ac:dyDescent="0.2">
      <c r="B102" s="127"/>
      <c r="D102" s="128" t="s">
        <v>99</v>
      </c>
      <c r="E102" s="129"/>
      <c r="F102" s="129"/>
      <c r="G102" s="129"/>
      <c r="H102" s="129"/>
      <c r="I102" s="130"/>
      <c r="J102" s="131">
        <f>J196</f>
        <v>0</v>
      </c>
      <c r="L102" s="127"/>
    </row>
    <row r="103" spans="2:12" s="9" customFormat="1" ht="24.95" customHeight="1" x14ac:dyDescent="0.2">
      <c r="B103" s="122"/>
      <c r="D103" s="123" t="s">
        <v>100</v>
      </c>
      <c r="E103" s="124"/>
      <c r="F103" s="124"/>
      <c r="G103" s="124"/>
      <c r="H103" s="124"/>
      <c r="I103" s="125"/>
      <c r="J103" s="126">
        <f>J200</f>
        <v>0</v>
      </c>
      <c r="L103" s="122"/>
    </row>
    <row r="104" spans="2:12" s="10" customFormat="1" ht="19.899999999999999" customHeight="1" x14ac:dyDescent="0.2">
      <c r="B104" s="127"/>
      <c r="D104" s="128" t="s">
        <v>101</v>
      </c>
      <c r="E104" s="129"/>
      <c r="F104" s="129"/>
      <c r="G104" s="129"/>
      <c r="H104" s="129"/>
      <c r="I104" s="130"/>
      <c r="J104" s="131">
        <f>J201</f>
        <v>0</v>
      </c>
      <c r="L104" s="127"/>
    </row>
    <row r="105" spans="2:12" s="10" customFormat="1" ht="19.899999999999999" customHeight="1" x14ac:dyDescent="0.2">
      <c r="B105" s="127"/>
      <c r="D105" s="128" t="s">
        <v>102</v>
      </c>
      <c r="E105" s="129"/>
      <c r="F105" s="129"/>
      <c r="G105" s="129"/>
      <c r="H105" s="129"/>
      <c r="I105" s="130"/>
      <c r="J105" s="131">
        <f>J228</f>
        <v>0</v>
      </c>
      <c r="L105" s="127"/>
    </row>
    <row r="106" spans="2:12" s="10" customFormat="1" ht="19.899999999999999" customHeight="1" x14ac:dyDescent="0.2">
      <c r="B106" s="127"/>
      <c r="D106" s="128" t="s">
        <v>103</v>
      </c>
      <c r="E106" s="129"/>
      <c r="F106" s="129"/>
      <c r="G106" s="129"/>
      <c r="H106" s="129"/>
      <c r="I106" s="130"/>
      <c r="J106" s="131">
        <f>J239</f>
        <v>0</v>
      </c>
      <c r="L106" s="127"/>
    </row>
    <row r="107" spans="2:12" s="10" customFormat="1" ht="19.899999999999999" customHeight="1" x14ac:dyDescent="0.2">
      <c r="B107" s="127"/>
      <c r="D107" s="128" t="s">
        <v>104</v>
      </c>
      <c r="E107" s="129"/>
      <c r="F107" s="129"/>
      <c r="G107" s="129"/>
      <c r="H107" s="129"/>
      <c r="I107" s="130"/>
      <c r="J107" s="131">
        <f>J251</f>
        <v>0</v>
      </c>
      <c r="L107" s="127"/>
    </row>
    <row r="108" spans="2:12" s="10" customFormat="1" ht="19.899999999999999" customHeight="1" x14ac:dyDescent="0.2">
      <c r="B108" s="127"/>
      <c r="D108" s="128" t="s">
        <v>105</v>
      </c>
      <c r="E108" s="129"/>
      <c r="F108" s="129"/>
      <c r="G108" s="129"/>
      <c r="H108" s="129"/>
      <c r="I108" s="130"/>
      <c r="J108" s="131">
        <f>J263</f>
        <v>0</v>
      </c>
      <c r="L108" s="127"/>
    </row>
    <row r="109" spans="2:12" s="10" customFormat="1" ht="19.899999999999999" customHeight="1" x14ac:dyDescent="0.2">
      <c r="B109" s="127"/>
      <c r="D109" s="128" t="s">
        <v>106</v>
      </c>
      <c r="E109" s="129"/>
      <c r="F109" s="129"/>
      <c r="G109" s="129"/>
      <c r="H109" s="129"/>
      <c r="I109" s="130"/>
      <c r="J109" s="131">
        <f>J283</f>
        <v>0</v>
      </c>
      <c r="L109" s="127"/>
    </row>
    <row r="110" spans="2:12" s="10" customFormat="1" ht="19.899999999999999" customHeight="1" x14ac:dyDescent="0.2">
      <c r="B110" s="127"/>
      <c r="D110" s="128" t="s">
        <v>107</v>
      </c>
      <c r="E110" s="129"/>
      <c r="F110" s="129"/>
      <c r="G110" s="129"/>
      <c r="H110" s="129"/>
      <c r="I110" s="130"/>
      <c r="J110" s="131">
        <f>J287</f>
        <v>0</v>
      </c>
      <c r="L110" s="127"/>
    </row>
    <row r="111" spans="2:12" s="10" customFormat="1" ht="19.899999999999999" customHeight="1" x14ac:dyDescent="0.2">
      <c r="B111" s="127"/>
      <c r="D111" s="128" t="s">
        <v>108</v>
      </c>
      <c r="E111" s="129"/>
      <c r="F111" s="129"/>
      <c r="G111" s="129"/>
      <c r="H111" s="129"/>
      <c r="I111" s="130"/>
      <c r="J111" s="131">
        <f>J305</f>
        <v>0</v>
      </c>
      <c r="L111" s="127"/>
    </row>
    <row r="112" spans="2:12" s="10" customFormat="1" ht="19.899999999999999" customHeight="1" x14ac:dyDescent="0.2">
      <c r="B112" s="127"/>
      <c r="D112" s="128" t="s">
        <v>109</v>
      </c>
      <c r="E112" s="129"/>
      <c r="F112" s="129"/>
      <c r="G112" s="129"/>
      <c r="H112" s="129"/>
      <c r="I112" s="130"/>
      <c r="J112" s="131">
        <f>J311</f>
        <v>0</v>
      </c>
      <c r="L112" s="127"/>
    </row>
    <row r="113" spans="1:31" s="10" customFormat="1" ht="19.899999999999999" customHeight="1" x14ac:dyDescent="0.2">
      <c r="B113" s="127"/>
      <c r="D113" s="128" t="s">
        <v>110</v>
      </c>
      <c r="E113" s="129"/>
      <c r="F113" s="129"/>
      <c r="G113" s="129"/>
      <c r="H113" s="129"/>
      <c r="I113" s="130"/>
      <c r="J113" s="131">
        <f>J343</f>
        <v>0</v>
      </c>
      <c r="L113" s="127"/>
    </row>
    <row r="114" spans="1:31" s="10" customFormat="1" ht="19.899999999999999" customHeight="1" x14ac:dyDescent="0.2">
      <c r="B114" s="127"/>
      <c r="D114" s="128" t="s">
        <v>111</v>
      </c>
      <c r="E114" s="129"/>
      <c r="F114" s="129"/>
      <c r="G114" s="129"/>
      <c r="H114" s="129"/>
      <c r="I114" s="130"/>
      <c r="J114" s="131">
        <f>J359</f>
        <v>0</v>
      </c>
      <c r="L114" s="127"/>
    </row>
    <row r="115" spans="1:31" s="10" customFormat="1" ht="19.899999999999999" customHeight="1" x14ac:dyDescent="0.2">
      <c r="B115" s="127"/>
      <c r="D115" s="128" t="s">
        <v>112</v>
      </c>
      <c r="E115" s="129"/>
      <c r="F115" s="129"/>
      <c r="G115" s="129"/>
      <c r="H115" s="129"/>
      <c r="I115" s="130"/>
      <c r="J115" s="131">
        <f>J369</f>
        <v>0</v>
      </c>
      <c r="L115" s="127"/>
    </row>
    <row r="116" spans="1:31" s="10" customFormat="1" ht="19.899999999999999" customHeight="1" x14ac:dyDescent="0.2">
      <c r="B116" s="127"/>
      <c r="D116" s="128" t="s">
        <v>113</v>
      </c>
      <c r="E116" s="129"/>
      <c r="F116" s="129"/>
      <c r="G116" s="129"/>
      <c r="H116" s="129"/>
      <c r="I116" s="130"/>
      <c r="J116" s="131">
        <f>J382</f>
        <v>0</v>
      </c>
      <c r="L116" s="127"/>
    </row>
    <row r="117" spans="1:31" s="10" customFormat="1" ht="19.899999999999999" customHeight="1" x14ac:dyDescent="0.2">
      <c r="B117" s="127"/>
      <c r="D117" s="128" t="s">
        <v>114</v>
      </c>
      <c r="E117" s="129"/>
      <c r="F117" s="129"/>
      <c r="G117" s="129"/>
      <c r="H117" s="129"/>
      <c r="I117" s="130"/>
      <c r="J117" s="131">
        <f>J401</f>
        <v>0</v>
      </c>
      <c r="L117" s="127"/>
    </row>
    <row r="118" spans="1:31" s="10" customFormat="1" ht="19.899999999999999" customHeight="1" x14ac:dyDescent="0.2">
      <c r="B118" s="127"/>
      <c r="D118" s="128" t="s">
        <v>115</v>
      </c>
      <c r="E118" s="129"/>
      <c r="F118" s="129"/>
      <c r="G118" s="129"/>
      <c r="H118" s="129"/>
      <c r="I118" s="130"/>
      <c r="J118" s="131">
        <f>J407</f>
        <v>0</v>
      </c>
      <c r="L118" s="127"/>
    </row>
    <row r="119" spans="1:31" s="9" customFormat="1" ht="24.95" customHeight="1" x14ac:dyDescent="0.2">
      <c r="B119" s="122"/>
      <c r="D119" s="123" t="s">
        <v>116</v>
      </c>
      <c r="E119" s="124"/>
      <c r="F119" s="124"/>
      <c r="G119" s="124"/>
      <c r="H119" s="124"/>
      <c r="I119" s="125"/>
      <c r="J119" s="126">
        <f>J426</f>
        <v>0</v>
      </c>
      <c r="L119" s="122"/>
    </row>
    <row r="120" spans="1:31" s="9" customFormat="1" ht="24.95" customHeight="1" x14ac:dyDescent="0.2">
      <c r="B120" s="122"/>
      <c r="D120" s="123" t="s">
        <v>117</v>
      </c>
      <c r="E120" s="124"/>
      <c r="F120" s="124"/>
      <c r="G120" s="124"/>
      <c r="H120" s="124"/>
      <c r="I120" s="125"/>
      <c r="J120" s="126">
        <f>J449</f>
        <v>0</v>
      </c>
      <c r="L120" s="122"/>
    </row>
    <row r="121" spans="1:31" s="10" customFormat="1" ht="19.899999999999999" customHeight="1" x14ac:dyDescent="0.2">
      <c r="B121" s="127"/>
      <c r="D121" s="128" t="s">
        <v>118</v>
      </c>
      <c r="E121" s="129"/>
      <c r="F121" s="129"/>
      <c r="G121" s="129"/>
      <c r="H121" s="129"/>
      <c r="I121" s="130"/>
      <c r="J121" s="131">
        <f>J450</f>
        <v>0</v>
      </c>
      <c r="L121" s="127"/>
    </row>
    <row r="122" spans="1:31" s="10" customFormat="1" ht="19.899999999999999" customHeight="1" x14ac:dyDescent="0.2">
      <c r="B122" s="127"/>
      <c r="D122" s="128" t="s">
        <v>119</v>
      </c>
      <c r="E122" s="129"/>
      <c r="F122" s="129"/>
      <c r="G122" s="129"/>
      <c r="H122" s="129"/>
      <c r="I122" s="130"/>
      <c r="J122" s="131">
        <f>J452</f>
        <v>0</v>
      </c>
      <c r="L122" s="127"/>
    </row>
    <row r="123" spans="1:31" s="2" customFormat="1" ht="21.75" customHeight="1" x14ac:dyDescent="0.2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 x14ac:dyDescent="0.2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 x14ac:dyDescent="0.2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 x14ac:dyDescent="0.2">
      <c r="A129" s="32"/>
      <c r="B129" s="33"/>
      <c r="C129" s="21" t="s">
        <v>120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 x14ac:dyDescent="0.2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 x14ac:dyDescent="0.2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 x14ac:dyDescent="0.2">
      <c r="A132" s="32"/>
      <c r="B132" s="33"/>
      <c r="C132" s="32"/>
      <c r="D132" s="32"/>
      <c r="E132" s="251" t="str">
        <f>E7</f>
        <v>Výškovická 447/153</v>
      </c>
      <c r="F132" s="252"/>
      <c r="G132" s="252"/>
      <c r="H132" s="25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 x14ac:dyDescent="0.2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 x14ac:dyDescent="0.2">
      <c r="A134" s="32"/>
      <c r="B134" s="33"/>
      <c r="C134" s="32"/>
      <c r="D134" s="32"/>
      <c r="E134" s="231" t="str">
        <f>E9</f>
        <v>5 - Bytová jednotka č.5</v>
      </c>
      <c r="F134" s="253"/>
      <c r="G134" s="253"/>
      <c r="H134" s="253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 x14ac:dyDescent="0.2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 x14ac:dyDescent="0.2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28. 8. 2019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 x14ac:dyDescent="0.2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 x14ac:dyDescent="0.2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 x14ac:dyDescent="0.2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 x14ac:dyDescent="0.2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 x14ac:dyDescent="0.2">
      <c r="A141" s="132"/>
      <c r="B141" s="133"/>
      <c r="C141" s="134" t="s">
        <v>121</v>
      </c>
      <c r="D141" s="135" t="s">
        <v>61</v>
      </c>
      <c r="E141" s="135" t="s">
        <v>57</v>
      </c>
      <c r="F141" s="135" t="s">
        <v>58</v>
      </c>
      <c r="G141" s="135" t="s">
        <v>122</v>
      </c>
      <c r="H141" s="135" t="s">
        <v>123</v>
      </c>
      <c r="I141" s="136" t="s">
        <v>124</v>
      </c>
      <c r="J141" s="137" t="s">
        <v>91</v>
      </c>
      <c r="K141" s="138" t="s">
        <v>125</v>
      </c>
      <c r="L141" s="139"/>
      <c r="M141" s="62" t="s">
        <v>1</v>
      </c>
      <c r="N141" s="63" t="s">
        <v>40</v>
      </c>
      <c r="O141" s="63" t="s">
        <v>126</v>
      </c>
      <c r="P141" s="63" t="s">
        <v>127</v>
      </c>
      <c r="Q141" s="63" t="s">
        <v>128</v>
      </c>
      <c r="R141" s="63" t="s">
        <v>129</v>
      </c>
      <c r="S141" s="63" t="s">
        <v>130</v>
      </c>
      <c r="T141" s="64" t="s">
        <v>131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 x14ac:dyDescent="0.25">
      <c r="A142" s="32"/>
      <c r="B142" s="33"/>
      <c r="C142" s="69" t="s">
        <v>132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P143+P200+P426+P449</f>
        <v>0</v>
      </c>
      <c r="Q142" s="66"/>
      <c r="R142" s="141">
        <f>R143+R200+R426+R449</f>
        <v>3.6423916099999998</v>
      </c>
      <c r="S142" s="66"/>
      <c r="T142" s="142">
        <f>T143+T200+T426+T449</f>
        <v>2.9557960000000003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93</v>
      </c>
      <c r="BK142" s="143">
        <f>BK143+BK200+BK426+BK449</f>
        <v>0</v>
      </c>
    </row>
    <row r="143" spans="1:63" s="12" customFormat="1" ht="25.9" customHeight="1" x14ac:dyDescent="0.2">
      <c r="B143" s="144"/>
      <c r="D143" s="145" t="s">
        <v>75</v>
      </c>
      <c r="E143" s="146" t="s">
        <v>133</v>
      </c>
      <c r="F143" s="146" t="s">
        <v>134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P144+P147+P166+P188+P196</f>
        <v>0</v>
      </c>
      <c r="Q143" s="150"/>
      <c r="R143" s="151">
        <f>R144+R147+R166+R188+R196</f>
        <v>1.0867357799999999</v>
      </c>
      <c r="S143" s="150"/>
      <c r="T143" s="152">
        <f>T144+T147+T166+T188+T196</f>
        <v>2.7200579000000005</v>
      </c>
      <c r="AR143" s="145" t="s">
        <v>84</v>
      </c>
      <c r="AT143" s="153" t="s">
        <v>75</v>
      </c>
      <c r="AU143" s="153" t="s">
        <v>76</v>
      </c>
      <c r="AY143" s="145" t="s">
        <v>135</v>
      </c>
      <c r="BK143" s="154">
        <f>BK144+BK147+BK166+BK188+BK196</f>
        <v>0</v>
      </c>
    </row>
    <row r="144" spans="1:63" s="12" customFormat="1" ht="22.9" customHeight="1" x14ac:dyDescent="0.2">
      <c r="B144" s="144"/>
      <c r="D144" s="145" t="s">
        <v>75</v>
      </c>
      <c r="E144" s="155" t="s">
        <v>136</v>
      </c>
      <c r="F144" s="155" t="s">
        <v>137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0.15372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135</v>
      </c>
      <c r="BK144" s="154">
        <f>SUM(BK145:BK146)</f>
        <v>0</v>
      </c>
    </row>
    <row r="145" spans="1:65" s="2" customFormat="1" ht="21.75" customHeight="1" x14ac:dyDescent="0.2">
      <c r="A145" s="32"/>
      <c r="B145" s="157"/>
      <c r="C145" s="158" t="s">
        <v>84</v>
      </c>
      <c r="D145" s="158" t="s">
        <v>138</v>
      </c>
      <c r="E145" s="159" t="s">
        <v>139</v>
      </c>
      <c r="F145" s="160" t="s">
        <v>140</v>
      </c>
      <c r="G145" s="161" t="s">
        <v>141</v>
      </c>
      <c r="H145" s="162">
        <v>2.4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0.15372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142</v>
      </c>
      <c r="AT145" s="170" t="s">
        <v>138</v>
      </c>
      <c r="AU145" s="170" t="s">
        <v>143</v>
      </c>
      <c r="AY145" s="17" t="s">
        <v>135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143</v>
      </c>
      <c r="BK145" s="171">
        <f>ROUND(I145*H145,2)</f>
        <v>0</v>
      </c>
      <c r="BL145" s="17" t="s">
        <v>142</v>
      </c>
      <c r="BM145" s="170" t="s">
        <v>144</v>
      </c>
    </row>
    <row r="146" spans="1:65" s="13" customFormat="1" ht="11.25" x14ac:dyDescent="0.2">
      <c r="B146" s="172"/>
      <c r="D146" s="173" t="s">
        <v>145</v>
      </c>
      <c r="E146" s="174" t="s">
        <v>1</v>
      </c>
      <c r="F146" s="175" t="s">
        <v>146</v>
      </c>
      <c r="H146" s="176">
        <v>2.4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145</v>
      </c>
      <c r="AU146" s="174" t="s">
        <v>143</v>
      </c>
      <c r="AV146" s="13" t="s">
        <v>143</v>
      </c>
      <c r="AW146" s="13" t="s">
        <v>33</v>
      </c>
      <c r="AX146" s="13" t="s">
        <v>84</v>
      </c>
      <c r="AY146" s="174" t="s">
        <v>135</v>
      </c>
    </row>
    <row r="147" spans="1:65" s="12" customFormat="1" ht="22.9" customHeight="1" x14ac:dyDescent="0.2">
      <c r="B147" s="144"/>
      <c r="D147" s="145" t="s">
        <v>75</v>
      </c>
      <c r="E147" s="155" t="s">
        <v>147</v>
      </c>
      <c r="F147" s="155" t="s">
        <v>148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SUM(P148:P165)</f>
        <v>0</v>
      </c>
      <c r="Q147" s="150"/>
      <c r="R147" s="151">
        <f>SUM(R148:R165)</f>
        <v>0.93033577999999995</v>
      </c>
      <c r="S147" s="150"/>
      <c r="T147" s="152">
        <f>SUM(T148:T165)</f>
        <v>0</v>
      </c>
      <c r="AR147" s="145" t="s">
        <v>84</v>
      </c>
      <c r="AT147" s="153" t="s">
        <v>75</v>
      </c>
      <c r="AU147" s="153" t="s">
        <v>84</v>
      </c>
      <c r="AY147" s="145" t="s">
        <v>135</v>
      </c>
      <c r="BK147" s="154">
        <f>SUM(BK148:BK165)</f>
        <v>0</v>
      </c>
    </row>
    <row r="148" spans="1:65" s="2" customFormat="1" ht="21.75" customHeight="1" x14ac:dyDescent="0.2">
      <c r="A148" s="32"/>
      <c r="B148" s="157"/>
      <c r="C148" s="158" t="s">
        <v>143</v>
      </c>
      <c r="D148" s="158" t="s">
        <v>138</v>
      </c>
      <c r="E148" s="159" t="s">
        <v>149</v>
      </c>
      <c r="F148" s="160" t="s">
        <v>150</v>
      </c>
      <c r="G148" s="161" t="s">
        <v>141</v>
      </c>
      <c r="H148" s="162">
        <v>6.0990000000000002</v>
      </c>
      <c r="I148" s="163"/>
      <c r="J148" s="164">
        <f t="shared" ref="J148:J154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4" si="1">O148*H148</f>
        <v>0</v>
      </c>
      <c r="Q148" s="168">
        <v>2.5999999999999998E-4</v>
      </c>
      <c r="R148" s="168">
        <f t="shared" ref="R148:R154" si="2">Q148*H148</f>
        <v>1.58574E-3</v>
      </c>
      <c r="S148" s="168">
        <v>0</v>
      </c>
      <c r="T148" s="169">
        <f t="shared" ref="T148:T154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142</v>
      </c>
      <c r="AT148" s="170" t="s">
        <v>138</v>
      </c>
      <c r="AU148" s="170" t="s">
        <v>143</v>
      </c>
      <c r="AY148" s="17" t="s">
        <v>135</v>
      </c>
      <c r="BE148" s="171">
        <f t="shared" ref="BE148:BE154" si="4">IF(N148="základní",J148,0)</f>
        <v>0</v>
      </c>
      <c r="BF148" s="171">
        <f t="shared" ref="BF148:BF154" si="5">IF(N148="snížená",J148,0)</f>
        <v>0</v>
      </c>
      <c r="BG148" s="171">
        <f t="shared" ref="BG148:BG154" si="6">IF(N148="zákl. přenesená",J148,0)</f>
        <v>0</v>
      </c>
      <c r="BH148" s="171">
        <f t="shared" ref="BH148:BH154" si="7">IF(N148="sníž. přenesená",J148,0)</f>
        <v>0</v>
      </c>
      <c r="BI148" s="171">
        <f t="shared" ref="BI148:BI154" si="8">IF(N148="nulová",J148,0)</f>
        <v>0</v>
      </c>
      <c r="BJ148" s="17" t="s">
        <v>143</v>
      </c>
      <c r="BK148" s="171">
        <f t="shared" ref="BK148:BK154" si="9">ROUND(I148*H148,2)</f>
        <v>0</v>
      </c>
      <c r="BL148" s="17" t="s">
        <v>142</v>
      </c>
      <c r="BM148" s="170" t="s">
        <v>151</v>
      </c>
    </row>
    <row r="149" spans="1:65" s="2" customFormat="1" ht="21.75" customHeight="1" x14ac:dyDescent="0.2">
      <c r="A149" s="32"/>
      <c r="B149" s="157"/>
      <c r="C149" s="158" t="s">
        <v>136</v>
      </c>
      <c r="D149" s="158" t="s">
        <v>138</v>
      </c>
      <c r="E149" s="159" t="s">
        <v>152</v>
      </c>
      <c r="F149" s="160" t="s">
        <v>153</v>
      </c>
      <c r="G149" s="161" t="s">
        <v>141</v>
      </c>
      <c r="H149" s="162">
        <v>6.0990000000000002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2.6713620000000004E-2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142</v>
      </c>
      <c r="AT149" s="170" t="s">
        <v>138</v>
      </c>
      <c r="AU149" s="170" t="s">
        <v>143</v>
      </c>
      <c r="AY149" s="17" t="s">
        <v>135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143</v>
      </c>
      <c r="BK149" s="171">
        <f t="shared" si="9"/>
        <v>0</v>
      </c>
      <c r="BL149" s="17" t="s">
        <v>142</v>
      </c>
      <c r="BM149" s="170" t="s">
        <v>154</v>
      </c>
    </row>
    <row r="150" spans="1:65" s="2" customFormat="1" ht="21.75" customHeight="1" x14ac:dyDescent="0.2">
      <c r="A150" s="32"/>
      <c r="B150" s="157"/>
      <c r="C150" s="158" t="s">
        <v>142</v>
      </c>
      <c r="D150" s="158" t="s">
        <v>138</v>
      </c>
      <c r="E150" s="159" t="s">
        <v>155</v>
      </c>
      <c r="F150" s="160" t="s">
        <v>156</v>
      </c>
      <c r="G150" s="161" t="s">
        <v>141</v>
      </c>
      <c r="H150" s="162">
        <v>6.0990000000000002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3.0000000000000001E-3</v>
      </c>
      <c r="R150" s="168">
        <f t="shared" si="2"/>
        <v>1.8297000000000001E-2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142</v>
      </c>
      <c r="AT150" s="170" t="s">
        <v>138</v>
      </c>
      <c r="AU150" s="170" t="s">
        <v>143</v>
      </c>
      <c r="AY150" s="17" t="s">
        <v>135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143</v>
      </c>
      <c r="BK150" s="171">
        <f t="shared" si="9"/>
        <v>0</v>
      </c>
      <c r="BL150" s="17" t="s">
        <v>142</v>
      </c>
      <c r="BM150" s="170" t="s">
        <v>157</v>
      </c>
    </row>
    <row r="151" spans="1:65" s="2" customFormat="1" ht="21.75" customHeight="1" x14ac:dyDescent="0.2">
      <c r="A151" s="32"/>
      <c r="B151" s="157"/>
      <c r="C151" s="158" t="s">
        <v>81</v>
      </c>
      <c r="D151" s="158" t="s">
        <v>138</v>
      </c>
      <c r="E151" s="159" t="s">
        <v>158</v>
      </c>
      <c r="F151" s="160" t="s">
        <v>159</v>
      </c>
      <c r="G151" s="161" t="s">
        <v>141</v>
      </c>
      <c r="H151" s="162">
        <v>6.0990000000000002</v>
      </c>
      <c r="I151" s="163"/>
      <c r="J151" s="164">
        <f t="shared" si="0"/>
        <v>0</v>
      </c>
      <c r="K151" s="165"/>
      <c r="L151" s="33"/>
      <c r="M151" s="166" t="s">
        <v>1</v>
      </c>
      <c r="N151" s="167" t="s">
        <v>42</v>
      </c>
      <c r="O151" s="58"/>
      <c r="P151" s="168">
        <f t="shared" si="1"/>
        <v>0</v>
      </c>
      <c r="Q151" s="168">
        <v>1.575E-2</v>
      </c>
      <c r="R151" s="168">
        <f t="shared" si="2"/>
        <v>9.6059249999999999E-2</v>
      </c>
      <c r="S151" s="168">
        <v>0</v>
      </c>
      <c r="T151" s="16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142</v>
      </c>
      <c r="AT151" s="170" t="s">
        <v>138</v>
      </c>
      <c r="AU151" s="170" t="s">
        <v>143</v>
      </c>
      <c r="AY151" s="17" t="s">
        <v>135</v>
      </c>
      <c r="BE151" s="171">
        <f t="shared" si="4"/>
        <v>0</v>
      </c>
      <c r="BF151" s="171">
        <f t="shared" si="5"/>
        <v>0</v>
      </c>
      <c r="BG151" s="171">
        <f t="shared" si="6"/>
        <v>0</v>
      </c>
      <c r="BH151" s="171">
        <f t="shared" si="7"/>
        <v>0</v>
      </c>
      <c r="BI151" s="171">
        <f t="shared" si="8"/>
        <v>0</v>
      </c>
      <c r="BJ151" s="17" t="s">
        <v>143</v>
      </c>
      <c r="BK151" s="171">
        <f t="shared" si="9"/>
        <v>0</v>
      </c>
      <c r="BL151" s="17" t="s">
        <v>142</v>
      </c>
      <c r="BM151" s="170" t="s">
        <v>160</v>
      </c>
    </row>
    <row r="152" spans="1:65" s="2" customFormat="1" ht="21.75" customHeight="1" x14ac:dyDescent="0.2">
      <c r="A152" s="32"/>
      <c r="B152" s="157"/>
      <c r="C152" s="158" t="s">
        <v>147</v>
      </c>
      <c r="D152" s="158" t="s">
        <v>138</v>
      </c>
      <c r="E152" s="159" t="s">
        <v>161</v>
      </c>
      <c r="F152" s="160" t="s">
        <v>162</v>
      </c>
      <c r="G152" s="161" t="s">
        <v>141</v>
      </c>
      <c r="H152" s="162">
        <v>14.456</v>
      </c>
      <c r="I152" s="163"/>
      <c r="J152" s="164">
        <f t="shared" si="0"/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1"/>
        <v>0</v>
      </c>
      <c r="Q152" s="168">
        <v>2.5999999999999998E-4</v>
      </c>
      <c r="R152" s="168">
        <f t="shared" si="2"/>
        <v>3.7585599999999993E-3</v>
      </c>
      <c r="S152" s="168">
        <v>0</v>
      </c>
      <c r="T152" s="169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142</v>
      </c>
      <c r="AT152" s="170" t="s">
        <v>138</v>
      </c>
      <c r="AU152" s="170" t="s">
        <v>143</v>
      </c>
      <c r="AY152" s="17" t="s">
        <v>135</v>
      </c>
      <c r="BE152" s="171">
        <f t="shared" si="4"/>
        <v>0</v>
      </c>
      <c r="BF152" s="171">
        <f t="shared" si="5"/>
        <v>0</v>
      </c>
      <c r="BG152" s="171">
        <f t="shared" si="6"/>
        <v>0</v>
      </c>
      <c r="BH152" s="171">
        <f t="shared" si="7"/>
        <v>0</v>
      </c>
      <c r="BI152" s="171">
        <f t="shared" si="8"/>
        <v>0</v>
      </c>
      <c r="BJ152" s="17" t="s">
        <v>143</v>
      </c>
      <c r="BK152" s="171">
        <f t="shared" si="9"/>
        <v>0</v>
      </c>
      <c r="BL152" s="17" t="s">
        <v>142</v>
      </c>
      <c r="BM152" s="170" t="s">
        <v>163</v>
      </c>
    </row>
    <row r="153" spans="1:65" s="2" customFormat="1" ht="21.75" customHeight="1" x14ac:dyDescent="0.2">
      <c r="A153" s="32"/>
      <c r="B153" s="157"/>
      <c r="C153" s="158" t="s">
        <v>164</v>
      </c>
      <c r="D153" s="158" t="s">
        <v>138</v>
      </c>
      <c r="E153" s="159" t="s">
        <v>165</v>
      </c>
      <c r="F153" s="160" t="s">
        <v>166</v>
      </c>
      <c r="G153" s="161" t="s">
        <v>141</v>
      </c>
      <c r="H153" s="162">
        <v>14.287000000000001</v>
      </c>
      <c r="I153" s="163"/>
      <c r="J153" s="164">
        <f t="shared" si="0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1"/>
        <v>0</v>
      </c>
      <c r="Q153" s="168">
        <v>4.3800000000000002E-3</v>
      </c>
      <c r="R153" s="168">
        <f t="shared" si="2"/>
        <v>6.2577060000000004E-2</v>
      </c>
      <c r="S153" s="168">
        <v>0</v>
      </c>
      <c r="T153" s="169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142</v>
      </c>
      <c r="AT153" s="170" t="s">
        <v>138</v>
      </c>
      <c r="AU153" s="170" t="s">
        <v>143</v>
      </c>
      <c r="AY153" s="17" t="s">
        <v>135</v>
      </c>
      <c r="BE153" s="171">
        <f t="shared" si="4"/>
        <v>0</v>
      </c>
      <c r="BF153" s="171">
        <f t="shared" si="5"/>
        <v>0</v>
      </c>
      <c r="BG153" s="171">
        <f t="shared" si="6"/>
        <v>0</v>
      </c>
      <c r="BH153" s="171">
        <f t="shared" si="7"/>
        <v>0</v>
      </c>
      <c r="BI153" s="171">
        <f t="shared" si="8"/>
        <v>0</v>
      </c>
      <c r="BJ153" s="17" t="s">
        <v>143</v>
      </c>
      <c r="BK153" s="171">
        <f t="shared" si="9"/>
        <v>0</v>
      </c>
      <c r="BL153" s="17" t="s">
        <v>142</v>
      </c>
      <c r="BM153" s="170" t="s">
        <v>167</v>
      </c>
    </row>
    <row r="154" spans="1:65" s="2" customFormat="1" ht="21.75" customHeight="1" x14ac:dyDescent="0.2">
      <c r="A154" s="32"/>
      <c r="B154" s="157"/>
      <c r="C154" s="158" t="s">
        <v>168</v>
      </c>
      <c r="D154" s="158" t="s">
        <v>138</v>
      </c>
      <c r="E154" s="159" t="s">
        <v>169</v>
      </c>
      <c r="F154" s="160" t="s">
        <v>170</v>
      </c>
      <c r="G154" s="161" t="s">
        <v>141</v>
      </c>
      <c r="H154" s="162">
        <v>3.2970000000000002</v>
      </c>
      <c r="I154" s="163"/>
      <c r="J154" s="164">
        <f t="shared" si="0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1"/>
        <v>0</v>
      </c>
      <c r="Q154" s="168">
        <v>3.0000000000000001E-3</v>
      </c>
      <c r="R154" s="168">
        <f t="shared" si="2"/>
        <v>9.8910000000000005E-3</v>
      </c>
      <c r="S154" s="168">
        <v>0</v>
      </c>
      <c r="T154" s="16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142</v>
      </c>
      <c r="AT154" s="170" t="s">
        <v>138</v>
      </c>
      <c r="AU154" s="170" t="s">
        <v>143</v>
      </c>
      <c r="AY154" s="17" t="s">
        <v>135</v>
      </c>
      <c r="BE154" s="171">
        <f t="shared" si="4"/>
        <v>0</v>
      </c>
      <c r="BF154" s="171">
        <f t="shared" si="5"/>
        <v>0</v>
      </c>
      <c r="BG154" s="171">
        <f t="shared" si="6"/>
        <v>0</v>
      </c>
      <c r="BH154" s="171">
        <f t="shared" si="7"/>
        <v>0</v>
      </c>
      <c r="BI154" s="171">
        <f t="shared" si="8"/>
        <v>0</v>
      </c>
      <c r="BJ154" s="17" t="s">
        <v>143</v>
      </c>
      <c r="BK154" s="171">
        <f t="shared" si="9"/>
        <v>0</v>
      </c>
      <c r="BL154" s="17" t="s">
        <v>142</v>
      </c>
      <c r="BM154" s="170" t="s">
        <v>171</v>
      </c>
    </row>
    <row r="155" spans="1:65" s="13" customFormat="1" ht="11.25" x14ac:dyDescent="0.2">
      <c r="B155" s="172"/>
      <c r="D155" s="173" t="s">
        <v>145</v>
      </c>
      <c r="E155" s="174" t="s">
        <v>1</v>
      </c>
      <c r="F155" s="175" t="s">
        <v>172</v>
      </c>
      <c r="H155" s="176">
        <v>3.2970000000000002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145</v>
      </c>
      <c r="AU155" s="174" t="s">
        <v>143</v>
      </c>
      <c r="AV155" s="13" t="s">
        <v>143</v>
      </c>
      <c r="AW155" s="13" t="s">
        <v>33</v>
      </c>
      <c r="AX155" s="13" t="s">
        <v>84</v>
      </c>
      <c r="AY155" s="174" t="s">
        <v>135</v>
      </c>
    </row>
    <row r="156" spans="1:65" s="2" customFormat="1" ht="21.75" customHeight="1" x14ac:dyDescent="0.2">
      <c r="A156" s="32"/>
      <c r="B156" s="157"/>
      <c r="C156" s="158" t="s">
        <v>173</v>
      </c>
      <c r="D156" s="158" t="s">
        <v>138</v>
      </c>
      <c r="E156" s="159" t="s">
        <v>174</v>
      </c>
      <c r="F156" s="160" t="s">
        <v>175</v>
      </c>
      <c r="G156" s="161" t="s">
        <v>141</v>
      </c>
      <c r="H156" s="162">
        <v>14.287000000000001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0.22502025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142</v>
      </c>
      <c r="AT156" s="170" t="s">
        <v>138</v>
      </c>
      <c r="AU156" s="170" t="s">
        <v>143</v>
      </c>
      <c r="AY156" s="17" t="s">
        <v>135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143</v>
      </c>
      <c r="BK156" s="171">
        <f>ROUND(I156*H156,2)</f>
        <v>0</v>
      </c>
      <c r="BL156" s="17" t="s">
        <v>142</v>
      </c>
      <c r="BM156" s="170" t="s">
        <v>176</v>
      </c>
    </row>
    <row r="157" spans="1:65" s="13" customFormat="1" ht="11.25" x14ac:dyDescent="0.2">
      <c r="B157" s="172"/>
      <c r="D157" s="173" t="s">
        <v>145</v>
      </c>
      <c r="E157" s="174" t="s">
        <v>1</v>
      </c>
      <c r="F157" s="175" t="s">
        <v>177</v>
      </c>
      <c r="H157" s="176">
        <v>14.287000000000001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145</v>
      </c>
      <c r="AU157" s="174" t="s">
        <v>143</v>
      </c>
      <c r="AV157" s="13" t="s">
        <v>143</v>
      </c>
      <c r="AW157" s="13" t="s">
        <v>33</v>
      </c>
      <c r="AX157" s="13" t="s">
        <v>84</v>
      </c>
      <c r="AY157" s="174" t="s">
        <v>135</v>
      </c>
    </row>
    <row r="158" spans="1:65" s="2" customFormat="1" ht="16.5" customHeight="1" x14ac:dyDescent="0.2">
      <c r="A158" s="32"/>
      <c r="B158" s="157"/>
      <c r="C158" s="158" t="s">
        <v>178</v>
      </c>
      <c r="D158" s="158" t="s">
        <v>138</v>
      </c>
      <c r="E158" s="159" t="s">
        <v>179</v>
      </c>
      <c r="F158" s="160" t="s">
        <v>180</v>
      </c>
      <c r="G158" s="161" t="s">
        <v>141</v>
      </c>
      <c r="H158" s="162">
        <v>17.5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142</v>
      </c>
      <c r="AT158" s="170" t="s">
        <v>138</v>
      </c>
      <c r="AU158" s="170" t="s">
        <v>143</v>
      </c>
      <c r="AY158" s="17" t="s">
        <v>135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143</v>
      </c>
      <c r="BK158" s="171">
        <f>ROUND(I158*H158,2)</f>
        <v>0</v>
      </c>
      <c r="BL158" s="17" t="s">
        <v>142</v>
      </c>
      <c r="BM158" s="170" t="s">
        <v>181</v>
      </c>
    </row>
    <row r="159" spans="1:65" s="13" customFormat="1" ht="11.25" x14ac:dyDescent="0.2">
      <c r="B159" s="172"/>
      <c r="D159" s="173" t="s">
        <v>145</v>
      </c>
      <c r="E159" s="174" t="s">
        <v>1</v>
      </c>
      <c r="F159" s="175" t="s">
        <v>182</v>
      </c>
      <c r="H159" s="176">
        <v>17.5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145</v>
      </c>
      <c r="AU159" s="174" t="s">
        <v>143</v>
      </c>
      <c r="AV159" s="13" t="s">
        <v>143</v>
      </c>
      <c r="AW159" s="13" t="s">
        <v>33</v>
      </c>
      <c r="AX159" s="13" t="s">
        <v>84</v>
      </c>
      <c r="AY159" s="174" t="s">
        <v>135</v>
      </c>
    </row>
    <row r="160" spans="1:65" s="2" customFormat="1" ht="21.75" customHeight="1" x14ac:dyDescent="0.2">
      <c r="A160" s="32"/>
      <c r="B160" s="157"/>
      <c r="C160" s="158" t="s">
        <v>183</v>
      </c>
      <c r="D160" s="158" t="s">
        <v>138</v>
      </c>
      <c r="E160" s="159" t="s">
        <v>184</v>
      </c>
      <c r="F160" s="160" t="s">
        <v>185</v>
      </c>
      <c r="G160" s="161" t="s">
        <v>141</v>
      </c>
      <c r="H160" s="162">
        <v>50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142</v>
      </c>
      <c r="AT160" s="170" t="s">
        <v>138</v>
      </c>
      <c r="AU160" s="170" t="s">
        <v>143</v>
      </c>
      <c r="AY160" s="17" t="s">
        <v>135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143</v>
      </c>
      <c r="BK160" s="171">
        <f>ROUND(I160*H160,2)</f>
        <v>0</v>
      </c>
      <c r="BL160" s="17" t="s">
        <v>142</v>
      </c>
      <c r="BM160" s="170" t="s">
        <v>186</v>
      </c>
    </row>
    <row r="161" spans="1:65" s="14" customFormat="1" ht="11.25" x14ac:dyDescent="0.2">
      <c r="B161" s="181"/>
      <c r="D161" s="173" t="s">
        <v>145</v>
      </c>
      <c r="E161" s="182" t="s">
        <v>1</v>
      </c>
      <c r="F161" s="183" t="s">
        <v>187</v>
      </c>
      <c r="H161" s="182" t="s">
        <v>1</v>
      </c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145</v>
      </c>
      <c r="AU161" s="182" t="s">
        <v>143</v>
      </c>
      <c r="AV161" s="14" t="s">
        <v>84</v>
      </c>
      <c r="AW161" s="14" t="s">
        <v>33</v>
      </c>
      <c r="AX161" s="14" t="s">
        <v>76</v>
      </c>
      <c r="AY161" s="182" t="s">
        <v>135</v>
      </c>
    </row>
    <row r="162" spans="1:65" s="13" customFormat="1" ht="11.25" x14ac:dyDescent="0.2">
      <c r="B162" s="172"/>
      <c r="D162" s="173" t="s">
        <v>145</v>
      </c>
      <c r="E162" s="174" t="s">
        <v>1</v>
      </c>
      <c r="F162" s="175" t="s">
        <v>188</v>
      </c>
      <c r="H162" s="176">
        <v>50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145</v>
      </c>
      <c r="AU162" s="174" t="s">
        <v>143</v>
      </c>
      <c r="AV162" s="13" t="s">
        <v>143</v>
      </c>
      <c r="AW162" s="13" t="s">
        <v>33</v>
      </c>
      <c r="AX162" s="13" t="s">
        <v>84</v>
      </c>
      <c r="AY162" s="174" t="s">
        <v>135</v>
      </c>
    </row>
    <row r="163" spans="1:65" s="2" customFormat="1" ht="21.75" customHeight="1" x14ac:dyDescent="0.2">
      <c r="A163" s="32"/>
      <c r="B163" s="157"/>
      <c r="C163" s="158" t="s">
        <v>189</v>
      </c>
      <c r="D163" s="158" t="s">
        <v>138</v>
      </c>
      <c r="E163" s="159" t="s">
        <v>190</v>
      </c>
      <c r="F163" s="160" t="s">
        <v>191</v>
      </c>
      <c r="G163" s="161" t="s">
        <v>141</v>
      </c>
      <c r="H163" s="162">
        <v>6.0990000000000002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0.34581329999999999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142</v>
      </c>
      <c r="AT163" s="170" t="s">
        <v>138</v>
      </c>
      <c r="AU163" s="170" t="s">
        <v>143</v>
      </c>
      <c r="AY163" s="17" t="s">
        <v>135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143</v>
      </c>
      <c r="BK163" s="171">
        <f>ROUND(I163*H163,2)</f>
        <v>0</v>
      </c>
      <c r="BL163" s="17" t="s">
        <v>142</v>
      </c>
      <c r="BM163" s="170" t="s">
        <v>192</v>
      </c>
    </row>
    <row r="164" spans="1:65" s="2" customFormat="1" ht="16.5" customHeight="1" x14ac:dyDescent="0.2">
      <c r="A164" s="32"/>
      <c r="B164" s="157"/>
      <c r="C164" s="158" t="s">
        <v>193</v>
      </c>
      <c r="D164" s="158" t="s">
        <v>138</v>
      </c>
      <c r="E164" s="159" t="s">
        <v>194</v>
      </c>
      <c r="F164" s="160" t="s">
        <v>195</v>
      </c>
      <c r="G164" s="161" t="s">
        <v>196</v>
      </c>
      <c r="H164" s="162">
        <v>2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4.684E-2</v>
      </c>
      <c r="R164" s="168">
        <f>Q164*H164</f>
        <v>9.3679999999999999E-2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142</v>
      </c>
      <c r="AT164" s="170" t="s">
        <v>138</v>
      </c>
      <c r="AU164" s="170" t="s">
        <v>143</v>
      </c>
      <c r="AY164" s="17" t="s">
        <v>135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143</v>
      </c>
      <c r="BK164" s="171">
        <f>ROUND(I164*H164,2)</f>
        <v>0</v>
      </c>
      <c r="BL164" s="17" t="s">
        <v>142</v>
      </c>
      <c r="BM164" s="170" t="s">
        <v>197</v>
      </c>
    </row>
    <row r="165" spans="1:65" s="2" customFormat="1" ht="16.5" customHeight="1" x14ac:dyDescent="0.2">
      <c r="A165" s="32"/>
      <c r="B165" s="157"/>
      <c r="C165" s="188" t="s">
        <v>198</v>
      </c>
      <c r="D165" s="188" t="s">
        <v>199</v>
      </c>
      <c r="E165" s="189" t="s">
        <v>200</v>
      </c>
      <c r="F165" s="190" t="s">
        <v>201</v>
      </c>
      <c r="G165" s="191" t="s">
        <v>196</v>
      </c>
      <c r="H165" s="192">
        <v>2</v>
      </c>
      <c r="I165" s="193"/>
      <c r="J165" s="194">
        <f>ROUND(I165*H165,2)</f>
        <v>0</v>
      </c>
      <c r="K165" s="195"/>
      <c r="L165" s="196"/>
      <c r="M165" s="197" t="s">
        <v>1</v>
      </c>
      <c r="N165" s="198" t="s">
        <v>42</v>
      </c>
      <c r="O165" s="58"/>
      <c r="P165" s="168">
        <f>O165*H165</f>
        <v>0</v>
      </c>
      <c r="Q165" s="168">
        <v>2.3470000000000001E-2</v>
      </c>
      <c r="R165" s="168">
        <f>Q165*H165</f>
        <v>4.6940000000000003E-2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168</v>
      </c>
      <c r="AT165" s="170" t="s">
        <v>199</v>
      </c>
      <c r="AU165" s="170" t="s">
        <v>143</v>
      </c>
      <c r="AY165" s="17" t="s">
        <v>135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143</v>
      </c>
      <c r="BK165" s="171">
        <f>ROUND(I165*H165,2)</f>
        <v>0</v>
      </c>
      <c r="BL165" s="17" t="s">
        <v>142</v>
      </c>
      <c r="BM165" s="170" t="s">
        <v>202</v>
      </c>
    </row>
    <row r="166" spans="1:65" s="12" customFormat="1" ht="22.9" customHeight="1" x14ac:dyDescent="0.2">
      <c r="B166" s="144"/>
      <c r="D166" s="145" t="s">
        <v>75</v>
      </c>
      <c r="E166" s="155" t="s">
        <v>173</v>
      </c>
      <c r="F166" s="155" t="s">
        <v>203</v>
      </c>
      <c r="I166" s="147"/>
      <c r="J166" s="156">
        <f>BK166</f>
        <v>0</v>
      </c>
      <c r="L166" s="144"/>
      <c r="M166" s="149"/>
      <c r="N166" s="150"/>
      <c r="O166" s="150"/>
      <c r="P166" s="151">
        <f>SUM(P167:P187)</f>
        <v>0</v>
      </c>
      <c r="Q166" s="150"/>
      <c r="R166" s="151">
        <f>SUM(R167:R187)</f>
        <v>2.6800000000000001E-3</v>
      </c>
      <c r="S166" s="150"/>
      <c r="T166" s="152">
        <f>SUM(T167:T187)</f>
        <v>2.7200579000000005</v>
      </c>
      <c r="AR166" s="145" t="s">
        <v>84</v>
      </c>
      <c r="AT166" s="153" t="s">
        <v>75</v>
      </c>
      <c r="AU166" s="153" t="s">
        <v>84</v>
      </c>
      <c r="AY166" s="145" t="s">
        <v>135</v>
      </c>
      <c r="BK166" s="154">
        <f>SUM(BK167:BK187)</f>
        <v>0</v>
      </c>
    </row>
    <row r="167" spans="1:65" s="2" customFormat="1" ht="21.75" customHeight="1" x14ac:dyDescent="0.2">
      <c r="A167" s="32"/>
      <c r="B167" s="157"/>
      <c r="C167" s="158" t="s">
        <v>8</v>
      </c>
      <c r="D167" s="158" t="s">
        <v>138</v>
      </c>
      <c r="E167" s="159" t="s">
        <v>204</v>
      </c>
      <c r="F167" s="160" t="s">
        <v>205</v>
      </c>
      <c r="G167" s="161" t="s">
        <v>141</v>
      </c>
      <c r="H167" s="162">
        <v>20.756</v>
      </c>
      <c r="I167" s="163"/>
      <c r="J167" s="164">
        <f>ROUND(I167*H167,2)</f>
        <v>0</v>
      </c>
      <c r="K167" s="165"/>
      <c r="L167" s="33"/>
      <c r="M167" s="166" t="s">
        <v>1</v>
      </c>
      <c r="N167" s="167" t="s">
        <v>42</v>
      </c>
      <c r="O167" s="58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0" t="s">
        <v>206</v>
      </c>
      <c r="AT167" s="170" t="s">
        <v>138</v>
      </c>
      <c r="AU167" s="170" t="s">
        <v>143</v>
      </c>
      <c r="AY167" s="17" t="s">
        <v>135</v>
      </c>
      <c r="BE167" s="171">
        <f>IF(N167="základní",J167,0)</f>
        <v>0</v>
      </c>
      <c r="BF167" s="171">
        <f>IF(N167="snížená",J167,0)</f>
        <v>0</v>
      </c>
      <c r="BG167" s="171">
        <f>IF(N167="zákl. přenesená",J167,0)</f>
        <v>0</v>
      </c>
      <c r="BH167" s="171">
        <f>IF(N167="sníž. přenesená",J167,0)</f>
        <v>0</v>
      </c>
      <c r="BI167" s="171">
        <f>IF(N167="nulová",J167,0)</f>
        <v>0</v>
      </c>
      <c r="BJ167" s="17" t="s">
        <v>143</v>
      </c>
      <c r="BK167" s="171">
        <f>ROUND(I167*H167,2)</f>
        <v>0</v>
      </c>
      <c r="BL167" s="17" t="s">
        <v>206</v>
      </c>
      <c r="BM167" s="170" t="s">
        <v>207</v>
      </c>
    </row>
    <row r="168" spans="1:65" s="14" customFormat="1" ht="11.25" x14ac:dyDescent="0.2">
      <c r="B168" s="181"/>
      <c r="D168" s="173" t="s">
        <v>145</v>
      </c>
      <c r="E168" s="182" t="s">
        <v>1</v>
      </c>
      <c r="F168" s="183" t="s">
        <v>208</v>
      </c>
      <c r="H168" s="182" t="s">
        <v>1</v>
      </c>
      <c r="I168" s="184"/>
      <c r="L168" s="181"/>
      <c r="M168" s="185"/>
      <c r="N168" s="186"/>
      <c r="O168" s="186"/>
      <c r="P168" s="186"/>
      <c r="Q168" s="186"/>
      <c r="R168" s="186"/>
      <c r="S168" s="186"/>
      <c r="T168" s="187"/>
      <c r="AT168" s="182" t="s">
        <v>145</v>
      </c>
      <c r="AU168" s="182" t="s">
        <v>143</v>
      </c>
      <c r="AV168" s="14" t="s">
        <v>84</v>
      </c>
      <c r="AW168" s="14" t="s">
        <v>33</v>
      </c>
      <c r="AX168" s="14" t="s">
        <v>76</v>
      </c>
      <c r="AY168" s="182" t="s">
        <v>135</v>
      </c>
    </row>
    <row r="169" spans="1:65" s="13" customFormat="1" ht="11.25" x14ac:dyDescent="0.2">
      <c r="B169" s="172"/>
      <c r="D169" s="173" t="s">
        <v>145</v>
      </c>
      <c r="E169" s="174" t="s">
        <v>1</v>
      </c>
      <c r="F169" s="175" t="s">
        <v>209</v>
      </c>
      <c r="H169" s="176">
        <v>14.911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145</v>
      </c>
      <c r="AU169" s="174" t="s">
        <v>143</v>
      </c>
      <c r="AV169" s="13" t="s">
        <v>143</v>
      </c>
      <c r="AW169" s="13" t="s">
        <v>33</v>
      </c>
      <c r="AX169" s="13" t="s">
        <v>76</v>
      </c>
      <c r="AY169" s="174" t="s">
        <v>135</v>
      </c>
    </row>
    <row r="170" spans="1:65" s="14" customFormat="1" ht="11.25" x14ac:dyDescent="0.2">
      <c r="B170" s="181"/>
      <c r="D170" s="173" t="s">
        <v>145</v>
      </c>
      <c r="E170" s="182" t="s">
        <v>1</v>
      </c>
      <c r="F170" s="183" t="s">
        <v>210</v>
      </c>
      <c r="H170" s="182" t="s">
        <v>1</v>
      </c>
      <c r="I170" s="184"/>
      <c r="L170" s="181"/>
      <c r="M170" s="185"/>
      <c r="N170" s="186"/>
      <c r="O170" s="186"/>
      <c r="P170" s="186"/>
      <c r="Q170" s="186"/>
      <c r="R170" s="186"/>
      <c r="S170" s="186"/>
      <c r="T170" s="187"/>
      <c r="AT170" s="182" t="s">
        <v>145</v>
      </c>
      <c r="AU170" s="182" t="s">
        <v>143</v>
      </c>
      <c r="AV170" s="14" t="s">
        <v>84</v>
      </c>
      <c r="AW170" s="14" t="s">
        <v>33</v>
      </c>
      <c r="AX170" s="14" t="s">
        <v>76</v>
      </c>
      <c r="AY170" s="182" t="s">
        <v>135</v>
      </c>
    </row>
    <row r="171" spans="1:65" s="13" customFormat="1" ht="11.25" x14ac:dyDescent="0.2">
      <c r="B171" s="172"/>
      <c r="D171" s="173" t="s">
        <v>145</v>
      </c>
      <c r="E171" s="174" t="s">
        <v>1</v>
      </c>
      <c r="F171" s="175" t="s">
        <v>211</v>
      </c>
      <c r="H171" s="176">
        <v>0.97499999999999998</v>
      </c>
      <c r="I171" s="177"/>
      <c r="L171" s="172"/>
      <c r="M171" s="178"/>
      <c r="N171" s="179"/>
      <c r="O171" s="179"/>
      <c r="P171" s="179"/>
      <c r="Q171" s="179"/>
      <c r="R171" s="179"/>
      <c r="S171" s="179"/>
      <c r="T171" s="180"/>
      <c r="AT171" s="174" t="s">
        <v>145</v>
      </c>
      <c r="AU171" s="174" t="s">
        <v>143</v>
      </c>
      <c r="AV171" s="13" t="s">
        <v>143</v>
      </c>
      <c r="AW171" s="13" t="s">
        <v>33</v>
      </c>
      <c r="AX171" s="13" t="s">
        <v>76</v>
      </c>
      <c r="AY171" s="174" t="s">
        <v>135</v>
      </c>
    </row>
    <row r="172" spans="1:65" s="13" customFormat="1" ht="11.25" x14ac:dyDescent="0.2">
      <c r="B172" s="172"/>
      <c r="D172" s="173" t="s">
        <v>145</v>
      </c>
      <c r="E172" s="174" t="s">
        <v>1</v>
      </c>
      <c r="F172" s="175" t="s">
        <v>212</v>
      </c>
      <c r="H172" s="176">
        <v>4.87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145</v>
      </c>
      <c r="AU172" s="174" t="s">
        <v>143</v>
      </c>
      <c r="AV172" s="13" t="s">
        <v>143</v>
      </c>
      <c r="AW172" s="13" t="s">
        <v>33</v>
      </c>
      <c r="AX172" s="13" t="s">
        <v>76</v>
      </c>
      <c r="AY172" s="174" t="s">
        <v>135</v>
      </c>
    </row>
    <row r="173" spans="1:65" s="15" customFormat="1" ht="11.25" x14ac:dyDescent="0.2">
      <c r="B173" s="199"/>
      <c r="D173" s="173" t="s">
        <v>145</v>
      </c>
      <c r="E173" s="200" t="s">
        <v>1</v>
      </c>
      <c r="F173" s="201" t="s">
        <v>213</v>
      </c>
      <c r="H173" s="202">
        <v>20.756</v>
      </c>
      <c r="I173" s="203"/>
      <c r="L173" s="199"/>
      <c r="M173" s="204"/>
      <c r="N173" s="205"/>
      <c r="O173" s="205"/>
      <c r="P173" s="205"/>
      <c r="Q173" s="205"/>
      <c r="R173" s="205"/>
      <c r="S173" s="205"/>
      <c r="T173" s="206"/>
      <c r="AT173" s="200" t="s">
        <v>145</v>
      </c>
      <c r="AU173" s="200" t="s">
        <v>143</v>
      </c>
      <c r="AV173" s="15" t="s">
        <v>142</v>
      </c>
      <c r="AW173" s="15" t="s">
        <v>33</v>
      </c>
      <c r="AX173" s="15" t="s">
        <v>84</v>
      </c>
      <c r="AY173" s="200" t="s">
        <v>135</v>
      </c>
    </row>
    <row r="174" spans="1:65" s="2" customFormat="1" ht="21.75" customHeight="1" x14ac:dyDescent="0.2">
      <c r="A174" s="32"/>
      <c r="B174" s="157"/>
      <c r="C174" s="158" t="s">
        <v>206</v>
      </c>
      <c r="D174" s="158" t="s">
        <v>138</v>
      </c>
      <c r="E174" s="159" t="s">
        <v>214</v>
      </c>
      <c r="F174" s="160" t="s">
        <v>215</v>
      </c>
      <c r="G174" s="161" t="s">
        <v>141</v>
      </c>
      <c r="H174" s="162">
        <v>20.385999999999999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1.4999999999999999E-4</v>
      </c>
      <c r="T174" s="169">
        <f>S174*H174</f>
        <v>3.0578999999999997E-3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206</v>
      </c>
      <c r="AT174" s="170" t="s">
        <v>138</v>
      </c>
      <c r="AU174" s="170" t="s">
        <v>143</v>
      </c>
      <c r="AY174" s="17" t="s">
        <v>135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143</v>
      </c>
      <c r="BK174" s="171">
        <f>ROUND(I174*H174,2)</f>
        <v>0</v>
      </c>
      <c r="BL174" s="17" t="s">
        <v>206</v>
      </c>
      <c r="BM174" s="170" t="s">
        <v>216</v>
      </c>
    </row>
    <row r="175" spans="1:65" s="14" customFormat="1" ht="22.5" x14ac:dyDescent="0.2">
      <c r="B175" s="181"/>
      <c r="D175" s="173" t="s">
        <v>145</v>
      </c>
      <c r="E175" s="182" t="s">
        <v>1</v>
      </c>
      <c r="F175" s="183" t="s">
        <v>217</v>
      </c>
      <c r="H175" s="182" t="s">
        <v>1</v>
      </c>
      <c r="I175" s="184"/>
      <c r="L175" s="181"/>
      <c r="M175" s="185"/>
      <c r="N175" s="186"/>
      <c r="O175" s="186"/>
      <c r="P175" s="186"/>
      <c r="Q175" s="186"/>
      <c r="R175" s="186"/>
      <c r="S175" s="186"/>
      <c r="T175" s="187"/>
      <c r="AT175" s="182" t="s">
        <v>145</v>
      </c>
      <c r="AU175" s="182" t="s">
        <v>143</v>
      </c>
      <c r="AV175" s="14" t="s">
        <v>84</v>
      </c>
      <c r="AW175" s="14" t="s">
        <v>33</v>
      </c>
      <c r="AX175" s="14" t="s">
        <v>76</v>
      </c>
      <c r="AY175" s="182" t="s">
        <v>135</v>
      </c>
    </row>
    <row r="176" spans="1:65" s="13" customFormat="1" ht="11.25" x14ac:dyDescent="0.2">
      <c r="B176" s="172"/>
      <c r="D176" s="173" t="s">
        <v>145</v>
      </c>
      <c r="E176" s="174" t="s">
        <v>1</v>
      </c>
      <c r="F176" s="175" t="s">
        <v>218</v>
      </c>
      <c r="H176" s="176">
        <v>20.385999999999999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145</v>
      </c>
      <c r="AU176" s="174" t="s">
        <v>143</v>
      </c>
      <c r="AV176" s="13" t="s">
        <v>143</v>
      </c>
      <c r="AW176" s="13" t="s">
        <v>33</v>
      </c>
      <c r="AX176" s="13" t="s">
        <v>84</v>
      </c>
      <c r="AY176" s="174" t="s">
        <v>135</v>
      </c>
    </row>
    <row r="177" spans="1:65" s="2" customFormat="1" ht="21.75" customHeight="1" x14ac:dyDescent="0.2">
      <c r="A177" s="32"/>
      <c r="B177" s="157"/>
      <c r="C177" s="158" t="s">
        <v>219</v>
      </c>
      <c r="D177" s="158" t="s">
        <v>138</v>
      </c>
      <c r="E177" s="159" t="s">
        <v>220</v>
      </c>
      <c r="F177" s="160" t="s">
        <v>221</v>
      </c>
      <c r="G177" s="161" t="s">
        <v>141</v>
      </c>
      <c r="H177" s="162">
        <v>67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4.0000000000000003E-5</v>
      </c>
      <c r="R177" s="168">
        <f>Q177*H177</f>
        <v>2.6800000000000001E-3</v>
      </c>
      <c r="S177" s="168">
        <v>0</v>
      </c>
      <c r="T177" s="16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142</v>
      </c>
      <c r="AT177" s="170" t="s">
        <v>138</v>
      </c>
      <c r="AU177" s="170" t="s">
        <v>143</v>
      </c>
      <c r="AY177" s="17" t="s">
        <v>135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143</v>
      </c>
      <c r="BK177" s="171">
        <f>ROUND(I177*H177,2)</f>
        <v>0</v>
      </c>
      <c r="BL177" s="17" t="s">
        <v>142</v>
      </c>
      <c r="BM177" s="170" t="s">
        <v>222</v>
      </c>
    </row>
    <row r="178" spans="1:65" s="13" customFormat="1" ht="11.25" x14ac:dyDescent="0.2">
      <c r="B178" s="172"/>
      <c r="D178" s="173" t="s">
        <v>145</v>
      </c>
      <c r="E178" s="174" t="s">
        <v>1</v>
      </c>
      <c r="F178" s="175" t="s">
        <v>223</v>
      </c>
      <c r="H178" s="176">
        <v>17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145</v>
      </c>
      <c r="AU178" s="174" t="s">
        <v>143</v>
      </c>
      <c r="AV178" s="13" t="s">
        <v>143</v>
      </c>
      <c r="AW178" s="13" t="s">
        <v>33</v>
      </c>
      <c r="AX178" s="13" t="s">
        <v>76</v>
      </c>
      <c r="AY178" s="174" t="s">
        <v>135</v>
      </c>
    </row>
    <row r="179" spans="1:65" s="14" customFormat="1" ht="11.25" x14ac:dyDescent="0.2">
      <c r="B179" s="181"/>
      <c r="D179" s="173" t="s">
        <v>145</v>
      </c>
      <c r="E179" s="182" t="s">
        <v>1</v>
      </c>
      <c r="F179" s="183" t="s">
        <v>224</v>
      </c>
      <c r="H179" s="182" t="s">
        <v>1</v>
      </c>
      <c r="I179" s="184"/>
      <c r="L179" s="181"/>
      <c r="M179" s="185"/>
      <c r="N179" s="186"/>
      <c r="O179" s="186"/>
      <c r="P179" s="186"/>
      <c r="Q179" s="186"/>
      <c r="R179" s="186"/>
      <c r="S179" s="186"/>
      <c r="T179" s="187"/>
      <c r="AT179" s="182" t="s">
        <v>145</v>
      </c>
      <c r="AU179" s="182" t="s">
        <v>143</v>
      </c>
      <c r="AV179" s="14" t="s">
        <v>84</v>
      </c>
      <c r="AW179" s="14" t="s">
        <v>33</v>
      </c>
      <c r="AX179" s="14" t="s">
        <v>76</v>
      </c>
      <c r="AY179" s="182" t="s">
        <v>135</v>
      </c>
    </row>
    <row r="180" spans="1:65" s="13" customFormat="1" ht="11.25" x14ac:dyDescent="0.2">
      <c r="B180" s="172"/>
      <c r="D180" s="173" t="s">
        <v>145</v>
      </c>
      <c r="E180" s="174" t="s">
        <v>1</v>
      </c>
      <c r="F180" s="175" t="s">
        <v>188</v>
      </c>
      <c r="H180" s="176">
        <v>50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145</v>
      </c>
      <c r="AU180" s="174" t="s">
        <v>143</v>
      </c>
      <c r="AV180" s="13" t="s">
        <v>143</v>
      </c>
      <c r="AW180" s="13" t="s">
        <v>33</v>
      </c>
      <c r="AX180" s="13" t="s">
        <v>76</v>
      </c>
      <c r="AY180" s="174" t="s">
        <v>135</v>
      </c>
    </row>
    <row r="181" spans="1:65" s="15" customFormat="1" ht="11.25" x14ac:dyDescent="0.2">
      <c r="B181" s="199"/>
      <c r="D181" s="173" t="s">
        <v>145</v>
      </c>
      <c r="E181" s="200" t="s">
        <v>1</v>
      </c>
      <c r="F181" s="201" t="s">
        <v>213</v>
      </c>
      <c r="H181" s="202">
        <v>67</v>
      </c>
      <c r="I181" s="203"/>
      <c r="L181" s="199"/>
      <c r="M181" s="204"/>
      <c r="N181" s="205"/>
      <c r="O181" s="205"/>
      <c r="P181" s="205"/>
      <c r="Q181" s="205"/>
      <c r="R181" s="205"/>
      <c r="S181" s="205"/>
      <c r="T181" s="206"/>
      <c r="AT181" s="200" t="s">
        <v>145</v>
      </c>
      <c r="AU181" s="200" t="s">
        <v>143</v>
      </c>
      <c r="AV181" s="15" t="s">
        <v>142</v>
      </c>
      <c r="AW181" s="15" t="s">
        <v>33</v>
      </c>
      <c r="AX181" s="15" t="s">
        <v>84</v>
      </c>
      <c r="AY181" s="200" t="s">
        <v>135</v>
      </c>
    </row>
    <row r="182" spans="1:65" s="2" customFormat="1" ht="16.5" customHeight="1" x14ac:dyDescent="0.2">
      <c r="A182" s="32"/>
      <c r="B182" s="157"/>
      <c r="C182" s="158" t="s">
        <v>225</v>
      </c>
      <c r="D182" s="158" t="s">
        <v>138</v>
      </c>
      <c r="E182" s="159" t="s">
        <v>226</v>
      </c>
      <c r="F182" s="160" t="s">
        <v>227</v>
      </c>
      <c r="G182" s="161" t="s">
        <v>141</v>
      </c>
      <c r="H182" s="162">
        <v>27.17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0.1</v>
      </c>
      <c r="T182" s="169">
        <f>S182*H182</f>
        <v>2.7170000000000005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142</v>
      </c>
      <c r="AT182" s="170" t="s">
        <v>138</v>
      </c>
      <c r="AU182" s="170" t="s">
        <v>143</v>
      </c>
      <c r="AY182" s="17" t="s">
        <v>135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143</v>
      </c>
      <c r="BK182" s="171">
        <f>ROUND(I182*H182,2)</f>
        <v>0</v>
      </c>
      <c r="BL182" s="17" t="s">
        <v>142</v>
      </c>
      <c r="BM182" s="170" t="s">
        <v>228</v>
      </c>
    </row>
    <row r="183" spans="1:65" s="13" customFormat="1" ht="11.25" x14ac:dyDescent="0.2">
      <c r="B183" s="172"/>
      <c r="D183" s="173" t="s">
        <v>145</v>
      </c>
      <c r="E183" s="174" t="s">
        <v>1</v>
      </c>
      <c r="F183" s="175" t="s">
        <v>229</v>
      </c>
      <c r="H183" s="176">
        <v>27.17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145</v>
      </c>
      <c r="AU183" s="174" t="s">
        <v>143</v>
      </c>
      <c r="AV183" s="13" t="s">
        <v>143</v>
      </c>
      <c r="AW183" s="13" t="s">
        <v>33</v>
      </c>
      <c r="AX183" s="13" t="s">
        <v>84</v>
      </c>
      <c r="AY183" s="174" t="s">
        <v>135</v>
      </c>
    </row>
    <row r="184" spans="1:65" s="2" customFormat="1" ht="16.5" customHeight="1" x14ac:dyDescent="0.2">
      <c r="A184" s="32"/>
      <c r="B184" s="157"/>
      <c r="C184" s="158" t="s">
        <v>230</v>
      </c>
      <c r="D184" s="158" t="s">
        <v>138</v>
      </c>
      <c r="E184" s="159" t="s">
        <v>231</v>
      </c>
      <c r="F184" s="160" t="s">
        <v>232</v>
      </c>
      <c r="G184" s="161" t="s">
        <v>141</v>
      </c>
      <c r="H184" s="162">
        <v>6.0990000000000002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142</v>
      </c>
      <c r="AT184" s="170" t="s">
        <v>138</v>
      </c>
      <c r="AU184" s="170" t="s">
        <v>143</v>
      </c>
      <c r="AY184" s="17" t="s">
        <v>135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143</v>
      </c>
      <c r="BK184" s="171">
        <f>ROUND(I184*H184,2)</f>
        <v>0</v>
      </c>
      <c r="BL184" s="17" t="s">
        <v>142</v>
      </c>
      <c r="BM184" s="170" t="s">
        <v>233</v>
      </c>
    </row>
    <row r="185" spans="1:65" s="13" customFormat="1" ht="11.25" x14ac:dyDescent="0.2">
      <c r="B185" s="172"/>
      <c r="D185" s="173" t="s">
        <v>145</v>
      </c>
      <c r="E185" s="174" t="s">
        <v>1</v>
      </c>
      <c r="F185" s="175" t="s">
        <v>234</v>
      </c>
      <c r="H185" s="176">
        <v>1.099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145</v>
      </c>
      <c r="AU185" s="174" t="s">
        <v>143</v>
      </c>
      <c r="AV185" s="13" t="s">
        <v>143</v>
      </c>
      <c r="AW185" s="13" t="s">
        <v>33</v>
      </c>
      <c r="AX185" s="13" t="s">
        <v>76</v>
      </c>
      <c r="AY185" s="174" t="s">
        <v>135</v>
      </c>
    </row>
    <row r="186" spans="1:65" s="13" customFormat="1" ht="11.25" x14ac:dyDescent="0.2">
      <c r="B186" s="172"/>
      <c r="D186" s="173" t="s">
        <v>145</v>
      </c>
      <c r="E186" s="174" t="s">
        <v>1</v>
      </c>
      <c r="F186" s="175" t="s">
        <v>235</v>
      </c>
      <c r="H186" s="176">
        <v>5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145</v>
      </c>
      <c r="AU186" s="174" t="s">
        <v>143</v>
      </c>
      <c r="AV186" s="13" t="s">
        <v>143</v>
      </c>
      <c r="AW186" s="13" t="s">
        <v>33</v>
      </c>
      <c r="AX186" s="13" t="s">
        <v>76</v>
      </c>
      <c r="AY186" s="174" t="s">
        <v>135</v>
      </c>
    </row>
    <row r="187" spans="1:65" s="15" customFormat="1" ht="11.25" x14ac:dyDescent="0.2">
      <c r="B187" s="199"/>
      <c r="D187" s="173" t="s">
        <v>145</v>
      </c>
      <c r="E187" s="200" t="s">
        <v>1</v>
      </c>
      <c r="F187" s="201" t="s">
        <v>213</v>
      </c>
      <c r="H187" s="202">
        <v>6.0990000000000002</v>
      </c>
      <c r="I187" s="203"/>
      <c r="L187" s="199"/>
      <c r="M187" s="204"/>
      <c r="N187" s="205"/>
      <c r="O187" s="205"/>
      <c r="P187" s="205"/>
      <c r="Q187" s="205"/>
      <c r="R187" s="205"/>
      <c r="S187" s="205"/>
      <c r="T187" s="206"/>
      <c r="AT187" s="200" t="s">
        <v>145</v>
      </c>
      <c r="AU187" s="200" t="s">
        <v>143</v>
      </c>
      <c r="AV187" s="15" t="s">
        <v>142</v>
      </c>
      <c r="AW187" s="15" t="s">
        <v>33</v>
      </c>
      <c r="AX187" s="15" t="s">
        <v>84</v>
      </c>
      <c r="AY187" s="200" t="s">
        <v>135</v>
      </c>
    </row>
    <row r="188" spans="1:65" s="12" customFormat="1" ht="22.9" customHeight="1" x14ac:dyDescent="0.2">
      <c r="B188" s="144"/>
      <c r="D188" s="145" t="s">
        <v>75</v>
      </c>
      <c r="E188" s="155" t="s">
        <v>236</v>
      </c>
      <c r="F188" s="155" t="s">
        <v>237</v>
      </c>
      <c r="I188" s="147"/>
      <c r="J188" s="156">
        <f>BK188</f>
        <v>0</v>
      </c>
      <c r="L188" s="144"/>
      <c r="M188" s="149"/>
      <c r="N188" s="150"/>
      <c r="O188" s="150"/>
      <c r="P188" s="151">
        <f>SUM(P189:P195)</f>
        <v>0</v>
      </c>
      <c r="Q188" s="150"/>
      <c r="R188" s="151">
        <f>SUM(R189:R195)</f>
        <v>0</v>
      </c>
      <c r="S188" s="150"/>
      <c r="T188" s="152">
        <f>SUM(T189:T195)</f>
        <v>0</v>
      </c>
      <c r="AR188" s="145" t="s">
        <v>84</v>
      </c>
      <c r="AT188" s="153" t="s">
        <v>75</v>
      </c>
      <c r="AU188" s="153" t="s">
        <v>84</v>
      </c>
      <c r="AY188" s="145" t="s">
        <v>135</v>
      </c>
      <c r="BK188" s="154">
        <f>SUM(BK189:BK195)</f>
        <v>0</v>
      </c>
    </row>
    <row r="189" spans="1:65" s="2" customFormat="1" ht="21.75" customHeight="1" x14ac:dyDescent="0.2">
      <c r="A189" s="32"/>
      <c r="B189" s="157"/>
      <c r="C189" s="158" t="s">
        <v>238</v>
      </c>
      <c r="D189" s="158" t="s">
        <v>138</v>
      </c>
      <c r="E189" s="159" t="s">
        <v>239</v>
      </c>
      <c r="F189" s="160" t="s">
        <v>240</v>
      </c>
      <c r="G189" s="161" t="s">
        <v>241</v>
      </c>
      <c r="H189" s="162">
        <v>2.956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142</v>
      </c>
      <c r="AT189" s="170" t="s">
        <v>138</v>
      </c>
      <c r="AU189" s="170" t="s">
        <v>143</v>
      </c>
      <c r="AY189" s="17" t="s">
        <v>135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143</v>
      </c>
      <c r="BK189" s="171">
        <f>ROUND(I189*H189,2)</f>
        <v>0</v>
      </c>
      <c r="BL189" s="17" t="s">
        <v>142</v>
      </c>
      <c r="BM189" s="170" t="s">
        <v>242</v>
      </c>
    </row>
    <row r="190" spans="1:65" s="2" customFormat="1" ht="21.75" customHeight="1" x14ac:dyDescent="0.2">
      <c r="A190" s="32"/>
      <c r="B190" s="157"/>
      <c r="C190" s="158" t="s">
        <v>7</v>
      </c>
      <c r="D190" s="158" t="s">
        <v>138</v>
      </c>
      <c r="E190" s="159" t="s">
        <v>243</v>
      </c>
      <c r="F190" s="160" t="s">
        <v>244</v>
      </c>
      <c r="G190" s="161" t="s">
        <v>241</v>
      </c>
      <c r="H190" s="162">
        <v>147.80000000000001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142</v>
      </c>
      <c r="AT190" s="170" t="s">
        <v>138</v>
      </c>
      <c r="AU190" s="170" t="s">
        <v>143</v>
      </c>
      <c r="AY190" s="17" t="s">
        <v>135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143</v>
      </c>
      <c r="BK190" s="171">
        <f>ROUND(I190*H190,2)</f>
        <v>0</v>
      </c>
      <c r="BL190" s="17" t="s">
        <v>142</v>
      </c>
      <c r="BM190" s="170" t="s">
        <v>245</v>
      </c>
    </row>
    <row r="191" spans="1:65" s="13" customFormat="1" ht="11.25" x14ac:dyDescent="0.2">
      <c r="B191" s="172"/>
      <c r="D191" s="173" t="s">
        <v>145</v>
      </c>
      <c r="F191" s="175" t="s">
        <v>246</v>
      </c>
      <c r="H191" s="176">
        <v>147.80000000000001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145</v>
      </c>
      <c r="AU191" s="174" t="s">
        <v>143</v>
      </c>
      <c r="AV191" s="13" t="s">
        <v>143</v>
      </c>
      <c r="AW191" s="13" t="s">
        <v>3</v>
      </c>
      <c r="AX191" s="13" t="s">
        <v>84</v>
      </c>
      <c r="AY191" s="174" t="s">
        <v>135</v>
      </c>
    </row>
    <row r="192" spans="1:65" s="2" customFormat="1" ht="21.75" customHeight="1" x14ac:dyDescent="0.2">
      <c r="A192" s="32"/>
      <c r="B192" s="157"/>
      <c r="C192" s="158" t="s">
        <v>247</v>
      </c>
      <c r="D192" s="158" t="s">
        <v>138</v>
      </c>
      <c r="E192" s="159" t="s">
        <v>248</v>
      </c>
      <c r="F192" s="160" t="s">
        <v>249</v>
      </c>
      <c r="G192" s="161" t="s">
        <v>241</v>
      </c>
      <c r="H192" s="162">
        <v>2.956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142</v>
      </c>
      <c r="AT192" s="170" t="s">
        <v>138</v>
      </c>
      <c r="AU192" s="170" t="s">
        <v>143</v>
      </c>
      <c r="AY192" s="17" t="s">
        <v>135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143</v>
      </c>
      <c r="BK192" s="171">
        <f>ROUND(I192*H192,2)</f>
        <v>0</v>
      </c>
      <c r="BL192" s="17" t="s">
        <v>142</v>
      </c>
      <c r="BM192" s="170" t="s">
        <v>250</v>
      </c>
    </row>
    <row r="193" spans="1:65" s="2" customFormat="1" ht="21.75" customHeight="1" x14ac:dyDescent="0.2">
      <c r="A193" s="32"/>
      <c r="B193" s="157"/>
      <c r="C193" s="158" t="s">
        <v>251</v>
      </c>
      <c r="D193" s="158" t="s">
        <v>138</v>
      </c>
      <c r="E193" s="159" t="s">
        <v>252</v>
      </c>
      <c r="F193" s="160" t="s">
        <v>253</v>
      </c>
      <c r="G193" s="161" t="s">
        <v>241</v>
      </c>
      <c r="H193" s="162">
        <v>26.603999999999999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142</v>
      </c>
      <c r="AT193" s="170" t="s">
        <v>138</v>
      </c>
      <c r="AU193" s="170" t="s">
        <v>143</v>
      </c>
      <c r="AY193" s="17" t="s">
        <v>135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143</v>
      </c>
      <c r="BK193" s="171">
        <f>ROUND(I193*H193,2)</f>
        <v>0</v>
      </c>
      <c r="BL193" s="17" t="s">
        <v>142</v>
      </c>
      <c r="BM193" s="170" t="s">
        <v>254</v>
      </c>
    </row>
    <row r="194" spans="1:65" s="13" customFormat="1" ht="11.25" x14ac:dyDescent="0.2">
      <c r="B194" s="172"/>
      <c r="D194" s="173" t="s">
        <v>145</v>
      </c>
      <c r="F194" s="175" t="s">
        <v>255</v>
      </c>
      <c r="H194" s="176">
        <v>26.603999999999999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145</v>
      </c>
      <c r="AU194" s="174" t="s">
        <v>143</v>
      </c>
      <c r="AV194" s="13" t="s">
        <v>143</v>
      </c>
      <c r="AW194" s="13" t="s">
        <v>3</v>
      </c>
      <c r="AX194" s="13" t="s">
        <v>84</v>
      </c>
      <c r="AY194" s="174" t="s">
        <v>135</v>
      </c>
    </row>
    <row r="195" spans="1:65" s="2" customFormat="1" ht="21.75" customHeight="1" x14ac:dyDescent="0.2">
      <c r="A195" s="32"/>
      <c r="B195" s="157"/>
      <c r="C195" s="158" t="s">
        <v>256</v>
      </c>
      <c r="D195" s="158" t="s">
        <v>138</v>
      </c>
      <c r="E195" s="159" t="s">
        <v>257</v>
      </c>
      <c r="F195" s="160" t="s">
        <v>258</v>
      </c>
      <c r="G195" s="161" t="s">
        <v>241</v>
      </c>
      <c r="H195" s="162">
        <v>2.952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142</v>
      </c>
      <c r="AT195" s="170" t="s">
        <v>138</v>
      </c>
      <c r="AU195" s="170" t="s">
        <v>143</v>
      </c>
      <c r="AY195" s="17" t="s">
        <v>135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143</v>
      </c>
      <c r="BK195" s="171">
        <f>ROUND(I195*H195,2)</f>
        <v>0</v>
      </c>
      <c r="BL195" s="17" t="s">
        <v>142</v>
      </c>
      <c r="BM195" s="170" t="s">
        <v>259</v>
      </c>
    </row>
    <row r="196" spans="1:65" s="12" customFormat="1" ht="22.9" customHeight="1" x14ac:dyDescent="0.2">
      <c r="B196" s="144"/>
      <c r="D196" s="145" t="s">
        <v>75</v>
      </c>
      <c r="E196" s="155" t="s">
        <v>260</v>
      </c>
      <c r="F196" s="155" t="s">
        <v>261</v>
      </c>
      <c r="I196" s="147"/>
      <c r="J196" s="156">
        <f>BK196</f>
        <v>0</v>
      </c>
      <c r="L196" s="144"/>
      <c r="M196" s="149"/>
      <c r="N196" s="150"/>
      <c r="O196" s="150"/>
      <c r="P196" s="151">
        <f>SUM(P197:P199)</f>
        <v>0</v>
      </c>
      <c r="Q196" s="150"/>
      <c r="R196" s="151">
        <f>SUM(R197:R199)</f>
        <v>0</v>
      </c>
      <c r="S196" s="150"/>
      <c r="T196" s="152">
        <f>SUM(T197:T199)</f>
        <v>0</v>
      </c>
      <c r="AR196" s="145" t="s">
        <v>84</v>
      </c>
      <c r="AT196" s="153" t="s">
        <v>75</v>
      </c>
      <c r="AU196" s="153" t="s">
        <v>84</v>
      </c>
      <c r="AY196" s="145" t="s">
        <v>135</v>
      </c>
      <c r="BK196" s="154">
        <f>SUM(BK197:BK199)</f>
        <v>0</v>
      </c>
    </row>
    <row r="197" spans="1:65" s="2" customFormat="1" ht="16.5" customHeight="1" x14ac:dyDescent="0.2">
      <c r="A197" s="32"/>
      <c r="B197" s="157"/>
      <c r="C197" s="158" t="s">
        <v>262</v>
      </c>
      <c r="D197" s="158" t="s">
        <v>138</v>
      </c>
      <c r="E197" s="159" t="s">
        <v>263</v>
      </c>
      <c r="F197" s="160" t="s">
        <v>264</v>
      </c>
      <c r="G197" s="161" t="s">
        <v>241</v>
      </c>
      <c r="H197" s="162">
        <v>1.087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142</v>
      </c>
      <c r="AT197" s="170" t="s">
        <v>138</v>
      </c>
      <c r="AU197" s="170" t="s">
        <v>143</v>
      </c>
      <c r="AY197" s="17" t="s">
        <v>135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143</v>
      </c>
      <c r="BK197" s="171">
        <f>ROUND(I197*H197,2)</f>
        <v>0</v>
      </c>
      <c r="BL197" s="17" t="s">
        <v>142</v>
      </c>
      <c r="BM197" s="170" t="s">
        <v>265</v>
      </c>
    </row>
    <row r="198" spans="1:65" s="2" customFormat="1" ht="21.75" customHeight="1" x14ac:dyDescent="0.2">
      <c r="A198" s="32"/>
      <c r="B198" s="157"/>
      <c r="C198" s="158" t="s">
        <v>266</v>
      </c>
      <c r="D198" s="158" t="s">
        <v>138</v>
      </c>
      <c r="E198" s="159" t="s">
        <v>267</v>
      </c>
      <c r="F198" s="160" t="s">
        <v>268</v>
      </c>
      <c r="G198" s="161" t="s">
        <v>241</v>
      </c>
      <c r="H198" s="162">
        <v>1.087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142</v>
      </c>
      <c r="AT198" s="170" t="s">
        <v>138</v>
      </c>
      <c r="AU198" s="170" t="s">
        <v>143</v>
      </c>
      <c r="AY198" s="17" t="s">
        <v>135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143</v>
      </c>
      <c r="BK198" s="171">
        <f>ROUND(I198*H198,2)</f>
        <v>0</v>
      </c>
      <c r="BL198" s="17" t="s">
        <v>142</v>
      </c>
      <c r="BM198" s="170" t="s">
        <v>269</v>
      </c>
    </row>
    <row r="199" spans="1:65" s="2" customFormat="1" ht="21.75" customHeight="1" x14ac:dyDescent="0.2">
      <c r="A199" s="32"/>
      <c r="B199" s="157"/>
      <c r="C199" s="158" t="s">
        <v>270</v>
      </c>
      <c r="D199" s="158" t="s">
        <v>138</v>
      </c>
      <c r="E199" s="159" t="s">
        <v>271</v>
      </c>
      <c r="F199" s="160" t="s">
        <v>272</v>
      </c>
      <c r="G199" s="161" t="s">
        <v>241</v>
      </c>
      <c r="H199" s="162">
        <v>1.087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142</v>
      </c>
      <c r="AT199" s="170" t="s">
        <v>138</v>
      </c>
      <c r="AU199" s="170" t="s">
        <v>143</v>
      </c>
      <c r="AY199" s="17" t="s">
        <v>135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143</v>
      </c>
      <c r="BK199" s="171">
        <f>ROUND(I199*H199,2)</f>
        <v>0</v>
      </c>
      <c r="BL199" s="17" t="s">
        <v>142</v>
      </c>
      <c r="BM199" s="170" t="s">
        <v>273</v>
      </c>
    </row>
    <row r="200" spans="1:65" s="12" customFormat="1" ht="25.9" customHeight="1" x14ac:dyDescent="0.2">
      <c r="B200" s="144"/>
      <c r="D200" s="145" t="s">
        <v>75</v>
      </c>
      <c r="E200" s="146" t="s">
        <v>274</v>
      </c>
      <c r="F200" s="146" t="s">
        <v>275</v>
      </c>
      <c r="I200" s="147"/>
      <c r="J200" s="148">
        <f>BK200</f>
        <v>0</v>
      </c>
      <c r="L200" s="144"/>
      <c r="M200" s="149"/>
      <c r="N200" s="150"/>
      <c r="O200" s="150"/>
      <c r="P200" s="151">
        <f>P201+P228+P239+P251+P263+P283+P287+P305+P311+P343+P359+P369+P382+P401+P407</f>
        <v>0</v>
      </c>
      <c r="Q200" s="150"/>
      <c r="R200" s="151">
        <f>R201+R228+R239+R251+R263+R283+R287+R305+R311+R343+R359+R369+R382+R401+R407</f>
        <v>2.5556558300000001</v>
      </c>
      <c r="S200" s="150"/>
      <c r="T200" s="152">
        <f>T201+T228+T239+T251+T263+T283+T287+T305+T311+T343+T359+T369+T382+T401+T407</f>
        <v>0.23573810000000001</v>
      </c>
      <c r="AR200" s="145" t="s">
        <v>143</v>
      </c>
      <c r="AT200" s="153" t="s">
        <v>75</v>
      </c>
      <c r="AU200" s="153" t="s">
        <v>76</v>
      </c>
      <c r="AY200" s="145" t="s">
        <v>135</v>
      </c>
      <c r="BK200" s="154">
        <f>BK201+BK228+BK239+BK251+BK263+BK283+BK287+BK305+BK311+BK343+BK359+BK369+BK382+BK401+BK407</f>
        <v>0</v>
      </c>
    </row>
    <row r="201" spans="1:65" s="12" customFormat="1" ht="22.9" customHeight="1" x14ac:dyDescent="0.2">
      <c r="B201" s="144"/>
      <c r="D201" s="145" t="s">
        <v>75</v>
      </c>
      <c r="E201" s="155" t="s">
        <v>276</v>
      </c>
      <c r="F201" s="155" t="s">
        <v>277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SUM(P202:P227)</f>
        <v>0</v>
      </c>
      <c r="Q201" s="150"/>
      <c r="R201" s="151">
        <f>SUM(R202:R227)</f>
        <v>4.4874059999999993E-2</v>
      </c>
      <c r="S201" s="150"/>
      <c r="T201" s="152">
        <f>SUM(T202:T227)</f>
        <v>0</v>
      </c>
      <c r="AR201" s="145" t="s">
        <v>143</v>
      </c>
      <c r="AT201" s="153" t="s">
        <v>75</v>
      </c>
      <c r="AU201" s="153" t="s">
        <v>84</v>
      </c>
      <c r="AY201" s="145" t="s">
        <v>135</v>
      </c>
      <c r="BK201" s="154">
        <f>SUM(BK202:BK227)</f>
        <v>0</v>
      </c>
    </row>
    <row r="202" spans="1:65" s="2" customFormat="1" ht="21.75" customHeight="1" x14ac:dyDescent="0.2">
      <c r="A202" s="32"/>
      <c r="B202" s="157"/>
      <c r="C202" s="158" t="s">
        <v>278</v>
      </c>
      <c r="D202" s="158" t="s">
        <v>138</v>
      </c>
      <c r="E202" s="159" t="s">
        <v>279</v>
      </c>
      <c r="F202" s="160" t="s">
        <v>280</v>
      </c>
      <c r="G202" s="161" t="s">
        <v>141</v>
      </c>
      <c r="H202" s="162">
        <v>5.52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206</v>
      </c>
      <c r="AT202" s="170" t="s">
        <v>138</v>
      </c>
      <c r="AU202" s="170" t="s">
        <v>143</v>
      </c>
      <c r="AY202" s="17" t="s">
        <v>135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143</v>
      </c>
      <c r="BK202" s="171">
        <f>ROUND(I202*H202,2)</f>
        <v>0</v>
      </c>
      <c r="BL202" s="17" t="s">
        <v>206</v>
      </c>
      <c r="BM202" s="170" t="s">
        <v>281</v>
      </c>
    </row>
    <row r="203" spans="1:65" s="13" customFormat="1" ht="11.25" x14ac:dyDescent="0.2">
      <c r="B203" s="172"/>
      <c r="D203" s="173" t="s">
        <v>145</v>
      </c>
      <c r="E203" s="174" t="s">
        <v>1</v>
      </c>
      <c r="F203" s="175" t="s">
        <v>282</v>
      </c>
      <c r="H203" s="176">
        <v>5.52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145</v>
      </c>
      <c r="AU203" s="174" t="s">
        <v>143</v>
      </c>
      <c r="AV203" s="13" t="s">
        <v>143</v>
      </c>
      <c r="AW203" s="13" t="s">
        <v>33</v>
      </c>
      <c r="AX203" s="13" t="s">
        <v>76</v>
      </c>
      <c r="AY203" s="174" t="s">
        <v>135</v>
      </c>
    </row>
    <row r="204" spans="1:65" s="15" customFormat="1" ht="11.25" x14ac:dyDescent="0.2">
      <c r="B204" s="199"/>
      <c r="D204" s="173" t="s">
        <v>145</v>
      </c>
      <c r="E204" s="200" t="s">
        <v>1</v>
      </c>
      <c r="F204" s="201" t="s">
        <v>213</v>
      </c>
      <c r="H204" s="202">
        <v>5.52</v>
      </c>
      <c r="I204" s="203"/>
      <c r="L204" s="199"/>
      <c r="M204" s="204"/>
      <c r="N204" s="205"/>
      <c r="O204" s="205"/>
      <c r="P204" s="205"/>
      <c r="Q204" s="205"/>
      <c r="R204" s="205"/>
      <c r="S204" s="205"/>
      <c r="T204" s="206"/>
      <c r="AT204" s="200" t="s">
        <v>145</v>
      </c>
      <c r="AU204" s="200" t="s">
        <v>143</v>
      </c>
      <c r="AV204" s="15" t="s">
        <v>142</v>
      </c>
      <c r="AW204" s="15" t="s">
        <v>33</v>
      </c>
      <c r="AX204" s="15" t="s">
        <v>84</v>
      </c>
      <c r="AY204" s="200" t="s">
        <v>135</v>
      </c>
    </row>
    <row r="205" spans="1:65" s="2" customFormat="1" ht="21.75" customHeight="1" x14ac:dyDescent="0.2">
      <c r="A205" s="32"/>
      <c r="B205" s="157"/>
      <c r="C205" s="158" t="s">
        <v>283</v>
      </c>
      <c r="D205" s="158" t="s">
        <v>138</v>
      </c>
      <c r="E205" s="159" t="s">
        <v>284</v>
      </c>
      <c r="F205" s="160" t="s">
        <v>285</v>
      </c>
      <c r="G205" s="161" t="s">
        <v>141</v>
      </c>
      <c r="H205" s="162">
        <v>8.9659999999999993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206</v>
      </c>
      <c r="AT205" s="170" t="s">
        <v>138</v>
      </c>
      <c r="AU205" s="170" t="s">
        <v>143</v>
      </c>
      <c r="AY205" s="17" t="s">
        <v>135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143</v>
      </c>
      <c r="BK205" s="171">
        <f>ROUND(I205*H205,2)</f>
        <v>0</v>
      </c>
      <c r="BL205" s="17" t="s">
        <v>206</v>
      </c>
      <c r="BM205" s="170" t="s">
        <v>286</v>
      </c>
    </row>
    <row r="206" spans="1:65" s="13" customFormat="1" ht="11.25" x14ac:dyDescent="0.2">
      <c r="B206" s="172"/>
      <c r="D206" s="173" t="s">
        <v>145</v>
      </c>
      <c r="E206" s="174" t="s">
        <v>1</v>
      </c>
      <c r="F206" s="175" t="s">
        <v>287</v>
      </c>
      <c r="H206" s="176">
        <v>0.627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145</v>
      </c>
      <c r="AU206" s="174" t="s">
        <v>143</v>
      </c>
      <c r="AV206" s="13" t="s">
        <v>143</v>
      </c>
      <c r="AW206" s="13" t="s">
        <v>33</v>
      </c>
      <c r="AX206" s="13" t="s">
        <v>76</v>
      </c>
      <c r="AY206" s="174" t="s">
        <v>135</v>
      </c>
    </row>
    <row r="207" spans="1:65" s="13" customFormat="1" ht="11.25" x14ac:dyDescent="0.2">
      <c r="B207" s="172"/>
      <c r="D207" s="173" t="s">
        <v>145</v>
      </c>
      <c r="E207" s="174" t="s">
        <v>1</v>
      </c>
      <c r="F207" s="175" t="s">
        <v>288</v>
      </c>
      <c r="H207" s="176">
        <v>5.6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145</v>
      </c>
      <c r="AU207" s="174" t="s">
        <v>143</v>
      </c>
      <c r="AV207" s="13" t="s">
        <v>143</v>
      </c>
      <c r="AW207" s="13" t="s">
        <v>33</v>
      </c>
      <c r="AX207" s="13" t="s">
        <v>76</v>
      </c>
      <c r="AY207" s="174" t="s">
        <v>135</v>
      </c>
    </row>
    <row r="208" spans="1:65" s="13" customFormat="1" ht="11.25" x14ac:dyDescent="0.2">
      <c r="B208" s="172"/>
      <c r="D208" s="173" t="s">
        <v>145</v>
      </c>
      <c r="E208" s="174" t="s">
        <v>1</v>
      </c>
      <c r="F208" s="175" t="s">
        <v>289</v>
      </c>
      <c r="H208" s="176">
        <v>1.0589999999999999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145</v>
      </c>
      <c r="AU208" s="174" t="s">
        <v>143</v>
      </c>
      <c r="AV208" s="13" t="s">
        <v>143</v>
      </c>
      <c r="AW208" s="13" t="s">
        <v>33</v>
      </c>
      <c r="AX208" s="13" t="s">
        <v>76</v>
      </c>
      <c r="AY208" s="174" t="s">
        <v>135</v>
      </c>
    </row>
    <row r="209" spans="1:65" s="14" customFormat="1" ht="11.25" x14ac:dyDescent="0.2">
      <c r="B209" s="181"/>
      <c r="D209" s="173" t="s">
        <v>145</v>
      </c>
      <c r="E209" s="182" t="s">
        <v>1</v>
      </c>
      <c r="F209" s="183" t="s">
        <v>290</v>
      </c>
      <c r="H209" s="182" t="s">
        <v>1</v>
      </c>
      <c r="I209" s="184"/>
      <c r="L209" s="181"/>
      <c r="M209" s="185"/>
      <c r="N209" s="186"/>
      <c r="O209" s="186"/>
      <c r="P209" s="186"/>
      <c r="Q209" s="186"/>
      <c r="R209" s="186"/>
      <c r="S209" s="186"/>
      <c r="T209" s="187"/>
      <c r="AT209" s="182" t="s">
        <v>145</v>
      </c>
      <c r="AU209" s="182" t="s">
        <v>143</v>
      </c>
      <c r="AV209" s="14" t="s">
        <v>84</v>
      </c>
      <c r="AW209" s="14" t="s">
        <v>33</v>
      </c>
      <c r="AX209" s="14" t="s">
        <v>76</v>
      </c>
      <c r="AY209" s="182" t="s">
        <v>135</v>
      </c>
    </row>
    <row r="210" spans="1:65" s="13" customFormat="1" ht="11.25" x14ac:dyDescent="0.2">
      <c r="B210" s="172"/>
      <c r="D210" s="173" t="s">
        <v>145</v>
      </c>
      <c r="E210" s="174" t="s">
        <v>1</v>
      </c>
      <c r="F210" s="175" t="s">
        <v>291</v>
      </c>
      <c r="H210" s="176">
        <v>1.68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145</v>
      </c>
      <c r="AU210" s="174" t="s">
        <v>143</v>
      </c>
      <c r="AV210" s="13" t="s">
        <v>143</v>
      </c>
      <c r="AW210" s="13" t="s">
        <v>33</v>
      </c>
      <c r="AX210" s="13" t="s">
        <v>76</v>
      </c>
      <c r="AY210" s="174" t="s">
        <v>135</v>
      </c>
    </row>
    <row r="211" spans="1:65" s="15" customFormat="1" ht="11.25" x14ac:dyDescent="0.2">
      <c r="B211" s="199"/>
      <c r="D211" s="173" t="s">
        <v>145</v>
      </c>
      <c r="E211" s="200" t="s">
        <v>1</v>
      </c>
      <c r="F211" s="201" t="s">
        <v>213</v>
      </c>
      <c r="H211" s="202">
        <v>8.9659999999999993</v>
      </c>
      <c r="I211" s="203"/>
      <c r="L211" s="199"/>
      <c r="M211" s="204"/>
      <c r="N211" s="205"/>
      <c r="O211" s="205"/>
      <c r="P211" s="205"/>
      <c r="Q211" s="205"/>
      <c r="R211" s="205"/>
      <c r="S211" s="205"/>
      <c r="T211" s="206"/>
      <c r="AT211" s="200" t="s">
        <v>145</v>
      </c>
      <c r="AU211" s="200" t="s">
        <v>143</v>
      </c>
      <c r="AV211" s="15" t="s">
        <v>142</v>
      </c>
      <c r="AW211" s="15" t="s">
        <v>33</v>
      </c>
      <c r="AX211" s="15" t="s">
        <v>84</v>
      </c>
      <c r="AY211" s="200" t="s">
        <v>135</v>
      </c>
    </row>
    <row r="212" spans="1:65" s="2" customFormat="1" ht="21.75" customHeight="1" x14ac:dyDescent="0.2">
      <c r="A212" s="32"/>
      <c r="B212" s="157"/>
      <c r="C212" s="188" t="s">
        <v>292</v>
      </c>
      <c r="D212" s="188" t="s">
        <v>199</v>
      </c>
      <c r="E212" s="189" t="s">
        <v>293</v>
      </c>
      <c r="F212" s="190" t="s">
        <v>294</v>
      </c>
      <c r="G212" s="191" t="s">
        <v>295</v>
      </c>
      <c r="H212" s="192">
        <v>43.457999999999998</v>
      </c>
      <c r="I212" s="193"/>
      <c r="J212" s="194">
        <f>ROUND(I212*H212,2)</f>
        <v>0</v>
      </c>
      <c r="K212" s="195"/>
      <c r="L212" s="196"/>
      <c r="M212" s="197" t="s">
        <v>1</v>
      </c>
      <c r="N212" s="198" t="s">
        <v>42</v>
      </c>
      <c r="O212" s="58"/>
      <c r="P212" s="168">
        <f>O212*H212</f>
        <v>0</v>
      </c>
      <c r="Q212" s="168">
        <v>1E-3</v>
      </c>
      <c r="R212" s="168">
        <f>Q212*H212</f>
        <v>4.3457999999999997E-2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296</v>
      </c>
      <c r="AT212" s="170" t="s">
        <v>199</v>
      </c>
      <c r="AU212" s="170" t="s">
        <v>143</v>
      </c>
      <c r="AY212" s="17" t="s">
        <v>135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143</v>
      </c>
      <c r="BK212" s="171">
        <f>ROUND(I212*H212,2)</f>
        <v>0</v>
      </c>
      <c r="BL212" s="17" t="s">
        <v>206</v>
      </c>
      <c r="BM212" s="170" t="s">
        <v>297</v>
      </c>
    </row>
    <row r="213" spans="1:65" s="14" customFormat="1" ht="11.25" x14ac:dyDescent="0.2">
      <c r="B213" s="181"/>
      <c r="D213" s="173" t="s">
        <v>145</v>
      </c>
      <c r="E213" s="182" t="s">
        <v>1</v>
      </c>
      <c r="F213" s="183" t="s">
        <v>298</v>
      </c>
      <c r="H213" s="182" t="s">
        <v>1</v>
      </c>
      <c r="I213" s="184"/>
      <c r="L213" s="181"/>
      <c r="M213" s="185"/>
      <c r="N213" s="186"/>
      <c r="O213" s="186"/>
      <c r="P213" s="186"/>
      <c r="Q213" s="186"/>
      <c r="R213" s="186"/>
      <c r="S213" s="186"/>
      <c r="T213" s="187"/>
      <c r="AT213" s="182" t="s">
        <v>145</v>
      </c>
      <c r="AU213" s="182" t="s">
        <v>143</v>
      </c>
      <c r="AV213" s="14" t="s">
        <v>84</v>
      </c>
      <c r="AW213" s="14" t="s">
        <v>33</v>
      </c>
      <c r="AX213" s="14" t="s">
        <v>76</v>
      </c>
      <c r="AY213" s="182" t="s">
        <v>135</v>
      </c>
    </row>
    <row r="214" spans="1:65" s="13" customFormat="1" ht="11.25" x14ac:dyDescent="0.2">
      <c r="B214" s="172"/>
      <c r="D214" s="173" t="s">
        <v>145</v>
      </c>
      <c r="E214" s="174" t="s">
        <v>1</v>
      </c>
      <c r="F214" s="175" t="s">
        <v>299</v>
      </c>
      <c r="H214" s="176">
        <v>43.457999999999998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145</v>
      </c>
      <c r="AU214" s="174" t="s">
        <v>143</v>
      </c>
      <c r="AV214" s="13" t="s">
        <v>143</v>
      </c>
      <c r="AW214" s="13" t="s">
        <v>33</v>
      </c>
      <c r="AX214" s="13" t="s">
        <v>84</v>
      </c>
      <c r="AY214" s="174" t="s">
        <v>135</v>
      </c>
    </row>
    <row r="215" spans="1:65" s="2" customFormat="1" ht="21.75" customHeight="1" x14ac:dyDescent="0.2">
      <c r="A215" s="32"/>
      <c r="B215" s="157"/>
      <c r="C215" s="158" t="s">
        <v>300</v>
      </c>
      <c r="D215" s="158" t="s">
        <v>138</v>
      </c>
      <c r="E215" s="159" t="s">
        <v>301</v>
      </c>
      <c r="F215" s="160" t="s">
        <v>302</v>
      </c>
      <c r="G215" s="161" t="s">
        <v>141</v>
      </c>
      <c r="H215" s="162">
        <v>14.486000000000001</v>
      </c>
      <c r="I215" s="163"/>
      <c r="J215" s="164">
        <f>ROUND(I215*H215,2)</f>
        <v>0</v>
      </c>
      <c r="K215" s="165"/>
      <c r="L215" s="33"/>
      <c r="M215" s="166" t="s">
        <v>1</v>
      </c>
      <c r="N215" s="167" t="s">
        <v>42</v>
      </c>
      <c r="O215" s="58"/>
      <c r="P215" s="168">
        <f>O215*H215</f>
        <v>0</v>
      </c>
      <c r="Q215" s="168">
        <v>0</v>
      </c>
      <c r="R215" s="168">
        <f>Q215*H215</f>
        <v>0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206</v>
      </c>
      <c r="AT215" s="170" t="s">
        <v>138</v>
      </c>
      <c r="AU215" s="170" t="s">
        <v>143</v>
      </c>
      <c r="AY215" s="17" t="s">
        <v>135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143</v>
      </c>
      <c r="BK215" s="171">
        <f>ROUND(I215*H215,2)</f>
        <v>0</v>
      </c>
      <c r="BL215" s="17" t="s">
        <v>206</v>
      </c>
      <c r="BM215" s="170" t="s">
        <v>303</v>
      </c>
    </row>
    <row r="216" spans="1:65" s="13" customFormat="1" ht="11.25" x14ac:dyDescent="0.2">
      <c r="B216" s="172"/>
      <c r="D216" s="173" t="s">
        <v>145</v>
      </c>
      <c r="E216" s="174" t="s">
        <v>1</v>
      </c>
      <c r="F216" s="175" t="s">
        <v>304</v>
      </c>
      <c r="H216" s="176">
        <v>14.486000000000001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145</v>
      </c>
      <c r="AU216" s="174" t="s">
        <v>143</v>
      </c>
      <c r="AV216" s="13" t="s">
        <v>143</v>
      </c>
      <c r="AW216" s="13" t="s">
        <v>33</v>
      </c>
      <c r="AX216" s="13" t="s">
        <v>84</v>
      </c>
      <c r="AY216" s="174" t="s">
        <v>135</v>
      </c>
    </row>
    <row r="217" spans="1:65" s="2" customFormat="1" ht="21.75" customHeight="1" x14ac:dyDescent="0.2">
      <c r="A217" s="32"/>
      <c r="B217" s="157"/>
      <c r="C217" s="158" t="s">
        <v>296</v>
      </c>
      <c r="D217" s="158" t="s">
        <v>138</v>
      </c>
      <c r="E217" s="159" t="s">
        <v>305</v>
      </c>
      <c r="F217" s="160" t="s">
        <v>306</v>
      </c>
      <c r="G217" s="161" t="s">
        <v>307</v>
      </c>
      <c r="H217" s="162">
        <v>21.454999999999998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206</v>
      </c>
      <c r="AT217" s="170" t="s">
        <v>138</v>
      </c>
      <c r="AU217" s="170" t="s">
        <v>143</v>
      </c>
      <c r="AY217" s="17" t="s">
        <v>135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143</v>
      </c>
      <c r="BK217" s="171">
        <f>ROUND(I217*H217,2)</f>
        <v>0</v>
      </c>
      <c r="BL217" s="17" t="s">
        <v>206</v>
      </c>
      <c r="BM217" s="170" t="s">
        <v>308</v>
      </c>
    </row>
    <row r="218" spans="1:65" s="13" customFormat="1" ht="11.25" x14ac:dyDescent="0.2">
      <c r="B218" s="172"/>
      <c r="D218" s="173" t="s">
        <v>145</v>
      </c>
      <c r="E218" s="174" t="s">
        <v>1</v>
      </c>
      <c r="F218" s="175" t="s">
        <v>309</v>
      </c>
      <c r="H218" s="176">
        <v>10.81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145</v>
      </c>
      <c r="AU218" s="174" t="s">
        <v>143</v>
      </c>
      <c r="AV218" s="13" t="s">
        <v>143</v>
      </c>
      <c r="AW218" s="13" t="s">
        <v>33</v>
      </c>
      <c r="AX218" s="13" t="s">
        <v>76</v>
      </c>
      <c r="AY218" s="174" t="s">
        <v>135</v>
      </c>
    </row>
    <row r="219" spans="1:65" s="13" customFormat="1" ht="11.25" x14ac:dyDescent="0.2">
      <c r="B219" s="172"/>
      <c r="D219" s="173" t="s">
        <v>145</v>
      </c>
      <c r="E219" s="174" t="s">
        <v>1</v>
      </c>
      <c r="F219" s="175" t="s">
        <v>310</v>
      </c>
      <c r="H219" s="176">
        <v>4.8449999999999998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145</v>
      </c>
      <c r="AU219" s="174" t="s">
        <v>143</v>
      </c>
      <c r="AV219" s="13" t="s">
        <v>143</v>
      </c>
      <c r="AW219" s="13" t="s">
        <v>33</v>
      </c>
      <c r="AX219" s="13" t="s">
        <v>76</v>
      </c>
      <c r="AY219" s="174" t="s">
        <v>135</v>
      </c>
    </row>
    <row r="220" spans="1:65" s="13" customFormat="1" ht="11.25" x14ac:dyDescent="0.2">
      <c r="B220" s="172"/>
      <c r="D220" s="173" t="s">
        <v>145</v>
      </c>
      <c r="E220" s="174" t="s">
        <v>1</v>
      </c>
      <c r="F220" s="175" t="s">
        <v>311</v>
      </c>
      <c r="H220" s="176">
        <v>4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145</v>
      </c>
      <c r="AU220" s="174" t="s">
        <v>143</v>
      </c>
      <c r="AV220" s="13" t="s">
        <v>143</v>
      </c>
      <c r="AW220" s="13" t="s">
        <v>33</v>
      </c>
      <c r="AX220" s="13" t="s">
        <v>76</v>
      </c>
      <c r="AY220" s="174" t="s">
        <v>135</v>
      </c>
    </row>
    <row r="221" spans="1:65" s="13" customFormat="1" ht="11.25" x14ac:dyDescent="0.2">
      <c r="B221" s="172"/>
      <c r="D221" s="173" t="s">
        <v>145</v>
      </c>
      <c r="E221" s="174" t="s">
        <v>1</v>
      </c>
      <c r="F221" s="175" t="s">
        <v>312</v>
      </c>
      <c r="H221" s="176">
        <v>1.8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145</v>
      </c>
      <c r="AU221" s="174" t="s">
        <v>143</v>
      </c>
      <c r="AV221" s="13" t="s">
        <v>143</v>
      </c>
      <c r="AW221" s="13" t="s">
        <v>33</v>
      </c>
      <c r="AX221" s="13" t="s">
        <v>76</v>
      </c>
      <c r="AY221" s="174" t="s">
        <v>135</v>
      </c>
    </row>
    <row r="222" spans="1:65" s="15" customFormat="1" ht="11.25" x14ac:dyDescent="0.2">
      <c r="B222" s="199"/>
      <c r="D222" s="173" t="s">
        <v>145</v>
      </c>
      <c r="E222" s="200" t="s">
        <v>1</v>
      </c>
      <c r="F222" s="201" t="s">
        <v>213</v>
      </c>
      <c r="H222" s="202">
        <v>21.454999999999998</v>
      </c>
      <c r="I222" s="203"/>
      <c r="L222" s="199"/>
      <c r="M222" s="204"/>
      <c r="N222" s="205"/>
      <c r="O222" s="205"/>
      <c r="P222" s="205"/>
      <c r="Q222" s="205"/>
      <c r="R222" s="205"/>
      <c r="S222" s="205"/>
      <c r="T222" s="206"/>
      <c r="AT222" s="200" t="s">
        <v>145</v>
      </c>
      <c r="AU222" s="200" t="s">
        <v>143</v>
      </c>
      <c r="AV222" s="15" t="s">
        <v>142</v>
      </c>
      <c r="AW222" s="15" t="s">
        <v>33</v>
      </c>
      <c r="AX222" s="15" t="s">
        <v>84</v>
      </c>
      <c r="AY222" s="200" t="s">
        <v>135</v>
      </c>
    </row>
    <row r="223" spans="1:65" s="2" customFormat="1" ht="21.75" customHeight="1" x14ac:dyDescent="0.2">
      <c r="A223" s="32"/>
      <c r="B223" s="157"/>
      <c r="C223" s="158" t="s">
        <v>313</v>
      </c>
      <c r="D223" s="158" t="s">
        <v>138</v>
      </c>
      <c r="E223" s="159" t="s">
        <v>314</v>
      </c>
      <c r="F223" s="160" t="s">
        <v>315</v>
      </c>
      <c r="G223" s="161" t="s">
        <v>196</v>
      </c>
      <c r="H223" s="162">
        <v>10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206</v>
      </c>
      <c r="AT223" s="170" t="s">
        <v>138</v>
      </c>
      <c r="AU223" s="170" t="s">
        <v>143</v>
      </c>
      <c r="AY223" s="17" t="s">
        <v>135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143</v>
      </c>
      <c r="BK223" s="171">
        <f>ROUND(I223*H223,2)</f>
        <v>0</v>
      </c>
      <c r="BL223" s="17" t="s">
        <v>206</v>
      </c>
      <c r="BM223" s="170" t="s">
        <v>316</v>
      </c>
    </row>
    <row r="224" spans="1:65" s="2" customFormat="1" ht="16.5" customHeight="1" x14ac:dyDescent="0.2">
      <c r="A224" s="32"/>
      <c r="B224" s="157"/>
      <c r="C224" s="188" t="s">
        <v>317</v>
      </c>
      <c r="D224" s="188" t="s">
        <v>199</v>
      </c>
      <c r="E224" s="189" t="s">
        <v>318</v>
      </c>
      <c r="F224" s="190" t="s">
        <v>319</v>
      </c>
      <c r="G224" s="191" t="s">
        <v>307</v>
      </c>
      <c r="H224" s="192">
        <v>23.600999999999999</v>
      </c>
      <c r="I224" s="193"/>
      <c r="J224" s="194">
        <f>ROUND(I224*H224,2)</f>
        <v>0</v>
      </c>
      <c r="K224" s="195"/>
      <c r="L224" s="196"/>
      <c r="M224" s="197" t="s">
        <v>1</v>
      </c>
      <c r="N224" s="198" t="s">
        <v>42</v>
      </c>
      <c r="O224" s="58"/>
      <c r="P224" s="168">
        <f>O224*H224</f>
        <v>0</v>
      </c>
      <c r="Q224" s="168">
        <v>6.0000000000000002E-5</v>
      </c>
      <c r="R224" s="168">
        <f>Q224*H224</f>
        <v>1.41606E-3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296</v>
      </c>
      <c r="AT224" s="170" t="s">
        <v>199</v>
      </c>
      <c r="AU224" s="170" t="s">
        <v>143</v>
      </c>
      <c r="AY224" s="17" t="s">
        <v>135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143</v>
      </c>
      <c r="BK224" s="171">
        <f>ROUND(I224*H224,2)</f>
        <v>0</v>
      </c>
      <c r="BL224" s="17" t="s">
        <v>206</v>
      </c>
      <c r="BM224" s="170" t="s">
        <v>320</v>
      </c>
    </row>
    <row r="225" spans="1:65" s="13" customFormat="1" ht="11.25" x14ac:dyDescent="0.2">
      <c r="B225" s="172"/>
      <c r="D225" s="173" t="s">
        <v>145</v>
      </c>
      <c r="E225" s="174" t="s">
        <v>1</v>
      </c>
      <c r="F225" s="175" t="s">
        <v>321</v>
      </c>
      <c r="H225" s="176">
        <v>23.600999999999999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145</v>
      </c>
      <c r="AU225" s="174" t="s">
        <v>143</v>
      </c>
      <c r="AV225" s="13" t="s">
        <v>143</v>
      </c>
      <c r="AW225" s="13" t="s">
        <v>33</v>
      </c>
      <c r="AX225" s="13" t="s">
        <v>84</v>
      </c>
      <c r="AY225" s="174" t="s">
        <v>135</v>
      </c>
    </row>
    <row r="226" spans="1:65" s="2" customFormat="1" ht="21.75" customHeight="1" x14ac:dyDescent="0.2">
      <c r="A226" s="32"/>
      <c r="B226" s="157"/>
      <c r="C226" s="158" t="s">
        <v>322</v>
      </c>
      <c r="D226" s="158" t="s">
        <v>138</v>
      </c>
      <c r="E226" s="159" t="s">
        <v>323</v>
      </c>
      <c r="F226" s="160" t="s">
        <v>324</v>
      </c>
      <c r="G226" s="161" t="s">
        <v>241</v>
      </c>
      <c r="H226" s="162">
        <v>4.4999999999999998E-2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206</v>
      </c>
      <c r="AT226" s="170" t="s">
        <v>138</v>
      </c>
      <c r="AU226" s="170" t="s">
        <v>143</v>
      </c>
      <c r="AY226" s="17" t="s">
        <v>135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143</v>
      </c>
      <c r="BK226" s="171">
        <f>ROUND(I226*H226,2)</f>
        <v>0</v>
      </c>
      <c r="BL226" s="17" t="s">
        <v>206</v>
      </c>
      <c r="BM226" s="170" t="s">
        <v>325</v>
      </c>
    </row>
    <row r="227" spans="1:65" s="2" customFormat="1" ht="21.75" customHeight="1" x14ac:dyDescent="0.2">
      <c r="A227" s="32"/>
      <c r="B227" s="157"/>
      <c r="C227" s="158" t="s">
        <v>326</v>
      </c>
      <c r="D227" s="158" t="s">
        <v>138</v>
      </c>
      <c r="E227" s="159" t="s">
        <v>327</v>
      </c>
      <c r="F227" s="160" t="s">
        <v>328</v>
      </c>
      <c r="G227" s="161" t="s">
        <v>241</v>
      </c>
      <c r="H227" s="162">
        <v>4.4999999999999998E-2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206</v>
      </c>
      <c r="AT227" s="170" t="s">
        <v>138</v>
      </c>
      <c r="AU227" s="170" t="s">
        <v>143</v>
      </c>
      <c r="AY227" s="17" t="s">
        <v>135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143</v>
      </c>
      <c r="BK227" s="171">
        <f>ROUND(I227*H227,2)</f>
        <v>0</v>
      </c>
      <c r="BL227" s="17" t="s">
        <v>206</v>
      </c>
      <c r="BM227" s="170" t="s">
        <v>329</v>
      </c>
    </row>
    <row r="228" spans="1:65" s="12" customFormat="1" ht="22.9" customHeight="1" x14ac:dyDescent="0.2">
      <c r="B228" s="144"/>
      <c r="D228" s="145" t="s">
        <v>75</v>
      </c>
      <c r="E228" s="155" t="s">
        <v>330</v>
      </c>
      <c r="F228" s="155" t="s">
        <v>331</v>
      </c>
      <c r="I228" s="147"/>
      <c r="J228" s="156">
        <f>BK228</f>
        <v>0</v>
      </c>
      <c r="L228" s="144"/>
      <c r="M228" s="149"/>
      <c r="N228" s="150"/>
      <c r="O228" s="150"/>
      <c r="P228" s="151">
        <f>SUM(P229:P238)</f>
        <v>0</v>
      </c>
      <c r="Q228" s="150"/>
      <c r="R228" s="151">
        <f>SUM(R229:R238)</f>
        <v>8.3000000000000001E-3</v>
      </c>
      <c r="S228" s="150"/>
      <c r="T228" s="152">
        <f>SUM(T229:T238)</f>
        <v>2.1179999999999997E-2</v>
      </c>
      <c r="AR228" s="145" t="s">
        <v>143</v>
      </c>
      <c r="AT228" s="153" t="s">
        <v>75</v>
      </c>
      <c r="AU228" s="153" t="s">
        <v>84</v>
      </c>
      <c r="AY228" s="145" t="s">
        <v>135</v>
      </c>
      <c r="BK228" s="154">
        <f>SUM(BK229:BK238)</f>
        <v>0</v>
      </c>
    </row>
    <row r="229" spans="1:65" s="2" customFormat="1" ht="16.5" customHeight="1" x14ac:dyDescent="0.2">
      <c r="A229" s="32"/>
      <c r="B229" s="157"/>
      <c r="C229" s="158" t="s">
        <v>332</v>
      </c>
      <c r="D229" s="158" t="s">
        <v>138</v>
      </c>
      <c r="E229" s="159" t="s">
        <v>333</v>
      </c>
      <c r="F229" s="160" t="s">
        <v>334</v>
      </c>
      <c r="G229" s="161" t="s">
        <v>307</v>
      </c>
      <c r="H229" s="162">
        <v>6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1.98E-3</v>
      </c>
      <c r="T229" s="169">
        <f>S229*H229</f>
        <v>1.188E-2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206</v>
      </c>
      <c r="AT229" s="170" t="s">
        <v>138</v>
      </c>
      <c r="AU229" s="170" t="s">
        <v>143</v>
      </c>
      <c r="AY229" s="17" t="s">
        <v>135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143</v>
      </c>
      <c r="BK229" s="171">
        <f>ROUND(I229*H229,2)</f>
        <v>0</v>
      </c>
      <c r="BL229" s="17" t="s">
        <v>206</v>
      </c>
      <c r="BM229" s="170" t="s">
        <v>335</v>
      </c>
    </row>
    <row r="230" spans="1:65" s="2" customFormat="1" ht="16.5" customHeight="1" x14ac:dyDescent="0.2">
      <c r="A230" s="32"/>
      <c r="B230" s="157"/>
      <c r="C230" s="158" t="s">
        <v>336</v>
      </c>
      <c r="D230" s="158" t="s">
        <v>138</v>
      </c>
      <c r="E230" s="159" t="s">
        <v>337</v>
      </c>
      <c r="F230" s="160" t="s">
        <v>338</v>
      </c>
      <c r="G230" s="161" t="s">
        <v>307</v>
      </c>
      <c r="H230" s="162">
        <v>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1.7700000000000001E-3</v>
      </c>
      <c r="R230" s="168">
        <f>Q230*H230</f>
        <v>3.5400000000000002E-3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206</v>
      </c>
      <c r="AT230" s="170" t="s">
        <v>138</v>
      </c>
      <c r="AU230" s="170" t="s">
        <v>143</v>
      </c>
      <c r="AY230" s="17" t="s">
        <v>135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143</v>
      </c>
      <c r="BK230" s="171">
        <f>ROUND(I230*H230,2)</f>
        <v>0</v>
      </c>
      <c r="BL230" s="17" t="s">
        <v>206</v>
      </c>
      <c r="BM230" s="170" t="s">
        <v>339</v>
      </c>
    </row>
    <row r="231" spans="1:65" s="2" customFormat="1" ht="16.5" customHeight="1" x14ac:dyDescent="0.2">
      <c r="A231" s="32"/>
      <c r="B231" s="157"/>
      <c r="C231" s="158" t="s">
        <v>340</v>
      </c>
      <c r="D231" s="158" t="s">
        <v>138</v>
      </c>
      <c r="E231" s="159" t="s">
        <v>341</v>
      </c>
      <c r="F231" s="160" t="s">
        <v>342</v>
      </c>
      <c r="G231" s="161" t="s">
        <v>307</v>
      </c>
      <c r="H231" s="162">
        <v>7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4.6000000000000001E-4</v>
      </c>
      <c r="R231" s="168">
        <f>Q231*H231</f>
        <v>3.2200000000000002E-3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206</v>
      </c>
      <c r="AT231" s="170" t="s">
        <v>138</v>
      </c>
      <c r="AU231" s="170" t="s">
        <v>143</v>
      </c>
      <c r="AY231" s="17" t="s">
        <v>135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143</v>
      </c>
      <c r="BK231" s="171">
        <f>ROUND(I231*H231,2)</f>
        <v>0</v>
      </c>
      <c r="BL231" s="17" t="s">
        <v>206</v>
      </c>
      <c r="BM231" s="170" t="s">
        <v>343</v>
      </c>
    </row>
    <row r="232" spans="1:65" s="2" customFormat="1" ht="16.5" customHeight="1" x14ac:dyDescent="0.2">
      <c r="A232" s="32"/>
      <c r="B232" s="157"/>
      <c r="C232" s="158" t="s">
        <v>344</v>
      </c>
      <c r="D232" s="158" t="s">
        <v>138</v>
      </c>
      <c r="E232" s="159" t="s">
        <v>345</v>
      </c>
      <c r="F232" s="160" t="s">
        <v>346</v>
      </c>
      <c r="G232" s="161" t="s">
        <v>307</v>
      </c>
      <c r="H232" s="162">
        <v>2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7.6999999999999996E-4</v>
      </c>
      <c r="R232" s="168">
        <f>Q232*H232</f>
        <v>1.5399999999999999E-3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206</v>
      </c>
      <c r="AT232" s="170" t="s">
        <v>138</v>
      </c>
      <c r="AU232" s="170" t="s">
        <v>143</v>
      </c>
      <c r="AY232" s="17" t="s">
        <v>135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143</v>
      </c>
      <c r="BK232" s="171">
        <f>ROUND(I232*H232,2)</f>
        <v>0</v>
      </c>
      <c r="BL232" s="17" t="s">
        <v>206</v>
      </c>
      <c r="BM232" s="170" t="s">
        <v>347</v>
      </c>
    </row>
    <row r="233" spans="1:65" s="2" customFormat="1" ht="16.5" customHeight="1" x14ac:dyDescent="0.2">
      <c r="A233" s="32"/>
      <c r="B233" s="157"/>
      <c r="C233" s="158" t="s">
        <v>348</v>
      </c>
      <c r="D233" s="158" t="s">
        <v>138</v>
      </c>
      <c r="E233" s="159" t="s">
        <v>349</v>
      </c>
      <c r="F233" s="160" t="s">
        <v>350</v>
      </c>
      <c r="G233" s="161" t="s">
        <v>196</v>
      </c>
      <c r="H233" s="162">
        <v>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3.0999999999999999E-3</v>
      </c>
      <c r="T233" s="169">
        <f>S233*H233</f>
        <v>9.2999999999999992E-3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206</v>
      </c>
      <c r="AT233" s="170" t="s">
        <v>138</v>
      </c>
      <c r="AU233" s="170" t="s">
        <v>143</v>
      </c>
      <c r="AY233" s="17" t="s">
        <v>135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143</v>
      </c>
      <c r="BK233" s="171">
        <f>ROUND(I233*H233,2)</f>
        <v>0</v>
      </c>
      <c r="BL233" s="17" t="s">
        <v>206</v>
      </c>
      <c r="BM233" s="170" t="s">
        <v>351</v>
      </c>
    </row>
    <row r="234" spans="1:65" s="14" customFormat="1" ht="11.25" x14ac:dyDescent="0.2">
      <c r="B234" s="181"/>
      <c r="D234" s="173" t="s">
        <v>145</v>
      </c>
      <c r="E234" s="182" t="s">
        <v>1</v>
      </c>
      <c r="F234" s="183" t="s">
        <v>352</v>
      </c>
      <c r="H234" s="182" t="s">
        <v>1</v>
      </c>
      <c r="I234" s="184"/>
      <c r="L234" s="181"/>
      <c r="M234" s="185"/>
      <c r="N234" s="186"/>
      <c r="O234" s="186"/>
      <c r="P234" s="186"/>
      <c r="Q234" s="186"/>
      <c r="R234" s="186"/>
      <c r="S234" s="186"/>
      <c r="T234" s="187"/>
      <c r="AT234" s="182" t="s">
        <v>145</v>
      </c>
      <c r="AU234" s="182" t="s">
        <v>143</v>
      </c>
      <c r="AV234" s="14" t="s">
        <v>84</v>
      </c>
      <c r="AW234" s="14" t="s">
        <v>33</v>
      </c>
      <c r="AX234" s="14" t="s">
        <v>76</v>
      </c>
      <c r="AY234" s="182" t="s">
        <v>135</v>
      </c>
    </row>
    <row r="235" spans="1:65" s="13" customFormat="1" ht="11.25" x14ac:dyDescent="0.2">
      <c r="B235" s="172"/>
      <c r="D235" s="173" t="s">
        <v>145</v>
      </c>
      <c r="E235" s="174" t="s">
        <v>1</v>
      </c>
      <c r="F235" s="175" t="s">
        <v>136</v>
      </c>
      <c r="H235" s="176">
        <v>3</v>
      </c>
      <c r="I235" s="177"/>
      <c r="L235" s="172"/>
      <c r="M235" s="178"/>
      <c r="N235" s="179"/>
      <c r="O235" s="179"/>
      <c r="P235" s="179"/>
      <c r="Q235" s="179"/>
      <c r="R235" s="179"/>
      <c r="S235" s="179"/>
      <c r="T235" s="180"/>
      <c r="AT235" s="174" t="s">
        <v>145</v>
      </c>
      <c r="AU235" s="174" t="s">
        <v>143</v>
      </c>
      <c r="AV235" s="13" t="s">
        <v>143</v>
      </c>
      <c r="AW235" s="13" t="s">
        <v>33</v>
      </c>
      <c r="AX235" s="13" t="s">
        <v>84</v>
      </c>
      <c r="AY235" s="174" t="s">
        <v>135</v>
      </c>
    </row>
    <row r="236" spans="1:65" s="2" customFormat="1" ht="16.5" customHeight="1" x14ac:dyDescent="0.2">
      <c r="A236" s="32"/>
      <c r="B236" s="157"/>
      <c r="C236" s="158" t="s">
        <v>353</v>
      </c>
      <c r="D236" s="158" t="s">
        <v>138</v>
      </c>
      <c r="E236" s="159" t="s">
        <v>354</v>
      </c>
      <c r="F236" s="160" t="s">
        <v>355</v>
      </c>
      <c r="G236" s="161" t="s">
        <v>307</v>
      </c>
      <c r="H236" s="162">
        <v>11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206</v>
      </c>
      <c r="AT236" s="170" t="s">
        <v>138</v>
      </c>
      <c r="AU236" s="170" t="s">
        <v>143</v>
      </c>
      <c r="AY236" s="17" t="s">
        <v>135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143</v>
      </c>
      <c r="BK236" s="171">
        <f>ROUND(I236*H236,2)</f>
        <v>0</v>
      </c>
      <c r="BL236" s="17" t="s">
        <v>206</v>
      </c>
      <c r="BM236" s="170" t="s">
        <v>356</v>
      </c>
    </row>
    <row r="237" spans="1:65" s="2" customFormat="1" ht="21.75" customHeight="1" x14ac:dyDescent="0.2">
      <c r="A237" s="32"/>
      <c r="B237" s="157"/>
      <c r="C237" s="158" t="s">
        <v>357</v>
      </c>
      <c r="D237" s="158" t="s">
        <v>138</v>
      </c>
      <c r="E237" s="159" t="s">
        <v>358</v>
      </c>
      <c r="F237" s="160" t="s">
        <v>359</v>
      </c>
      <c r="G237" s="161" t="s">
        <v>241</v>
      </c>
      <c r="H237" s="162">
        <v>8.0000000000000002E-3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206</v>
      </c>
      <c r="AT237" s="170" t="s">
        <v>138</v>
      </c>
      <c r="AU237" s="170" t="s">
        <v>143</v>
      </c>
      <c r="AY237" s="17" t="s">
        <v>135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143</v>
      </c>
      <c r="BK237" s="171">
        <f>ROUND(I237*H237,2)</f>
        <v>0</v>
      </c>
      <c r="BL237" s="17" t="s">
        <v>206</v>
      </c>
      <c r="BM237" s="170" t="s">
        <v>360</v>
      </c>
    </row>
    <row r="238" spans="1:65" s="2" customFormat="1" ht="21.75" customHeight="1" x14ac:dyDescent="0.2">
      <c r="A238" s="32"/>
      <c r="B238" s="157"/>
      <c r="C238" s="158" t="s">
        <v>361</v>
      </c>
      <c r="D238" s="158" t="s">
        <v>138</v>
      </c>
      <c r="E238" s="159" t="s">
        <v>362</v>
      </c>
      <c r="F238" s="160" t="s">
        <v>363</v>
      </c>
      <c r="G238" s="161" t="s">
        <v>241</v>
      </c>
      <c r="H238" s="162">
        <v>8.0000000000000002E-3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206</v>
      </c>
      <c r="AT238" s="170" t="s">
        <v>138</v>
      </c>
      <c r="AU238" s="170" t="s">
        <v>143</v>
      </c>
      <c r="AY238" s="17" t="s">
        <v>135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143</v>
      </c>
      <c r="BK238" s="171">
        <f>ROUND(I238*H238,2)</f>
        <v>0</v>
      </c>
      <c r="BL238" s="17" t="s">
        <v>206</v>
      </c>
      <c r="BM238" s="170" t="s">
        <v>364</v>
      </c>
    </row>
    <row r="239" spans="1:65" s="12" customFormat="1" ht="22.9" customHeight="1" x14ac:dyDescent="0.2">
      <c r="B239" s="144"/>
      <c r="D239" s="145" t="s">
        <v>75</v>
      </c>
      <c r="E239" s="155" t="s">
        <v>365</v>
      </c>
      <c r="F239" s="155" t="s">
        <v>366</v>
      </c>
      <c r="I239" s="147"/>
      <c r="J239" s="156">
        <f>BK239</f>
        <v>0</v>
      </c>
      <c r="L239" s="144"/>
      <c r="M239" s="149"/>
      <c r="N239" s="150"/>
      <c r="O239" s="150"/>
      <c r="P239" s="151">
        <f>SUM(P240:P250)</f>
        <v>0</v>
      </c>
      <c r="Q239" s="150"/>
      <c r="R239" s="151">
        <f>SUM(R240:R250)</f>
        <v>2.018E-2</v>
      </c>
      <c r="S239" s="150"/>
      <c r="T239" s="152">
        <f>SUM(T240:T250)</f>
        <v>2.7999999999999995E-3</v>
      </c>
      <c r="AR239" s="145" t="s">
        <v>143</v>
      </c>
      <c r="AT239" s="153" t="s">
        <v>75</v>
      </c>
      <c r="AU239" s="153" t="s">
        <v>84</v>
      </c>
      <c r="AY239" s="145" t="s">
        <v>135</v>
      </c>
      <c r="BK239" s="154">
        <f>SUM(BK240:BK250)</f>
        <v>0</v>
      </c>
    </row>
    <row r="240" spans="1:65" s="2" customFormat="1" ht="16.5" customHeight="1" x14ac:dyDescent="0.2">
      <c r="A240" s="32"/>
      <c r="B240" s="157"/>
      <c r="C240" s="158" t="s">
        <v>367</v>
      </c>
      <c r="D240" s="158" t="s">
        <v>138</v>
      </c>
      <c r="E240" s="159" t="s">
        <v>368</v>
      </c>
      <c r="F240" s="160" t="s">
        <v>369</v>
      </c>
      <c r="G240" s="161" t="s">
        <v>307</v>
      </c>
      <c r="H240" s="162">
        <v>10</v>
      </c>
      <c r="I240" s="163"/>
      <c r="J240" s="164">
        <f t="shared" ref="J240:J250" si="10"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ref="P240:P250" si="11">O240*H240</f>
        <v>0</v>
      </c>
      <c r="Q240" s="168">
        <v>0</v>
      </c>
      <c r="R240" s="168">
        <f t="shared" ref="R240:R250" si="12">Q240*H240</f>
        <v>0</v>
      </c>
      <c r="S240" s="168">
        <v>2.7999999999999998E-4</v>
      </c>
      <c r="T240" s="169">
        <f t="shared" ref="T240:T250" si="13">S240*H240</f>
        <v>2.7999999999999995E-3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206</v>
      </c>
      <c r="AT240" s="170" t="s">
        <v>138</v>
      </c>
      <c r="AU240" s="170" t="s">
        <v>143</v>
      </c>
      <c r="AY240" s="17" t="s">
        <v>135</v>
      </c>
      <c r="BE240" s="171">
        <f t="shared" ref="BE240:BE250" si="14">IF(N240="základní",J240,0)</f>
        <v>0</v>
      </c>
      <c r="BF240" s="171">
        <f t="shared" ref="BF240:BF250" si="15">IF(N240="snížená",J240,0)</f>
        <v>0</v>
      </c>
      <c r="BG240" s="171">
        <f t="shared" ref="BG240:BG250" si="16">IF(N240="zákl. přenesená",J240,0)</f>
        <v>0</v>
      </c>
      <c r="BH240" s="171">
        <f t="shared" ref="BH240:BH250" si="17">IF(N240="sníž. přenesená",J240,0)</f>
        <v>0</v>
      </c>
      <c r="BI240" s="171">
        <f t="shared" ref="BI240:BI250" si="18">IF(N240="nulová",J240,0)</f>
        <v>0</v>
      </c>
      <c r="BJ240" s="17" t="s">
        <v>143</v>
      </c>
      <c r="BK240" s="171">
        <f t="shared" ref="BK240:BK250" si="19">ROUND(I240*H240,2)</f>
        <v>0</v>
      </c>
      <c r="BL240" s="17" t="s">
        <v>206</v>
      </c>
      <c r="BM240" s="170" t="s">
        <v>370</v>
      </c>
    </row>
    <row r="241" spans="1:65" s="2" customFormat="1" ht="21.75" customHeight="1" x14ac:dyDescent="0.2">
      <c r="A241" s="32"/>
      <c r="B241" s="157"/>
      <c r="C241" s="158" t="s">
        <v>371</v>
      </c>
      <c r="D241" s="158" t="s">
        <v>138</v>
      </c>
      <c r="E241" s="159" t="s">
        <v>372</v>
      </c>
      <c r="F241" s="160" t="s">
        <v>373</v>
      </c>
      <c r="G241" s="161" t="s">
        <v>307</v>
      </c>
      <c r="H241" s="162">
        <v>20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4.2000000000000002E-4</v>
      </c>
      <c r="R241" s="168">
        <f t="shared" si="12"/>
        <v>8.4000000000000012E-3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206</v>
      </c>
      <c r="AT241" s="170" t="s">
        <v>138</v>
      </c>
      <c r="AU241" s="170" t="s">
        <v>143</v>
      </c>
      <c r="AY241" s="17" t="s">
        <v>135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143</v>
      </c>
      <c r="BK241" s="171">
        <f t="shared" si="19"/>
        <v>0</v>
      </c>
      <c r="BL241" s="17" t="s">
        <v>206</v>
      </c>
      <c r="BM241" s="170" t="s">
        <v>374</v>
      </c>
    </row>
    <row r="242" spans="1:65" s="2" customFormat="1" ht="21.75" customHeight="1" x14ac:dyDescent="0.2">
      <c r="A242" s="32"/>
      <c r="B242" s="157"/>
      <c r="C242" s="188" t="s">
        <v>375</v>
      </c>
      <c r="D242" s="188" t="s">
        <v>199</v>
      </c>
      <c r="E242" s="189" t="s">
        <v>376</v>
      </c>
      <c r="F242" s="190" t="s">
        <v>377</v>
      </c>
      <c r="G242" s="191" t="s">
        <v>307</v>
      </c>
      <c r="H242" s="192">
        <v>7</v>
      </c>
      <c r="I242" s="193"/>
      <c r="J242" s="194">
        <f t="shared" si="10"/>
        <v>0</v>
      </c>
      <c r="K242" s="195"/>
      <c r="L242" s="196"/>
      <c r="M242" s="197" t="s">
        <v>1</v>
      </c>
      <c r="N242" s="198" t="s">
        <v>42</v>
      </c>
      <c r="O242" s="58"/>
      <c r="P242" s="168">
        <f t="shared" si="11"/>
        <v>0</v>
      </c>
      <c r="Q242" s="168">
        <v>1.1E-4</v>
      </c>
      <c r="R242" s="168">
        <f t="shared" si="12"/>
        <v>7.7000000000000007E-4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296</v>
      </c>
      <c r="AT242" s="170" t="s">
        <v>199</v>
      </c>
      <c r="AU242" s="170" t="s">
        <v>143</v>
      </c>
      <c r="AY242" s="17" t="s">
        <v>135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143</v>
      </c>
      <c r="BK242" s="171">
        <f t="shared" si="19"/>
        <v>0</v>
      </c>
      <c r="BL242" s="17" t="s">
        <v>206</v>
      </c>
      <c r="BM242" s="170" t="s">
        <v>378</v>
      </c>
    </row>
    <row r="243" spans="1:65" s="2" customFormat="1" ht="21.75" customHeight="1" x14ac:dyDescent="0.2">
      <c r="A243" s="32"/>
      <c r="B243" s="157"/>
      <c r="C243" s="188" t="s">
        <v>379</v>
      </c>
      <c r="D243" s="188" t="s">
        <v>199</v>
      </c>
      <c r="E243" s="189" t="s">
        <v>380</v>
      </c>
      <c r="F243" s="190" t="s">
        <v>381</v>
      </c>
      <c r="G243" s="191" t="s">
        <v>307</v>
      </c>
      <c r="H243" s="192">
        <v>7</v>
      </c>
      <c r="I243" s="193"/>
      <c r="J243" s="194">
        <f t="shared" si="10"/>
        <v>0</v>
      </c>
      <c r="K243" s="195"/>
      <c r="L243" s="196"/>
      <c r="M243" s="197" t="s">
        <v>1</v>
      </c>
      <c r="N243" s="198" t="s">
        <v>42</v>
      </c>
      <c r="O243" s="58"/>
      <c r="P243" s="168">
        <f t="shared" si="11"/>
        <v>0</v>
      </c>
      <c r="Q243" s="168">
        <v>1.7000000000000001E-4</v>
      </c>
      <c r="R243" s="168">
        <f t="shared" si="12"/>
        <v>1.1900000000000001E-3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296</v>
      </c>
      <c r="AT243" s="170" t="s">
        <v>199</v>
      </c>
      <c r="AU243" s="170" t="s">
        <v>143</v>
      </c>
      <c r="AY243" s="17" t="s">
        <v>135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143</v>
      </c>
      <c r="BK243" s="171">
        <f t="shared" si="19"/>
        <v>0</v>
      </c>
      <c r="BL243" s="17" t="s">
        <v>206</v>
      </c>
      <c r="BM243" s="170" t="s">
        <v>382</v>
      </c>
    </row>
    <row r="244" spans="1:65" s="2" customFormat="1" ht="21.75" customHeight="1" x14ac:dyDescent="0.2">
      <c r="A244" s="32"/>
      <c r="B244" s="157"/>
      <c r="C244" s="188" t="s">
        <v>383</v>
      </c>
      <c r="D244" s="188" t="s">
        <v>199</v>
      </c>
      <c r="E244" s="189" t="s">
        <v>384</v>
      </c>
      <c r="F244" s="190" t="s">
        <v>385</v>
      </c>
      <c r="G244" s="191" t="s">
        <v>307</v>
      </c>
      <c r="H244" s="192">
        <v>6</v>
      </c>
      <c r="I244" s="193"/>
      <c r="J244" s="194">
        <f t="shared" si="10"/>
        <v>0</v>
      </c>
      <c r="K244" s="195"/>
      <c r="L244" s="196"/>
      <c r="M244" s="197" t="s">
        <v>1</v>
      </c>
      <c r="N244" s="198" t="s">
        <v>42</v>
      </c>
      <c r="O244" s="58"/>
      <c r="P244" s="168">
        <f t="shared" si="11"/>
        <v>0</v>
      </c>
      <c r="Q244" s="168">
        <v>2.7E-4</v>
      </c>
      <c r="R244" s="168">
        <f t="shared" si="12"/>
        <v>1.6199999999999999E-3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296</v>
      </c>
      <c r="AT244" s="170" t="s">
        <v>199</v>
      </c>
      <c r="AU244" s="170" t="s">
        <v>143</v>
      </c>
      <c r="AY244" s="17" t="s">
        <v>135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143</v>
      </c>
      <c r="BK244" s="171">
        <f t="shared" si="19"/>
        <v>0</v>
      </c>
      <c r="BL244" s="17" t="s">
        <v>206</v>
      </c>
      <c r="BM244" s="170" t="s">
        <v>386</v>
      </c>
    </row>
    <row r="245" spans="1:65" s="2" customFormat="1" ht="21.75" customHeight="1" x14ac:dyDescent="0.2">
      <c r="A245" s="32"/>
      <c r="B245" s="157"/>
      <c r="C245" s="158" t="s">
        <v>188</v>
      </c>
      <c r="D245" s="158" t="s">
        <v>138</v>
      </c>
      <c r="E245" s="159" t="s">
        <v>387</v>
      </c>
      <c r="F245" s="160" t="s">
        <v>388</v>
      </c>
      <c r="G245" s="161" t="s">
        <v>389</v>
      </c>
      <c r="H245" s="162">
        <v>1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0</v>
      </c>
      <c r="R245" s="168">
        <f t="shared" si="12"/>
        <v>0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206</v>
      </c>
      <c r="AT245" s="170" t="s">
        <v>138</v>
      </c>
      <c r="AU245" s="170" t="s">
        <v>143</v>
      </c>
      <c r="AY245" s="17" t="s">
        <v>135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143</v>
      </c>
      <c r="BK245" s="171">
        <f t="shared" si="19"/>
        <v>0</v>
      </c>
      <c r="BL245" s="17" t="s">
        <v>206</v>
      </c>
      <c r="BM245" s="170" t="s">
        <v>390</v>
      </c>
    </row>
    <row r="246" spans="1:65" s="2" customFormat="1" ht="21.75" customHeight="1" x14ac:dyDescent="0.2">
      <c r="A246" s="32"/>
      <c r="B246" s="157"/>
      <c r="C246" s="158" t="s">
        <v>391</v>
      </c>
      <c r="D246" s="158" t="s">
        <v>138</v>
      </c>
      <c r="E246" s="159" t="s">
        <v>392</v>
      </c>
      <c r="F246" s="160" t="s">
        <v>393</v>
      </c>
      <c r="G246" s="161" t="s">
        <v>389</v>
      </c>
      <c r="H246" s="162">
        <v>1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206</v>
      </c>
      <c r="AT246" s="170" t="s">
        <v>138</v>
      </c>
      <c r="AU246" s="170" t="s">
        <v>143</v>
      </c>
      <c r="AY246" s="17" t="s">
        <v>135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143</v>
      </c>
      <c r="BK246" s="171">
        <f t="shared" si="19"/>
        <v>0</v>
      </c>
      <c r="BL246" s="17" t="s">
        <v>206</v>
      </c>
      <c r="BM246" s="170" t="s">
        <v>394</v>
      </c>
    </row>
    <row r="247" spans="1:65" s="2" customFormat="1" ht="21.75" customHeight="1" x14ac:dyDescent="0.2">
      <c r="A247" s="32"/>
      <c r="B247" s="157"/>
      <c r="C247" s="158" t="s">
        <v>395</v>
      </c>
      <c r="D247" s="158" t="s">
        <v>138</v>
      </c>
      <c r="E247" s="159" t="s">
        <v>396</v>
      </c>
      <c r="F247" s="160" t="s">
        <v>397</v>
      </c>
      <c r="G247" s="161" t="s">
        <v>307</v>
      </c>
      <c r="H247" s="162">
        <v>20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4.0000000000000002E-4</v>
      </c>
      <c r="R247" s="168">
        <f t="shared" si="12"/>
        <v>8.0000000000000002E-3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206</v>
      </c>
      <c r="AT247" s="170" t="s">
        <v>138</v>
      </c>
      <c r="AU247" s="170" t="s">
        <v>143</v>
      </c>
      <c r="AY247" s="17" t="s">
        <v>135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143</v>
      </c>
      <c r="BK247" s="171">
        <f t="shared" si="19"/>
        <v>0</v>
      </c>
      <c r="BL247" s="17" t="s">
        <v>206</v>
      </c>
      <c r="BM247" s="170" t="s">
        <v>398</v>
      </c>
    </row>
    <row r="248" spans="1:65" s="2" customFormat="1" ht="16.5" customHeight="1" x14ac:dyDescent="0.2">
      <c r="A248" s="32"/>
      <c r="B248" s="157"/>
      <c r="C248" s="158" t="s">
        <v>399</v>
      </c>
      <c r="D248" s="158" t="s">
        <v>138</v>
      </c>
      <c r="E248" s="159" t="s">
        <v>400</v>
      </c>
      <c r="F248" s="160" t="s">
        <v>401</v>
      </c>
      <c r="G248" s="161" t="s">
        <v>307</v>
      </c>
      <c r="H248" s="162">
        <v>20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1.0000000000000001E-5</v>
      </c>
      <c r="R248" s="168">
        <f t="shared" si="12"/>
        <v>2.0000000000000001E-4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206</v>
      </c>
      <c r="AT248" s="170" t="s">
        <v>138</v>
      </c>
      <c r="AU248" s="170" t="s">
        <v>143</v>
      </c>
      <c r="AY248" s="17" t="s">
        <v>135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143</v>
      </c>
      <c r="BK248" s="171">
        <f t="shared" si="19"/>
        <v>0</v>
      </c>
      <c r="BL248" s="17" t="s">
        <v>206</v>
      </c>
      <c r="BM248" s="170" t="s">
        <v>402</v>
      </c>
    </row>
    <row r="249" spans="1:65" s="2" customFormat="1" ht="21.75" customHeight="1" x14ac:dyDescent="0.2">
      <c r="A249" s="32"/>
      <c r="B249" s="157"/>
      <c r="C249" s="158" t="s">
        <v>403</v>
      </c>
      <c r="D249" s="158" t="s">
        <v>138</v>
      </c>
      <c r="E249" s="159" t="s">
        <v>404</v>
      </c>
      <c r="F249" s="160" t="s">
        <v>405</v>
      </c>
      <c r="G249" s="161" t="s">
        <v>241</v>
      </c>
      <c r="H249" s="162">
        <v>0.02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206</v>
      </c>
      <c r="AT249" s="170" t="s">
        <v>138</v>
      </c>
      <c r="AU249" s="170" t="s">
        <v>143</v>
      </c>
      <c r="AY249" s="17" t="s">
        <v>135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143</v>
      </c>
      <c r="BK249" s="171">
        <f t="shared" si="19"/>
        <v>0</v>
      </c>
      <c r="BL249" s="17" t="s">
        <v>206</v>
      </c>
      <c r="BM249" s="170" t="s">
        <v>406</v>
      </c>
    </row>
    <row r="250" spans="1:65" s="2" customFormat="1" ht="21.75" customHeight="1" x14ac:dyDescent="0.2">
      <c r="A250" s="32"/>
      <c r="B250" s="157"/>
      <c r="C250" s="158" t="s">
        <v>407</v>
      </c>
      <c r="D250" s="158" t="s">
        <v>138</v>
      </c>
      <c r="E250" s="159" t="s">
        <v>408</v>
      </c>
      <c r="F250" s="160" t="s">
        <v>409</v>
      </c>
      <c r="G250" s="161" t="s">
        <v>241</v>
      </c>
      <c r="H250" s="162">
        <v>0.02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206</v>
      </c>
      <c r="AT250" s="170" t="s">
        <v>138</v>
      </c>
      <c r="AU250" s="170" t="s">
        <v>143</v>
      </c>
      <c r="AY250" s="17" t="s">
        <v>135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143</v>
      </c>
      <c r="BK250" s="171">
        <f t="shared" si="19"/>
        <v>0</v>
      </c>
      <c r="BL250" s="17" t="s">
        <v>206</v>
      </c>
      <c r="BM250" s="170" t="s">
        <v>410</v>
      </c>
    </row>
    <row r="251" spans="1:65" s="12" customFormat="1" ht="22.9" customHeight="1" x14ac:dyDescent="0.2">
      <c r="B251" s="144"/>
      <c r="D251" s="145" t="s">
        <v>75</v>
      </c>
      <c r="E251" s="155" t="s">
        <v>411</v>
      </c>
      <c r="F251" s="155" t="s">
        <v>412</v>
      </c>
      <c r="I251" s="147"/>
      <c r="J251" s="156">
        <f>BK251</f>
        <v>0</v>
      </c>
      <c r="L251" s="144"/>
      <c r="M251" s="149"/>
      <c r="N251" s="150"/>
      <c r="O251" s="150"/>
      <c r="P251" s="151">
        <f>SUM(P252:P262)</f>
        <v>0</v>
      </c>
      <c r="Q251" s="150"/>
      <c r="R251" s="151">
        <f>SUM(R252:R262)</f>
        <v>3.1499999999999996E-3</v>
      </c>
      <c r="S251" s="150"/>
      <c r="T251" s="152">
        <f>SUM(T252:T262)</f>
        <v>6.45E-3</v>
      </c>
      <c r="AR251" s="145" t="s">
        <v>143</v>
      </c>
      <c r="AT251" s="153" t="s">
        <v>75</v>
      </c>
      <c r="AU251" s="153" t="s">
        <v>84</v>
      </c>
      <c r="AY251" s="145" t="s">
        <v>135</v>
      </c>
      <c r="BK251" s="154">
        <f>SUM(BK252:BK262)</f>
        <v>0</v>
      </c>
    </row>
    <row r="252" spans="1:65" s="2" customFormat="1" ht="21.75" customHeight="1" x14ac:dyDescent="0.2">
      <c r="A252" s="32"/>
      <c r="B252" s="157"/>
      <c r="C252" s="158" t="s">
        <v>413</v>
      </c>
      <c r="D252" s="158" t="s">
        <v>138</v>
      </c>
      <c r="E252" s="159" t="s">
        <v>414</v>
      </c>
      <c r="F252" s="160" t="s">
        <v>415</v>
      </c>
      <c r="G252" s="161" t="s">
        <v>307</v>
      </c>
      <c r="H252" s="162">
        <v>3</v>
      </c>
      <c r="I252" s="163"/>
      <c r="J252" s="164">
        <f>ROUND(I252*H252,2)</f>
        <v>0</v>
      </c>
      <c r="K252" s="165"/>
      <c r="L252" s="33"/>
      <c r="M252" s="166" t="s">
        <v>1</v>
      </c>
      <c r="N252" s="167" t="s">
        <v>42</v>
      </c>
      <c r="O252" s="58"/>
      <c r="P252" s="168">
        <f>O252*H252</f>
        <v>0</v>
      </c>
      <c r="Q252" s="168">
        <v>1.1E-4</v>
      </c>
      <c r="R252" s="168">
        <f>Q252*H252</f>
        <v>3.3E-4</v>
      </c>
      <c r="S252" s="168">
        <v>2.15E-3</v>
      </c>
      <c r="T252" s="169">
        <f>S252*H252</f>
        <v>6.45E-3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206</v>
      </c>
      <c r="AT252" s="170" t="s">
        <v>138</v>
      </c>
      <c r="AU252" s="170" t="s">
        <v>143</v>
      </c>
      <c r="AY252" s="17" t="s">
        <v>135</v>
      </c>
      <c r="BE252" s="171">
        <f>IF(N252="základní",J252,0)</f>
        <v>0</v>
      </c>
      <c r="BF252" s="171">
        <f>IF(N252="snížená",J252,0)</f>
        <v>0</v>
      </c>
      <c r="BG252" s="171">
        <f>IF(N252="zákl. přenesená",J252,0)</f>
        <v>0</v>
      </c>
      <c r="BH252" s="171">
        <f>IF(N252="sníž. přenesená",J252,0)</f>
        <v>0</v>
      </c>
      <c r="BI252" s="171">
        <f>IF(N252="nulová",J252,0)</f>
        <v>0</v>
      </c>
      <c r="BJ252" s="17" t="s">
        <v>143</v>
      </c>
      <c r="BK252" s="171">
        <f>ROUND(I252*H252,2)</f>
        <v>0</v>
      </c>
      <c r="BL252" s="17" t="s">
        <v>206</v>
      </c>
      <c r="BM252" s="170" t="s">
        <v>416</v>
      </c>
    </row>
    <row r="253" spans="1:65" s="2" customFormat="1" ht="21.75" customHeight="1" x14ac:dyDescent="0.2">
      <c r="A253" s="32"/>
      <c r="B253" s="157"/>
      <c r="C253" s="158" t="s">
        <v>417</v>
      </c>
      <c r="D253" s="158" t="s">
        <v>138</v>
      </c>
      <c r="E253" s="159" t="s">
        <v>418</v>
      </c>
      <c r="F253" s="160" t="s">
        <v>419</v>
      </c>
      <c r="G253" s="161" t="s">
        <v>307</v>
      </c>
      <c r="H253" s="162">
        <v>1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5.9999999999999995E-4</v>
      </c>
      <c r="R253" s="168">
        <f>Q253*H253</f>
        <v>5.9999999999999995E-4</v>
      </c>
      <c r="S253" s="168">
        <v>0</v>
      </c>
      <c r="T253" s="16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206</v>
      </c>
      <c r="AT253" s="170" t="s">
        <v>138</v>
      </c>
      <c r="AU253" s="170" t="s">
        <v>143</v>
      </c>
      <c r="AY253" s="17" t="s">
        <v>135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143</v>
      </c>
      <c r="BK253" s="171">
        <f>ROUND(I253*H253,2)</f>
        <v>0</v>
      </c>
      <c r="BL253" s="17" t="s">
        <v>206</v>
      </c>
      <c r="BM253" s="170" t="s">
        <v>420</v>
      </c>
    </row>
    <row r="254" spans="1:65" s="14" customFormat="1" ht="11.25" x14ac:dyDescent="0.2">
      <c r="B254" s="181"/>
      <c r="D254" s="173" t="s">
        <v>145</v>
      </c>
      <c r="E254" s="182" t="s">
        <v>1</v>
      </c>
      <c r="F254" s="183" t="s">
        <v>421</v>
      </c>
      <c r="H254" s="182" t="s">
        <v>1</v>
      </c>
      <c r="I254" s="184"/>
      <c r="L254" s="181"/>
      <c r="M254" s="185"/>
      <c r="N254" s="186"/>
      <c r="O254" s="186"/>
      <c r="P254" s="186"/>
      <c r="Q254" s="186"/>
      <c r="R254" s="186"/>
      <c r="S254" s="186"/>
      <c r="T254" s="187"/>
      <c r="AT254" s="182" t="s">
        <v>145</v>
      </c>
      <c r="AU254" s="182" t="s">
        <v>143</v>
      </c>
      <c r="AV254" s="14" t="s">
        <v>84</v>
      </c>
      <c r="AW254" s="14" t="s">
        <v>33</v>
      </c>
      <c r="AX254" s="14" t="s">
        <v>76</v>
      </c>
      <c r="AY254" s="182" t="s">
        <v>135</v>
      </c>
    </row>
    <row r="255" spans="1:65" s="13" customFormat="1" ht="11.25" x14ac:dyDescent="0.2">
      <c r="B255" s="172"/>
      <c r="D255" s="173" t="s">
        <v>145</v>
      </c>
      <c r="E255" s="174" t="s">
        <v>1</v>
      </c>
      <c r="F255" s="175" t="s">
        <v>84</v>
      </c>
      <c r="H255" s="176">
        <v>1</v>
      </c>
      <c r="I255" s="177"/>
      <c r="L255" s="172"/>
      <c r="M255" s="178"/>
      <c r="N255" s="179"/>
      <c r="O255" s="179"/>
      <c r="P255" s="179"/>
      <c r="Q255" s="179"/>
      <c r="R255" s="179"/>
      <c r="S255" s="179"/>
      <c r="T255" s="180"/>
      <c r="AT255" s="174" t="s">
        <v>145</v>
      </c>
      <c r="AU255" s="174" t="s">
        <v>143</v>
      </c>
      <c r="AV255" s="13" t="s">
        <v>143</v>
      </c>
      <c r="AW255" s="13" t="s">
        <v>33</v>
      </c>
      <c r="AX255" s="13" t="s">
        <v>84</v>
      </c>
      <c r="AY255" s="174" t="s">
        <v>135</v>
      </c>
    </row>
    <row r="256" spans="1:65" s="2" customFormat="1" ht="21.75" customHeight="1" x14ac:dyDescent="0.2">
      <c r="A256" s="32"/>
      <c r="B256" s="157"/>
      <c r="C256" s="158" t="s">
        <v>422</v>
      </c>
      <c r="D256" s="158" t="s">
        <v>138</v>
      </c>
      <c r="E256" s="159" t="s">
        <v>423</v>
      </c>
      <c r="F256" s="160" t="s">
        <v>424</v>
      </c>
      <c r="G256" s="161" t="s">
        <v>307</v>
      </c>
      <c r="H256" s="162">
        <v>3</v>
      </c>
      <c r="I256" s="163"/>
      <c r="J256" s="164">
        <f t="shared" ref="J256:J262" si="20"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ref="P256:P262" si="21">O256*H256</f>
        <v>0</v>
      </c>
      <c r="Q256" s="168">
        <v>5.4000000000000001E-4</v>
      </c>
      <c r="R256" s="168">
        <f t="shared" ref="R256:R262" si="22">Q256*H256</f>
        <v>1.6199999999999999E-3</v>
      </c>
      <c r="S256" s="168">
        <v>0</v>
      </c>
      <c r="T256" s="169">
        <f t="shared" ref="T256:T262" si="23"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206</v>
      </c>
      <c r="AT256" s="170" t="s">
        <v>138</v>
      </c>
      <c r="AU256" s="170" t="s">
        <v>143</v>
      </c>
      <c r="AY256" s="17" t="s">
        <v>135</v>
      </c>
      <c r="BE256" s="171">
        <f t="shared" ref="BE256:BE262" si="24">IF(N256="základní",J256,0)</f>
        <v>0</v>
      </c>
      <c r="BF256" s="171">
        <f t="shared" ref="BF256:BF262" si="25">IF(N256="snížená",J256,0)</f>
        <v>0</v>
      </c>
      <c r="BG256" s="171">
        <f t="shared" ref="BG256:BG262" si="26">IF(N256="zákl. přenesená",J256,0)</f>
        <v>0</v>
      </c>
      <c r="BH256" s="171">
        <f t="shared" ref="BH256:BH262" si="27">IF(N256="sníž. přenesená",J256,0)</f>
        <v>0</v>
      </c>
      <c r="BI256" s="171">
        <f t="shared" ref="BI256:BI262" si="28">IF(N256="nulová",J256,0)</f>
        <v>0</v>
      </c>
      <c r="BJ256" s="17" t="s">
        <v>143</v>
      </c>
      <c r="BK256" s="171">
        <f t="shared" ref="BK256:BK262" si="29">ROUND(I256*H256,2)</f>
        <v>0</v>
      </c>
      <c r="BL256" s="17" t="s">
        <v>206</v>
      </c>
      <c r="BM256" s="170" t="s">
        <v>425</v>
      </c>
    </row>
    <row r="257" spans="1:65" s="2" customFormat="1" ht="21.75" customHeight="1" x14ac:dyDescent="0.2">
      <c r="A257" s="32"/>
      <c r="B257" s="157"/>
      <c r="C257" s="158" t="s">
        <v>426</v>
      </c>
      <c r="D257" s="158" t="s">
        <v>138</v>
      </c>
      <c r="E257" s="159" t="s">
        <v>427</v>
      </c>
      <c r="F257" s="160" t="s">
        <v>428</v>
      </c>
      <c r="G257" s="161" t="s">
        <v>389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5.9999999999999995E-4</v>
      </c>
      <c r="R257" s="168">
        <f t="shared" si="22"/>
        <v>5.9999999999999995E-4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206</v>
      </c>
      <c r="AT257" s="170" t="s">
        <v>138</v>
      </c>
      <c r="AU257" s="170" t="s">
        <v>143</v>
      </c>
      <c r="AY257" s="17" t="s">
        <v>135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143</v>
      </c>
      <c r="BK257" s="171">
        <f t="shared" si="29"/>
        <v>0</v>
      </c>
      <c r="BL257" s="17" t="s">
        <v>206</v>
      </c>
      <c r="BM257" s="170" t="s">
        <v>429</v>
      </c>
    </row>
    <row r="258" spans="1:65" s="2" customFormat="1" ht="16.5" customHeight="1" x14ac:dyDescent="0.2">
      <c r="A258" s="32"/>
      <c r="B258" s="157"/>
      <c r="C258" s="158" t="s">
        <v>430</v>
      </c>
      <c r="D258" s="158" t="s">
        <v>138</v>
      </c>
      <c r="E258" s="159" t="s">
        <v>431</v>
      </c>
      <c r="F258" s="160" t="s">
        <v>432</v>
      </c>
      <c r="G258" s="161" t="s">
        <v>196</v>
      </c>
      <c r="H258" s="162">
        <v>2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206</v>
      </c>
      <c r="AT258" s="170" t="s">
        <v>138</v>
      </c>
      <c r="AU258" s="170" t="s">
        <v>143</v>
      </c>
      <c r="AY258" s="17" t="s">
        <v>135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143</v>
      </c>
      <c r="BK258" s="171">
        <f t="shared" si="29"/>
        <v>0</v>
      </c>
      <c r="BL258" s="17" t="s">
        <v>206</v>
      </c>
      <c r="BM258" s="170" t="s">
        <v>433</v>
      </c>
    </row>
    <row r="259" spans="1:65" s="2" customFormat="1" ht="16.5" customHeight="1" x14ac:dyDescent="0.2">
      <c r="A259" s="32"/>
      <c r="B259" s="157"/>
      <c r="C259" s="158" t="s">
        <v>434</v>
      </c>
      <c r="D259" s="158" t="s">
        <v>138</v>
      </c>
      <c r="E259" s="159" t="s">
        <v>435</v>
      </c>
      <c r="F259" s="160" t="s">
        <v>436</v>
      </c>
      <c r="G259" s="161" t="s">
        <v>307</v>
      </c>
      <c r="H259" s="162">
        <v>3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206</v>
      </c>
      <c r="AT259" s="170" t="s">
        <v>138</v>
      </c>
      <c r="AU259" s="170" t="s">
        <v>143</v>
      </c>
      <c r="AY259" s="17" t="s">
        <v>135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143</v>
      </c>
      <c r="BK259" s="171">
        <f t="shared" si="29"/>
        <v>0</v>
      </c>
      <c r="BL259" s="17" t="s">
        <v>206</v>
      </c>
      <c r="BM259" s="170" t="s">
        <v>437</v>
      </c>
    </row>
    <row r="260" spans="1:65" s="2" customFormat="1" ht="16.5" customHeight="1" x14ac:dyDescent="0.2">
      <c r="A260" s="32"/>
      <c r="B260" s="157"/>
      <c r="C260" s="158" t="s">
        <v>438</v>
      </c>
      <c r="D260" s="158" t="s">
        <v>138</v>
      </c>
      <c r="E260" s="159" t="s">
        <v>439</v>
      </c>
      <c r="F260" s="160" t="s">
        <v>440</v>
      </c>
      <c r="G260" s="161" t="s">
        <v>196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206</v>
      </c>
      <c r="AT260" s="170" t="s">
        <v>138</v>
      </c>
      <c r="AU260" s="170" t="s">
        <v>143</v>
      </c>
      <c r="AY260" s="17" t="s">
        <v>135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143</v>
      </c>
      <c r="BK260" s="171">
        <f t="shared" si="29"/>
        <v>0</v>
      </c>
      <c r="BL260" s="17" t="s">
        <v>206</v>
      </c>
      <c r="BM260" s="170" t="s">
        <v>441</v>
      </c>
    </row>
    <row r="261" spans="1:65" s="2" customFormat="1" ht="21.75" customHeight="1" x14ac:dyDescent="0.2">
      <c r="A261" s="32"/>
      <c r="B261" s="157"/>
      <c r="C261" s="158" t="s">
        <v>442</v>
      </c>
      <c r="D261" s="158" t="s">
        <v>138</v>
      </c>
      <c r="E261" s="159" t="s">
        <v>443</v>
      </c>
      <c r="F261" s="160" t="s">
        <v>444</v>
      </c>
      <c r="G261" s="161" t="s">
        <v>241</v>
      </c>
      <c r="H261" s="162">
        <v>3.0000000000000001E-3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206</v>
      </c>
      <c r="AT261" s="170" t="s">
        <v>138</v>
      </c>
      <c r="AU261" s="170" t="s">
        <v>143</v>
      </c>
      <c r="AY261" s="17" t="s">
        <v>135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143</v>
      </c>
      <c r="BK261" s="171">
        <f t="shared" si="29"/>
        <v>0</v>
      </c>
      <c r="BL261" s="17" t="s">
        <v>206</v>
      </c>
      <c r="BM261" s="170" t="s">
        <v>445</v>
      </c>
    </row>
    <row r="262" spans="1:65" s="2" customFormat="1" ht="21.75" customHeight="1" x14ac:dyDescent="0.2">
      <c r="A262" s="32"/>
      <c r="B262" s="157"/>
      <c r="C262" s="158" t="s">
        <v>446</v>
      </c>
      <c r="D262" s="158" t="s">
        <v>138</v>
      </c>
      <c r="E262" s="159" t="s">
        <v>447</v>
      </c>
      <c r="F262" s="160" t="s">
        <v>448</v>
      </c>
      <c r="G262" s="161" t="s">
        <v>241</v>
      </c>
      <c r="H262" s="162">
        <v>3.0000000000000001E-3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206</v>
      </c>
      <c r="AT262" s="170" t="s">
        <v>138</v>
      </c>
      <c r="AU262" s="170" t="s">
        <v>143</v>
      </c>
      <c r="AY262" s="17" t="s">
        <v>135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143</v>
      </c>
      <c r="BK262" s="171">
        <f t="shared" si="29"/>
        <v>0</v>
      </c>
      <c r="BL262" s="17" t="s">
        <v>206</v>
      </c>
      <c r="BM262" s="170" t="s">
        <v>449</v>
      </c>
    </row>
    <row r="263" spans="1:65" s="12" customFormat="1" ht="22.9" customHeight="1" x14ac:dyDescent="0.2">
      <c r="B263" s="144"/>
      <c r="D263" s="145" t="s">
        <v>75</v>
      </c>
      <c r="E263" s="155" t="s">
        <v>450</v>
      </c>
      <c r="F263" s="155" t="s">
        <v>451</v>
      </c>
      <c r="I263" s="147"/>
      <c r="J263" s="156">
        <f>BK263</f>
        <v>0</v>
      </c>
      <c r="L263" s="144"/>
      <c r="M263" s="149"/>
      <c r="N263" s="150"/>
      <c r="O263" s="150"/>
      <c r="P263" s="151">
        <f>SUM(P264:P282)</f>
        <v>0</v>
      </c>
      <c r="Q263" s="150"/>
      <c r="R263" s="151">
        <f>SUM(R264:R282)</f>
        <v>6.5110000000000015E-2</v>
      </c>
      <c r="S263" s="150"/>
      <c r="T263" s="152">
        <f>SUM(T264:T282)</f>
        <v>7.775E-2</v>
      </c>
      <c r="AR263" s="145" t="s">
        <v>143</v>
      </c>
      <c r="AT263" s="153" t="s">
        <v>75</v>
      </c>
      <c r="AU263" s="153" t="s">
        <v>84</v>
      </c>
      <c r="AY263" s="145" t="s">
        <v>135</v>
      </c>
      <c r="BK263" s="154">
        <f>SUM(BK264:BK282)</f>
        <v>0</v>
      </c>
    </row>
    <row r="264" spans="1:65" s="2" customFormat="1" ht="16.5" customHeight="1" x14ac:dyDescent="0.2">
      <c r="A264" s="32"/>
      <c r="B264" s="157"/>
      <c r="C264" s="158" t="s">
        <v>452</v>
      </c>
      <c r="D264" s="158" t="s">
        <v>138</v>
      </c>
      <c r="E264" s="159" t="s">
        <v>453</v>
      </c>
      <c r="F264" s="160" t="s">
        <v>454</v>
      </c>
      <c r="G264" s="161" t="s">
        <v>389</v>
      </c>
      <c r="H264" s="162">
        <v>1</v>
      </c>
      <c r="I264" s="163"/>
      <c r="J264" s="164">
        <f t="shared" ref="J264:J282" si="30"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ref="P264:P282" si="31">O264*H264</f>
        <v>0</v>
      </c>
      <c r="Q264" s="168">
        <v>0</v>
      </c>
      <c r="R264" s="168">
        <f t="shared" ref="R264:R282" si="32">Q264*H264</f>
        <v>0</v>
      </c>
      <c r="S264" s="168">
        <v>1.933E-2</v>
      </c>
      <c r="T264" s="169">
        <f t="shared" ref="T264:T282" si="33">S264*H264</f>
        <v>1.933E-2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206</v>
      </c>
      <c r="AT264" s="170" t="s">
        <v>138</v>
      </c>
      <c r="AU264" s="170" t="s">
        <v>143</v>
      </c>
      <c r="AY264" s="17" t="s">
        <v>135</v>
      </c>
      <c r="BE264" s="171">
        <f t="shared" ref="BE264:BE282" si="34">IF(N264="základní",J264,0)</f>
        <v>0</v>
      </c>
      <c r="BF264" s="171">
        <f t="shared" ref="BF264:BF282" si="35">IF(N264="snížená",J264,0)</f>
        <v>0</v>
      </c>
      <c r="BG264" s="171">
        <f t="shared" ref="BG264:BG282" si="36">IF(N264="zákl. přenesená",J264,0)</f>
        <v>0</v>
      </c>
      <c r="BH264" s="171">
        <f t="shared" ref="BH264:BH282" si="37">IF(N264="sníž. přenesená",J264,0)</f>
        <v>0</v>
      </c>
      <c r="BI264" s="171">
        <f t="shared" ref="BI264:BI282" si="38">IF(N264="nulová",J264,0)</f>
        <v>0</v>
      </c>
      <c r="BJ264" s="17" t="s">
        <v>143</v>
      </c>
      <c r="BK264" s="171">
        <f t="shared" ref="BK264:BK282" si="39">ROUND(I264*H264,2)</f>
        <v>0</v>
      </c>
      <c r="BL264" s="17" t="s">
        <v>206</v>
      </c>
      <c r="BM264" s="170" t="s">
        <v>455</v>
      </c>
    </row>
    <row r="265" spans="1:65" s="2" customFormat="1" ht="21.75" customHeight="1" x14ac:dyDescent="0.2">
      <c r="A265" s="32"/>
      <c r="B265" s="157"/>
      <c r="C265" s="158" t="s">
        <v>456</v>
      </c>
      <c r="D265" s="158" t="s">
        <v>138</v>
      </c>
      <c r="E265" s="159" t="s">
        <v>457</v>
      </c>
      <c r="F265" s="160" t="s">
        <v>458</v>
      </c>
      <c r="G265" s="161" t="s">
        <v>389</v>
      </c>
      <c r="H265" s="162">
        <v>1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1.3820000000000001E-2</v>
      </c>
      <c r="R265" s="168">
        <f t="shared" si="32"/>
        <v>1.3820000000000001E-2</v>
      </c>
      <c r="S265" s="168">
        <v>0</v>
      </c>
      <c r="T265" s="169">
        <f t="shared" si="3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206</v>
      </c>
      <c r="AT265" s="170" t="s">
        <v>138</v>
      </c>
      <c r="AU265" s="170" t="s">
        <v>143</v>
      </c>
      <c r="AY265" s="17" t="s">
        <v>135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143</v>
      </c>
      <c r="BK265" s="171">
        <f t="shared" si="39"/>
        <v>0</v>
      </c>
      <c r="BL265" s="17" t="s">
        <v>206</v>
      </c>
      <c r="BM265" s="170" t="s">
        <v>459</v>
      </c>
    </row>
    <row r="266" spans="1:65" s="2" customFormat="1" ht="16.5" customHeight="1" x14ac:dyDescent="0.2">
      <c r="A266" s="32"/>
      <c r="B266" s="157"/>
      <c r="C266" s="158" t="s">
        <v>460</v>
      </c>
      <c r="D266" s="158" t="s">
        <v>138</v>
      </c>
      <c r="E266" s="159" t="s">
        <v>461</v>
      </c>
      <c r="F266" s="160" t="s">
        <v>462</v>
      </c>
      <c r="G266" s="161" t="s">
        <v>389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0</v>
      </c>
      <c r="R266" s="168">
        <f t="shared" si="32"/>
        <v>0</v>
      </c>
      <c r="S266" s="168">
        <v>1.9460000000000002E-2</v>
      </c>
      <c r="T266" s="169">
        <f t="shared" si="33"/>
        <v>1.9460000000000002E-2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206</v>
      </c>
      <c r="AT266" s="170" t="s">
        <v>138</v>
      </c>
      <c r="AU266" s="170" t="s">
        <v>143</v>
      </c>
      <c r="AY266" s="17" t="s">
        <v>135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143</v>
      </c>
      <c r="BK266" s="171">
        <f t="shared" si="39"/>
        <v>0</v>
      </c>
      <c r="BL266" s="17" t="s">
        <v>206</v>
      </c>
      <c r="BM266" s="170" t="s">
        <v>463</v>
      </c>
    </row>
    <row r="267" spans="1:65" s="2" customFormat="1" ht="21.75" customHeight="1" x14ac:dyDescent="0.2">
      <c r="A267" s="32"/>
      <c r="B267" s="157"/>
      <c r="C267" s="158" t="s">
        <v>464</v>
      </c>
      <c r="D267" s="158" t="s">
        <v>138</v>
      </c>
      <c r="E267" s="159" t="s">
        <v>465</v>
      </c>
      <c r="F267" s="160" t="s">
        <v>466</v>
      </c>
      <c r="G267" s="161" t="s">
        <v>389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1.375E-2</v>
      </c>
      <c r="R267" s="168">
        <f t="shared" si="32"/>
        <v>1.375E-2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206</v>
      </c>
      <c r="AT267" s="170" t="s">
        <v>138</v>
      </c>
      <c r="AU267" s="170" t="s">
        <v>143</v>
      </c>
      <c r="AY267" s="17" t="s">
        <v>135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143</v>
      </c>
      <c r="BK267" s="171">
        <f t="shared" si="39"/>
        <v>0</v>
      </c>
      <c r="BL267" s="17" t="s">
        <v>206</v>
      </c>
      <c r="BM267" s="170" t="s">
        <v>467</v>
      </c>
    </row>
    <row r="268" spans="1:65" s="2" customFormat="1" ht="16.5" customHeight="1" x14ac:dyDescent="0.2">
      <c r="A268" s="32"/>
      <c r="B268" s="157"/>
      <c r="C268" s="158" t="s">
        <v>468</v>
      </c>
      <c r="D268" s="158" t="s">
        <v>138</v>
      </c>
      <c r="E268" s="159" t="s">
        <v>469</v>
      </c>
      <c r="F268" s="160" t="s">
        <v>470</v>
      </c>
      <c r="G268" s="161" t="s">
        <v>389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3.2899999999999999E-2</v>
      </c>
      <c r="T268" s="169">
        <f t="shared" si="33"/>
        <v>3.2899999999999999E-2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206</v>
      </c>
      <c r="AT268" s="170" t="s">
        <v>138</v>
      </c>
      <c r="AU268" s="170" t="s">
        <v>143</v>
      </c>
      <c r="AY268" s="17" t="s">
        <v>135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143</v>
      </c>
      <c r="BK268" s="171">
        <f t="shared" si="39"/>
        <v>0</v>
      </c>
      <c r="BL268" s="17" t="s">
        <v>206</v>
      </c>
      <c r="BM268" s="170" t="s">
        <v>471</v>
      </c>
    </row>
    <row r="269" spans="1:65" s="2" customFormat="1" ht="21.75" customHeight="1" x14ac:dyDescent="0.2">
      <c r="A269" s="32"/>
      <c r="B269" s="157"/>
      <c r="C269" s="158" t="s">
        <v>472</v>
      </c>
      <c r="D269" s="158" t="s">
        <v>138</v>
      </c>
      <c r="E269" s="159" t="s">
        <v>473</v>
      </c>
      <c r="F269" s="160" t="s">
        <v>474</v>
      </c>
      <c r="G269" s="161" t="s">
        <v>389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1.9990000000000001E-2</v>
      </c>
      <c r="R269" s="168">
        <f t="shared" si="32"/>
        <v>1.9990000000000001E-2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206</v>
      </c>
      <c r="AT269" s="170" t="s">
        <v>138</v>
      </c>
      <c r="AU269" s="170" t="s">
        <v>143</v>
      </c>
      <c r="AY269" s="17" t="s">
        <v>135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143</v>
      </c>
      <c r="BK269" s="171">
        <f t="shared" si="39"/>
        <v>0</v>
      </c>
      <c r="BL269" s="17" t="s">
        <v>206</v>
      </c>
      <c r="BM269" s="170" t="s">
        <v>475</v>
      </c>
    </row>
    <row r="270" spans="1:65" s="2" customFormat="1" ht="16.5" customHeight="1" x14ac:dyDescent="0.2">
      <c r="A270" s="32"/>
      <c r="B270" s="157"/>
      <c r="C270" s="158" t="s">
        <v>476</v>
      </c>
      <c r="D270" s="158" t="s">
        <v>138</v>
      </c>
      <c r="E270" s="159" t="s">
        <v>477</v>
      </c>
      <c r="F270" s="160" t="s">
        <v>478</v>
      </c>
      <c r="G270" s="161" t="s">
        <v>196</v>
      </c>
      <c r="H270" s="162">
        <v>6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4.8999999999999998E-4</v>
      </c>
      <c r="T270" s="169">
        <f t="shared" si="33"/>
        <v>2.9399999999999999E-3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206</v>
      </c>
      <c r="AT270" s="170" t="s">
        <v>138</v>
      </c>
      <c r="AU270" s="170" t="s">
        <v>143</v>
      </c>
      <c r="AY270" s="17" t="s">
        <v>135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143</v>
      </c>
      <c r="BK270" s="171">
        <f t="shared" si="39"/>
        <v>0</v>
      </c>
      <c r="BL270" s="17" t="s">
        <v>206</v>
      </c>
      <c r="BM270" s="170" t="s">
        <v>479</v>
      </c>
    </row>
    <row r="271" spans="1:65" s="2" customFormat="1" ht="16.5" customHeight="1" x14ac:dyDescent="0.2">
      <c r="A271" s="32"/>
      <c r="B271" s="157"/>
      <c r="C271" s="158" t="s">
        <v>480</v>
      </c>
      <c r="D271" s="158" t="s">
        <v>138</v>
      </c>
      <c r="E271" s="159" t="s">
        <v>481</v>
      </c>
      <c r="F271" s="160" t="s">
        <v>482</v>
      </c>
      <c r="G271" s="161" t="s">
        <v>389</v>
      </c>
      <c r="H271" s="162">
        <v>6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1.89E-3</v>
      </c>
      <c r="R271" s="168">
        <f t="shared" si="32"/>
        <v>1.1339999999999999E-2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206</v>
      </c>
      <c r="AT271" s="170" t="s">
        <v>138</v>
      </c>
      <c r="AU271" s="170" t="s">
        <v>143</v>
      </c>
      <c r="AY271" s="17" t="s">
        <v>135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143</v>
      </c>
      <c r="BK271" s="171">
        <f t="shared" si="39"/>
        <v>0</v>
      </c>
      <c r="BL271" s="17" t="s">
        <v>206</v>
      </c>
      <c r="BM271" s="170" t="s">
        <v>483</v>
      </c>
    </row>
    <row r="272" spans="1:65" s="2" customFormat="1" ht="16.5" customHeight="1" x14ac:dyDescent="0.2">
      <c r="A272" s="32"/>
      <c r="B272" s="157"/>
      <c r="C272" s="158" t="s">
        <v>484</v>
      </c>
      <c r="D272" s="158" t="s">
        <v>138</v>
      </c>
      <c r="E272" s="159" t="s">
        <v>485</v>
      </c>
      <c r="F272" s="160" t="s">
        <v>486</v>
      </c>
      <c r="G272" s="161" t="s">
        <v>389</v>
      </c>
      <c r="H272" s="162">
        <v>2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1.56E-3</v>
      </c>
      <c r="T272" s="169">
        <f t="shared" si="33"/>
        <v>3.1199999999999999E-3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206</v>
      </c>
      <c r="AT272" s="170" t="s">
        <v>138</v>
      </c>
      <c r="AU272" s="170" t="s">
        <v>143</v>
      </c>
      <c r="AY272" s="17" t="s">
        <v>135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143</v>
      </c>
      <c r="BK272" s="171">
        <f t="shared" si="39"/>
        <v>0</v>
      </c>
      <c r="BL272" s="17" t="s">
        <v>206</v>
      </c>
      <c r="BM272" s="170" t="s">
        <v>487</v>
      </c>
    </row>
    <row r="273" spans="1:65" s="2" customFormat="1" ht="16.5" customHeight="1" x14ac:dyDescent="0.2">
      <c r="A273" s="32"/>
      <c r="B273" s="157"/>
      <c r="C273" s="158" t="s">
        <v>488</v>
      </c>
      <c r="D273" s="158" t="s">
        <v>138</v>
      </c>
      <c r="E273" s="159" t="s">
        <v>489</v>
      </c>
      <c r="F273" s="160" t="s">
        <v>490</v>
      </c>
      <c r="G273" s="161" t="s">
        <v>389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1.8E-3</v>
      </c>
      <c r="R273" s="168">
        <f t="shared" si="32"/>
        <v>1.8E-3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206</v>
      </c>
      <c r="AT273" s="170" t="s">
        <v>138</v>
      </c>
      <c r="AU273" s="170" t="s">
        <v>143</v>
      </c>
      <c r="AY273" s="17" t="s">
        <v>135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143</v>
      </c>
      <c r="BK273" s="171">
        <f t="shared" si="39"/>
        <v>0</v>
      </c>
      <c r="BL273" s="17" t="s">
        <v>206</v>
      </c>
      <c r="BM273" s="170" t="s">
        <v>491</v>
      </c>
    </row>
    <row r="274" spans="1:65" s="2" customFormat="1" ht="21.75" customHeight="1" x14ac:dyDescent="0.2">
      <c r="A274" s="32"/>
      <c r="B274" s="157"/>
      <c r="C274" s="158" t="s">
        <v>492</v>
      </c>
      <c r="D274" s="158" t="s">
        <v>138</v>
      </c>
      <c r="E274" s="159" t="s">
        <v>493</v>
      </c>
      <c r="F274" s="160" t="s">
        <v>494</v>
      </c>
      <c r="G274" s="161" t="s">
        <v>389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1.9599999999999999E-3</v>
      </c>
      <c r="R274" s="168">
        <f t="shared" si="32"/>
        <v>1.9599999999999999E-3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206</v>
      </c>
      <c r="AT274" s="170" t="s">
        <v>138</v>
      </c>
      <c r="AU274" s="170" t="s">
        <v>143</v>
      </c>
      <c r="AY274" s="17" t="s">
        <v>135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143</v>
      </c>
      <c r="BK274" s="171">
        <f t="shared" si="39"/>
        <v>0</v>
      </c>
      <c r="BL274" s="17" t="s">
        <v>206</v>
      </c>
      <c r="BM274" s="170" t="s">
        <v>495</v>
      </c>
    </row>
    <row r="275" spans="1:65" s="2" customFormat="1" ht="21.75" customHeight="1" x14ac:dyDescent="0.2">
      <c r="A275" s="32"/>
      <c r="B275" s="157"/>
      <c r="C275" s="158" t="s">
        <v>496</v>
      </c>
      <c r="D275" s="158" t="s">
        <v>138</v>
      </c>
      <c r="E275" s="159" t="s">
        <v>497</v>
      </c>
      <c r="F275" s="160" t="s">
        <v>498</v>
      </c>
      <c r="G275" s="161" t="s">
        <v>196</v>
      </c>
      <c r="H275" s="162">
        <v>1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1.2800000000000001E-3</v>
      </c>
      <c r="R275" s="168">
        <f t="shared" si="32"/>
        <v>1.2800000000000001E-3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206</v>
      </c>
      <c r="AT275" s="170" t="s">
        <v>138</v>
      </c>
      <c r="AU275" s="170" t="s">
        <v>143</v>
      </c>
      <c r="AY275" s="17" t="s">
        <v>135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143</v>
      </c>
      <c r="BK275" s="171">
        <f t="shared" si="39"/>
        <v>0</v>
      </c>
      <c r="BL275" s="17" t="s">
        <v>206</v>
      </c>
      <c r="BM275" s="170" t="s">
        <v>499</v>
      </c>
    </row>
    <row r="276" spans="1:65" s="2" customFormat="1" ht="16.5" customHeight="1" x14ac:dyDescent="0.2">
      <c r="A276" s="32"/>
      <c r="B276" s="157"/>
      <c r="C276" s="158" t="s">
        <v>500</v>
      </c>
      <c r="D276" s="158" t="s">
        <v>138</v>
      </c>
      <c r="E276" s="159" t="s">
        <v>501</v>
      </c>
      <c r="F276" s="160" t="s">
        <v>502</v>
      </c>
      <c r="G276" s="161" t="s">
        <v>196</v>
      </c>
      <c r="H276" s="162">
        <v>3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1.3999999999999999E-4</v>
      </c>
      <c r="R276" s="168">
        <f t="shared" si="32"/>
        <v>4.1999999999999996E-4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206</v>
      </c>
      <c r="AT276" s="170" t="s">
        <v>138</v>
      </c>
      <c r="AU276" s="170" t="s">
        <v>143</v>
      </c>
      <c r="AY276" s="17" t="s">
        <v>135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143</v>
      </c>
      <c r="BK276" s="171">
        <f t="shared" si="39"/>
        <v>0</v>
      </c>
      <c r="BL276" s="17" t="s">
        <v>206</v>
      </c>
      <c r="BM276" s="170" t="s">
        <v>503</v>
      </c>
    </row>
    <row r="277" spans="1:65" s="2" customFormat="1" ht="21.75" customHeight="1" x14ac:dyDescent="0.2">
      <c r="A277" s="32"/>
      <c r="B277" s="157"/>
      <c r="C277" s="188" t="s">
        <v>504</v>
      </c>
      <c r="D277" s="188" t="s">
        <v>199</v>
      </c>
      <c r="E277" s="189" t="s">
        <v>505</v>
      </c>
      <c r="F277" s="190" t="s">
        <v>506</v>
      </c>
      <c r="G277" s="191" t="s">
        <v>196</v>
      </c>
      <c r="H277" s="192">
        <v>1</v>
      </c>
      <c r="I277" s="193"/>
      <c r="J277" s="194">
        <f t="shared" si="30"/>
        <v>0</v>
      </c>
      <c r="K277" s="195"/>
      <c r="L277" s="196"/>
      <c r="M277" s="197" t="s">
        <v>1</v>
      </c>
      <c r="N277" s="198" t="s">
        <v>42</v>
      </c>
      <c r="O277" s="58"/>
      <c r="P277" s="168">
        <f t="shared" si="31"/>
        <v>0</v>
      </c>
      <c r="Q277" s="168">
        <v>4.4000000000000002E-4</v>
      </c>
      <c r="R277" s="168">
        <f t="shared" si="32"/>
        <v>4.4000000000000002E-4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296</v>
      </c>
      <c r="AT277" s="170" t="s">
        <v>199</v>
      </c>
      <c r="AU277" s="170" t="s">
        <v>143</v>
      </c>
      <c r="AY277" s="17" t="s">
        <v>135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143</v>
      </c>
      <c r="BK277" s="171">
        <f t="shared" si="39"/>
        <v>0</v>
      </c>
      <c r="BL277" s="17" t="s">
        <v>206</v>
      </c>
      <c r="BM277" s="170" t="s">
        <v>507</v>
      </c>
    </row>
    <row r="278" spans="1:65" s="2" customFormat="1" ht="21.75" customHeight="1" x14ac:dyDescent="0.2">
      <c r="A278" s="32"/>
      <c r="B278" s="157"/>
      <c r="C278" s="188" t="s">
        <v>508</v>
      </c>
      <c r="D278" s="188" t="s">
        <v>199</v>
      </c>
      <c r="E278" s="189" t="s">
        <v>509</v>
      </c>
      <c r="F278" s="190" t="s">
        <v>510</v>
      </c>
      <c r="G278" s="191" t="s">
        <v>196</v>
      </c>
      <c r="H278" s="192">
        <v>1</v>
      </c>
      <c r="I278" s="193"/>
      <c r="J278" s="194">
        <f t="shared" si="30"/>
        <v>0</v>
      </c>
      <c r="K278" s="195"/>
      <c r="L278" s="196"/>
      <c r="M278" s="197" t="s">
        <v>1</v>
      </c>
      <c r="N278" s="198" t="s">
        <v>42</v>
      </c>
      <c r="O278" s="58"/>
      <c r="P278" s="168">
        <f t="shared" si="31"/>
        <v>0</v>
      </c>
      <c r="Q278" s="168">
        <v>0</v>
      </c>
      <c r="R278" s="168">
        <f t="shared" si="32"/>
        <v>0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296</v>
      </c>
      <c r="AT278" s="170" t="s">
        <v>199</v>
      </c>
      <c r="AU278" s="170" t="s">
        <v>143</v>
      </c>
      <c r="AY278" s="17" t="s">
        <v>135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143</v>
      </c>
      <c r="BK278" s="171">
        <f t="shared" si="39"/>
        <v>0</v>
      </c>
      <c r="BL278" s="17" t="s">
        <v>206</v>
      </c>
      <c r="BM278" s="170" t="s">
        <v>511</v>
      </c>
    </row>
    <row r="279" spans="1:65" s="2" customFormat="1" ht="16.5" customHeight="1" x14ac:dyDescent="0.2">
      <c r="A279" s="32"/>
      <c r="B279" s="157"/>
      <c r="C279" s="158" t="s">
        <v>512</v>
      </c>
      <c r="D279" s="158" t="s">
        <v>138</v>
      </c>
      <c r="E279" s="159" t="s">
        <v>513</v>
      </c>
      <c r="F279" s="160" t="s">
        <v>514</v>
      </c>
      <c r="G279" s="161" t="s">
        <v>196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3.1E-4</v>
      </c>
      <c r="R279" s="168">
        <f t="shared" si="32"/>
        <v>3.1E-4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206</v>
      </c>
      <c r="AT279" s="170" t="s">
        <v>138</v>
      </c>
      <c r="AU279" s="170" t="s">
        <v>143</v>
      </c>
      <c r="AY279" s="17" t="s">
        <v>135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143</v>
      </c>
      <c r="BK279" s="171">
        <f t="shared" si="39"/>
        <v>0</v>
      </c>
      <c r="BL279" s="17" t="s">
        <v>206</v>
      </c>
      <c r="BM279" s="170" t="s">
        <v>515</v>
      </c>
    </row>
    <row r="280" spans="1:65" s="2" customFormat="1" ht="21.75" customHeight="1" x14ac:dyDescent="0.2">
      <c r="A280" s="32"/>
      <c r="B280" s="157"/>
      <c r="C280" s="158" t="s">
        <v>516</v>
      </c>
      <c r="D280" s="158" t="s">
        <v>138</v>
      </c>
      <c r="E280" s="159" t="s">
        <v>517</v>
      </c>
      <c r="F280" s="160" t="s">
        <v>518</v>
      </c>
      <c r="G280" s="161" t="s">
        <v>241</v>
      </c>
      <c r="H280" s="162">
        <v>6.5000000000000002E-2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206</v>
      </c>
      <c r="AT280" s="170" t="s">
        <v>138</v>
      </c>
      <c r="AU280" s="170" t="s">
        <v>143</v>
      </c>
      <c r="AY280" s="17" t="s">
        <v>135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143</v>
      </c>
      <c r="BK280" s="171">
        <f t="shared" si="39"/>
        <v>0</v>
      </c>
      <c r="BL280" s="17" t="s">
        <v>206</v>
      </c>
      <c r="BM280" s="170" t="s">
        <v>519</v>
      </c>
    </row>
    <row r="281" spans="1:65" s="2" customFormat="1" ht="21.75" customHeight="1" x14ac:dyDescent="0.2">
      <c r="A281" s="32"/>
      <c r="B281" s="157"/>
      <c r="C281" s="158" t="s">
        <v>520</v>
      </c>
      <c r="D281" s="158" t="s">
        <v>138</v>
      </c>
      <c r="E281" s="159" t="s">
        <v>521</v>
      </c>
      <c r="F281" s="160" t="s">
        <v>522</v>
      </c>
      <c r="G281" s="161" t="s">
        <v>241</v>
      </c>
      <c r="H281" s="162">
        <v>6.5000000000000002E-2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206</v>
      </c>
      <c r="AT281" s="170" t="s">
        <v>138</v>
      </c>
      <c r="AU281" s="170" t="s">
        <v>143</v>
      </c>
      <c r="AY281" s="17" t="s">
        <v>135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143</v>
      </c>
      <c r="BK281" s="171">
        <f t="shared" si="39"/>
        <v>0</v>
      </c>
      <c r="BL281" s="17" t="s">
        <v>206</v>
      </c>
      <c r="BM281" s="170" t="s">
        <v>523</v>
      </c>
    </row>
    <row r="282" spans="1:65" s="2" customFormat="1" ht="33" customHeight="1" x14ac:dyDescent="0.2">
      <c r="A282" s="32"/>
      <c r="B282" s="157"/>
      <c r="C282" s="158" t="s">
        <v>524</v>
      </c>
      <c r="D282" s="158" t="s">
        <v>138</v>
      </c>
      <c r="E282" s="159" t="s">
        <v>525</v>
      </c>
      <c r="F282" s="160" t="s">
        <v>526</v>
      </c>
      <c r="G282" s="161" t="s">
        <v>527</v>
      </c>
      <c r="H282" s="162">
        <v>1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206</v>
      </c>
      <c r="AT282" s="170" t="s">
        <v>138</v>
      </c>
      <c r="AU282" s="170" t="s">
        <v>143</v>
      </c>
      <c r="AY282" s="17" t="s">
        <v>135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143</v>
      </c>
      <c r="BK282" s="171">
        <f t="shared" si="39"/>
        <v>0</v>
      </c>
      <c r="BL282" s="17" t="s">
        <v>206</v>
      </c>
      <c r="BM282" s="170" t="s">
        <v>528</v>
      </c>
    </row>
    <row r="283" spans="1:65" s="12" customFormat="1" ht="22.9" customHeight="1" x14ac:dyDescent="0.2">
      <c r="B283" s="144"/>
      <c r="D283" s="145" t="s">
        <v>75</v>
      </c>
      <c r="E283" s="155" t="s">
        <v>529</v>
      </c>
      <c r="F283" s="155" t="s">
        <v>530</v>
      </c>
      <c r="I283" s="147"/>
      <c r="J283" s="156">
        <f>BK283</f>
        <v>0</v>
      </c>
      <c r="L283" s="144"/>
      <c r="M283" s="149"/>
      <c r="N283" s="150"/>
      <c r="O283" s="150"/>
      <c r="P283" s="151">
        <f>SUM(P284:P286)</f>
        <v>0</v>
      </c>
      <c r="Q283" s="150"/>
      <c r="R283" s="151">
        <f>SUM(R284:R286)</f>
        <v>1.2E-2</v>
      </c>
      <c r="S283" s="150"/>
      <c r="T283" s="152">
        <f>SUM(T284:T286)</f>
        <v>0</v>
      </c>
      <c r="AR283" s="145" t="s">
        <v>143</v>
      </c>
      <c r="AT283" s="153" t="s">
        <v>75</v>
      </c>
      <c r="AU283" s="153" t="s">
        <v>84</v>
      </c>
      <c r="AY283" s="145" t="s">
        <v>135</v>
      </c>
      <c r="BK283" s="154">
        <f>SUM(BK284:BK286)</f>
        <v>0</v>
      </c>
    </row>
    <row r="284" spans="1:65" s="2" customFormat="1" ht="21.75" customHeight="1" x14ac:dyDescent="0.2">
      <c r="A284" s="32"/>
      <c r="B284" s="157"/>
      <c r="C284" s="158" t="s">
        <v>531</v>
      </c>
      <c r="D284" s="158" t="s">
        <v>138</v>
      </c>
      <c r="E284" s="159" t="s">
        <v>532</v>
      </c>
      <c r="F284" s="160" t="s">
        <v>533</v>
      </c>
      <c r="G284" s="161" t="s">
        <v>389</v>
      </c>
      <c r="H284" s="162">
        <v>1</v>
      </c>
      <c r="I284" s="163"/>
      <c r="J284" s="164">
        <f>ROUND(I284*H284,2)</f>
        <v>0</v>
      </c>
      <c r="K284" s="165"/>
      <c r="L284" s="33"/>
      <c r="M284" s="166" t="s">
        <v>1</v>
      </c>
      <c r="N284" s="167" t="s">
        <v>42</v>
      </c>
      <c r="O284" s="58"/>
      <c r="P284" s="168">
        <f>O284*H284</f>
        <v>0</v>
      </c>
      <c r="Q284" s="168">
        <v>1.2E-2</v>
      </c>
      <c r="R284" s="168">
        <f>Q284*H284</f>
        <v>1.2E-2</v>
      </c>
      <c r="S284" s="168">
        <v>0</v>
      </c>
      <c r="T284" s="169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206</v>
      </c>
      <c r="AT284" s="170" t="s">
        <v>138</v>
      </c>
      <c r="AU284" s="170" t="s">
        <v>143</v>
      </c>
      <c r="AY284" s="17" t="s">
        <v>135</v>
      </c>
      <c r="BE284" s="171">
        <f>IF(N284="základní",J284,0)</f>
        <v>0</v>
      </c>
      <c r="BF284" s="171">
        <f>IF(N284="snížená",J284,0)</f>
        <v>0</v>
      </c>
      <c r="BG284" s="171">
        <f>IF(N284="zákl. přenesená",J284,0)</f>
        <v>0</v>
      </c>
      <c r="BH284" s="171">
        <f>IF(N284="sníž. přenesená",J284,0)</f>
        <v>0</v>
      </c>
      <c r="BI284" s="171">
        <f>IF(N284="nulová",J284,0)</f>
        <v>0</v>
      </c>
      <c r="BJ284" s="17" t="s">
        <v>143</v>
      </c>
      <c r="BK284" s="171">
        <f>ROUND(I284*H284,2)</f>
        <v>0</v>
      </c>
      <c r="BL284" s="17" t="s">
        <v>206</v>
      </c>
      <c r="BM284" s="170" t="s">
        <v>534</v>
      </c>
    </row>
    <row r="285" spans="1:65" s="2" customFormat="1" ht="21.75" customHeight="1" x14ac:dyDescent="0.2">
      <c r="A285" s="32"/>
      <c r="B285" s="157"/>
      <c r="C285" s="158" t="s">
        <v>535</v>
      </c>
      <c r="D285" s="158" t="s">
        <v>138</v>
      </c>
      <c r="E285" s="159" t="s">
        <v>536</v>
      </c>
      <c r="F285" s="160" t="s">
        <v>537</v>
      </c>
      <c r="G285" s="161" t="s">
        <v>241</v>
      </c>
      <c r="H285" s="162">
        <v>1.2E-2</v>
      </c>
      <c r="I285" s="163"/>
      <c r="J285" s="164">
        <f>ROUND(I285*H285,2)</f>
        <v>0</v>
      </c>
      <c r="K285" s="165"/>
      <c r="L285" s="33"/>
      <c r="M285" s="166" t="s">
        <v>1</v>
      </c>
      <c r="N285" s="167" t="s">
        <v>42</v>
      </c>
      <c r="O285" s="58"/>
      <c r="P285" s="168">
        <f>O285*H285</f>
        <v>0</v>
      </c>
      <c r="Q285" s="168">
        <v>0</v>
      </c>
      <c r="R285" s="168">
        <f>Q285*H285</f>
        <v>0</v>
      </c>
      <c r="S285" s="168">
        <v>0</v>
      </c>
      <c r="T285" s="169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206</v>
      </c>
      <c r="AT285" s="170" t="s">
        <v>138</v>
      </c>
      <c r="AU285" s="170" t="s">
        <v>143</v>
      </c>
      <c r="AY285" s="17" t="s">
        <v>135</v>
      </c>
      <c r="BE285" s="171">
        <f>IF(N285="základní",J285,0)</f>
        <v>0</v>
      </c>
      <c r="BF285" s="171">
        <f>IF(N285="snížená",J285,0)</f>
        <v>0</v>
      </c>
      <c r="BG285" s="171">
        <f>IF(N285="zákl. přenesená",J285,0)</f>
        <v>0</v>
      </c>
      <c r="BH285" s="171">
        <f>IF(N285="sníž. přenesená",J285,0)</f>
        <v>0</v>
      </c>
      <c r="BI285" s="171">
        <f>IF(N285="nulová",J285,0)</f>
        <v>0</v>
      </c>
      <c r="BJ285" s="17" t="s">
        <v>143</v>
      </c>
      <c r="BK285" s="171">
        <f>ROUND(I285*H285,2)</f>
        <v>0</v>
      </c>
      <c r="BL285" s="17" t="s">
        <v>206</v>
      </c>
      <c r="BM285" s="170" t="s">
        <v>538</v>
      </c>
    </row>
    <row r="286" spans="1:65" s="2" customFormat="1" ht="21.75" customHeight="1" x14ac:dyDescent="0.2">
      <c r="A286" s="32"/>
      <c r="B286" s="157"/>
      <c r="C286" s="158" t="s">
        <v>539</v>
      </c>
      <c r="D286" s="158" t="s">
        <v>138</v>
      </c>
      <c r="E286" s="159" t="s">
        <v>540</v>
      </c>
      <c r="F286" s="160" t="s">
        <v>541</v>
      </c>
      <c r="G286" s="161" t="s">
        <v>241</v>
      </c>
      <c r="H286" s="162">
        <v>1.2E-2</v>
      </c>
      <c r="I286" s="163"/>
      <c r="J286" s="164">
        <f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>O286*H286</f>
        <v>0</v>
      </c>
      <c r="Q286" s="168">
        <v>0</v>
      </c>
      <c r="R286" s="168">
        <f>Q286*H286</f>
        <v>0</v>
      </c>
      <c r="S286" s="168">
        <v>0</v>
      </c>
      <c r="T286" s="169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206</v>
      </c>
      <c r="AT286" s="170" t="s">
        <v>138</v>
      </c>
      <c r="AU286" s="170" t="s">
        <v>143</v>
      </c>
      <c r="AY286" s="17" t="s">
        <v>135</v>
      </c>
      <c r="BE286" s="171">
        <f>IF(N286="základní",J286,0)</f>
        <v>0</v>
      </c>
      <c r="BF286" s="171">
        <f>IF(N286="snížená",J286,0)</f>
        <v>0</v>
      </c>
      <c r="BG286" s="171">
        <f>IF(N286="zákl. přenesená",J286,0)</f>
        <v>0</v>
      </c>
      <c r="BH286" s="171">
        <f>IF(N286="sníž. přenesená",J286,0)</f>
        <v>0</v>
      </c>
      <c r="BI286" s="171">
        <f>IF(N286="nulová",J286,0)</f>
        <v>0</v>
      </c>
      <c r="BJ286" s="17" t="s">
        <v>143</v>
      </c>
      <c r="BK286" s="171">
        <f>ROUND(I286*H286,2)</f>
        <v>0</v>
      </c>
      <c r="BL286" s="17" t="s">
        <v>206</v>
      </c>
      <c r="BM286" s="170" t="s">
        <v>542</v>
      </c>
    </row>
    <row r="287" spans="1:65" s="12" customFormat="1" ht="22.9" customHeight="1" x14ac:dyDescent="0.2">
      <c r="B287" s="144"/>
      <c r="D287" s="145" t="s">
        <v>75</v>
      </c>
      <c r="E287" s="155" t="s">
        <v>543</v>
      </c>
      <c r="F287" s="155" t="s">
        <v>544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SUM(P288:P304)</f>
        <v>0</v>
      </c>
      <c r="Q287" s="150"/>
      <c r="R287" s="151">
        <f>SUM(R288:R304)</f>
        <v>2.4510000000000001E-2</v>
      </c>
      <c r="S287" s="150"/>
      <c r="T287" s="152">
        <f>SUM(T288:T304)</f>
        <v>0</v>
      </c>
      <c r="AR287" s="145" t="s">
        <v>143</v>
      </c>
      <c r="AT287" s="153" t="s">
        <v>75</v>
      </c>
      <c r="AU287" s="153" t="s">
        <v>84</v>
      </c>
      <c r="AY287" s="145" t="s">
        <v>135</v>
      </c>
      <c r="BK287" s="154">
        <f>SUM(BK288:BK304)</f>
        <v>0</v>
      </c>
    </row>
    <row r="288" spans="1:65" s="2" customFormat="1" ht="16.5" customHeight="1" x14ac:dyDescent="0.2">
      <c r="A288" s="32"/>
      <c r="B288" s="157"/>
      <c r="C288" s="158" t="s">
        <v>545</v>
      </c>
      <c r="D288" s="158" t="s">
        <v>138</v>
      </c>
      <c r="E288" s="159" t="s">
        <v>546</v>
      </c>
      <c r="F288" s="160" t="s">
        <v>547</v>
      </c>
      <c r="G288" s="161" t="s">
        <v>196</v>
      </c>
      <c r="H288" s="162">
        <v>1</v>
      </c>
      <c r="I288" s="163"/>
      <c r="J288" s="164">
        <f t="shared" ref="J288:J304" si="40"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ref="P288:P304" si="41">O288*H288</f>
        <v>0</v>
      </c>
      <c r="Q288" s="168">
        <v>0</v>
      </c>
      <c r="R288" s="168">
        <f t="shared" ref="R288:R304" si="42">Q288*H288</f>
        <v>0</v>
      </c>
      <c r="S288" s="168">
        <v>0</v>
      </c>
      <c r="T288" s="169">
        <f t="shared" ref="T288:T304" si="43"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206</v>
      </c>
      <c r="AT288" s="170" t="s">
        <v>138</v>
      </c>
      <c r="AU288" s="170" t="s">
        <v>143</v>
      </c>
      <c r="AY288" s="17" t="s">
        <v>135</v>
      </c>
      <c r="BE288" s="171">
        <f t="shared" ref="BE288:BE304" si="44">IF(N288="základní",J288,0)</f>
        <v>0</v>
      </c>
      <c r="BF288" s="171">
        <f t="shared" ref="BF288:BF304" si="45">IF(N288="snížená",J288,0)</f>
        <v>0</v>
      </c>
      <c r="BG288" s="171">
        <f t="shared" ref="BG288:BG304" si="46">IF(N288="zákl. přenesená",J288,0)</f>
        <v>0</v>
      </c>
      <c r="BH288" s="171">
        <f t="shared" ref="BH288:BH304" si="47">IF(N288="sníž. přenesená",J288,0)</f>
        <v>0</v>
      </c>
      <c r="BI288" s="171">
        <f t="shared" ref="BI288:BI304" si="48">IF(N288="nulová",J288,0)</f>
        <v>0</v>
      </c>
      <c r="BJ288" s="17" t="s">
        <v>143</v>
      </c>
      <c r="BK288" s="171">
        <f t="shared" ref="BK288:BK304" si="49">ROUND(I288*H288,2)</f>
        <v>0</v>
      </c>
      <c r="BL288" s="17" t="s">
        <v>206</v>
      </c>
      <c r="BM288" s="170" t="s">
        <v>548</v>
      </c>
    </row>
    <row r="289" spans="1:65" s="2" customFormat="1" ht="21.75" customHeight="1" x14ac:dyDescent="0.2">
      <c r="A289" s="32"/>
      <c r="B289" s="157"/>
      <c r="C289" s="188" t="s">
        <v>549</v>
      </c>
      <c r="D289" s="188" t="s">
        <v>199</v>
      </c>
      <c r="E289" s="189" t="s">
        <v>550</v>
      </c>
      <c r="F289" s="190" t="s">
        <v>551</v>
      </c>
      <c r="G289" s="191" t="s">
        <v>196</v>
      </c>
      <c r="H289" s="192">
        <v>1</v>
      </c>
      <c r="I289" s="193"/>
      <c r="J289" s="194">
        <f t="shared" si="40"/>
        <v>0</v>
      </c>
      <c r="K289" s="195"/>
      <c r="L289" s="196"/>
      <c r="M289" s="197" t="s">
        <v>1</v>
      </c>
      <c r="N289" s="198" t="s">
        <v>42</v>
      </c>
      <c r="O289" s="58"/>
      <c r="P289" s="168">
        <f t="shared" si="41"/>
        <v>0</v>
      </c>
      <c r="Q289" s="168">
        <v>2.0000000000000002E-5</v>
      </c>
      <c r="R289" s="168">
        <f t="shared" si="42"/>
        <v>2.0000000000000002E-5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296</v>
      </c>
      <c r="AT289" s="170" t="s">
        <v>199</v>
      </c>
      <c r="AU289" s="170" t="s">
        <v>143</v>
      </c>
      <c r="AY289" s="17" t="s">
        <v>135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143</v>
      </c>
      <c r="BK289" s="171">
        <f t="shared" si="49"/>
        <v>0</v>
      </c>
      <c r="BL289" s="17" t="s">
        <v>206</v>
      </c>
      <c r="BM289" s="170" t="s">
        <v>552</v>
      </c>
    </row>
    <row r="290" spans="1:65" s="2" customFormat="1" ht="21.75" customHeight="1" x14ac:dyDescent="0.2">
      <c r="A290" s="32"/>
      <c r="B290" s="157"/>
      <c r="C290" s="158" t="s">
        <v>553</v>
      </c>
      <c r="D290" s="158" t="s">
        <v>138</v>
      </c>
      <c r="E290" s="159" t="s">
        <v>554</v>
      </c>
      <c r="F290" s="160" t="s">
        <v>555</v>
      </c>
      <c r="G290" s="161" t="s">
        <v>307</v>
      </c>
      <c r="H290" s="162">
        <v>30</v>
      </c>
      <c r="I290" s="163"/>
      <c r="J290" s="164">
        <f t="shared" si="4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206</v>
      </c>
      <c r="AT290" s="170" t="s">
        <v>138</v>
      </c>
      <c r="AU290" s="170" t="s">
        <v>143</v>
      </c>
      <c r="AY290" s="17" t="s">
        <v>135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143</v>
      </c>
      <c r="BK290" s="171">
        <f t="shared" si="49"/>
        <v>0</v>
      </c>
      <c r="BL290" s="17" t="s">
        <v>206</v>
      </c>
      <c r="BM290" s="170" t="s">
        <v>556</v>
      </c>
    </row>
    <row r="291" spans="1:65" s="2" customFormat="1" ht="16.5" customHeight="1" x14ac:dyDescent="0.2">
      <c r="A291" s="32"/>
      <c r="B291" s="157"/>
      <c r="C291" s="188" t="s">
        <v>557</v>
      </c>
      <c r="D291" s="188" t="s">
        <v>199</v>
      </c>
      <c r="E291" s="189" t="s">
        <v>558</v>
      </c>
      <c r="F291" s="190" t="s">
        <v>559</v>
      </c>
      <c r="G291" s="191" t="s">
        <v>307</v>
      </c>
      <c r="H291" s="192">
        <v>15</v>
      </c>
      <c r="I291" s="193"/>
      <c r="J291" s="194">
        <f t="shared" si="40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41"/>
        <v>0</v>
      </c>
      <c r="Q291" s="168">
        <v>1.7000000000000001E-4</v>
      </c>
      <c r="R291" s="168">
        <f t="shared" si="42"/>
        <v>2.5500000000000002E-3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296</v>
      </c>
      <c r="AT291" s="170" t="s">
        <v>199</v>
      </c>
      <c r="AU291" s="170" t="s">
        <v>143</v>
      </c>
      <c r="AY291" s="17" t="s">
        <v>135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143</v>
      </c>
      <c r="BK291" s="171">
        <f t="shared" si="49"/>
        <v>0</v>
      </c>
      <c r="BL291" s="17" t="s">
        <v>206</v>
      </c>
      <c r="BM291" s="170" t="s">
        <v>560</v>
      </c>
    </row>
    <row r="292" spans="1:65" s="2" customFormat="1" ht="16.5" customHeight="1" x14ac:dyDescent="0.2">
      <c r="A292" s="32"/>
      <c r="B292" s="157"/>
      <c r="C292" s="188" t="s">
        <v>561</v>
      </c>
      <c r="D292" s="188" t="s">
        <v>199</v>
      </c>
      <c r="E292" s="189" t="s">
        <v>562</v>
      </c>
      <c r="F292" s="190" t="s">
        <v>563</v>
      </c>
      <c r="G292" s="191" t="s">
        <v>307</v>
      </c>
      <c r="H292" s="192">
        <v>5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2.7999999999999998E-4</v>
      </c>
      <c r="R292" s="168">
        <f t="shared" si="42"/>
        <v>1.3999999999999998E-3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296</v>
      </c>
      <c r="AT292" s="170" t="s">
        <v>199</v>
      </c>
      <c r="AU292" s="170" t="s">
        <v>143</v>
      </c>
      <c r="AY292" s="17" t="s">
        <v>135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143</v>
      </c>
      <c r="BK292" s="171">
        <f t="shared" si="49"/>
        <v>0</v>
      </c>
      <c r="BL292" s="17" t="s">
        <v>206</v>
      </c>
      <c r="BM292" s="170" t="s">
        <v>564</v>
      </c>
    </row>
    <row r="293" spans="1:65" s="2" customFormat="1" ht="21.75" customHeight="1" x14ac:dyDescent="0.2">
      <c r="A293" s="32"/>
      <c r="B293" s="157"/>
      <c r="C293" s="158" t="s">
        <v>565</v>
      </c>
      <c r="D293" s="158" t="s">
        <v>138</v>
      </c>
      <c r="E293" s="159" t="s">
        <v>566</v>
      </c>
      <c r="F293" s="160" t="s">
        <v>567</v>
      </c>
      <c r="G293" s="161" t="s">
        <v>196</v>
      </c>
      <c r="H293" s="162">
        <v>1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206</v>
      </c>
      <c r="AT293" s="170" t="s">
        <v>138</v>
      </c>
      <c r="AU293" s="170" t="s">
        <v>143</v>
      </c>
      <c r="AY293" s="17" t="s">
        <v>135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143</v>
      </c>
      <c r="BK293" s="171">
        <f t="shared" si="49"/>
        <v>0</v>
      </c>
      <c r="BL293" s="17" t="s">
        <v>206</v>
      </c>
      <c r="BM293" s="170" t="s">
        <v>568</v>
      </c>
    </row>
    <row r="294" spans="1:65" s="2" customFormat="1" ht="21.75" customHeight="1" x14ac:dyDescent="0.2">
      <c r="A294" s="32"/>
      <c r="B294" s="157"/>
      <c r="C294" s="188" t="s">
        <v>569</v>
      </c>
      <c r="D294" s="188" t="s">
        <v>199</v>
      </c>
      <c r="E294" s="189" t="s">
        <v>570</v>
      </c>
      <c r="F294" s="190" t="s">
        <v>571</v>
      </c>
      <c r="G294" s="191" t="s">
        <v>196</v>
      </c>
      <c r="H294" s="192">
        <v>1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1.6899999999999998E-2</v>
      </c>
      <c r="R294" s="168">
        <f t="shared" si="42"/>
        <v>1.6899999999999998E-2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296</v>
      </c>
      <c r="AT294" s="170" t="s">
        <v>199</v>
      </c>
      <c r="AU294" s="170" t="s">
        <v>143</v>
      </c>
      <c r="AY294" s="17" t="s">
        <v>135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143</v>
      </c>
      <c r="BK294" s="171">
        <f t="shared" si="49"/>
        <v>0</v>
      </c>
      <c r="BL294" s="17" t="s">
        <v>206</v>
      </c>
      <c r="BM294" s="170" t="s">
        <v>572</v>
      </c>
    </row>
    <row r="295" spans="1:65" s="2" customFormat="1" ht="21.75" customHeight="1" x14ac:dyDescent="0.2">
      <c r="A295" s="32"/>
      <c r="B295" s="157"/>
      <c r="C295" s="158" t="s">
        <v>573</v>
      </c>
      <c r="D295" s="158" t="s">
        <v>138</v>
      </c>
      <c r="E295" s="159" t="s">
        <v>574</v>
      </c>
      <c r="F295" s="160" t="s">
        <v>575</v>
      </c>
      <c r="G295" s="161" t="s">
        <v>196</v>
      </c>
      <c r="H295" s="162">
        <v>3</v>
      </c>
      <c r="I295" s="163"/>
      <c r="J295" s="164">
        <f t="shared" si="4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206</v>
      </c>
      <c r="AT295" s="170" t="s">
        <v>138</v>
      </c>
      <c r="AU295" s="170" t="s">
        <v>143</v>
      </c>
      <c r="AY295" s="17" t="s">
        <v>135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143</v>
      </c>
      <c r="BK295" s="171">
        <f t="shared" si="49"/>
        <v>0</v>
      </c>
      <c r="BL295" s="17" t="s">
        <v>206</v>
      </c>
      <c r="BM295" s="170" t="s">
        <v>576</v>
      </c>
    </row>
    <row r="296" spans="1:65" s="2" customFormat="1" ht="21.75" customHeight="1" x14ac:dyDescent="0.2">
      <c r="A296" s="32"/>
      <c r="B296" s="157"/>
      <c r="C296" s="188" t="s">
        <v>577</v>
      </c>
      <c r="D296" s="188" t="s">
        <v>199</v>
      </c>
      <c r="E296" s="189" t="s">
        <v>578</v>
      </c>
      <c r="F296" s="190" t="s">
        <v>579</v>
      </c>
      <c r="G296" s="191" t="s">
        <v>196</v>
      </c>
      <c r="H296" s="192">
        <v>3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1E-4</v>
      </c>
      <c r="R296" s="168">
        <f t="shared" si="42"/>
        <v>3.0000000000000003E-4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296</v>
      </c>
      <c r="AT296" s="170" t="s">
        <v>199</v>
      </c>
      <c r="AU296" s="170" t="s">
        <v>143</v>
      </c>
      <c r="AY296" s="17" t="s">
        <v>135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143</v>
      </c>
      <c r="BK296" s="171">
        <f t="shared" si="49"/>
        <v>0</v>
      </c>
      <c r="BL296" s="17" t="s">
        <v>206</v>
      </c>
      <c r="BM296" s="170" t="s">
        <v>580</v>
      </c>
    </row>
    <row r="297" spans="1:65" s="2" customFormat="1" ht="21.75" customHeight="1" x14ac:dyDescent="0.2">
      <c r="A297" s="32"/>
      <c r="B297" s="157"/>
      <c r="C297" s="158" t="s">
        <v>581</v>
      </c>
      <c r="D297" s="158" t="s">
        <v>138</v>
      </c>
      <c r="E297" s="159" t="s">
        <v>582</v>
      </c>
      <c r="F297" s="160" t="s">
        <v>583</v>
      </c>
      <c r="G297" s="161" t="s">
        <v>196</v>
      </c>
      <c r="H297" s="162">
        <v>2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206</v>
      </c>
      <c r="AT297" s="170" t="s">
        <v>138</v>
      </c>
      <c r="AU297" s="170" t="s">
        <v>143</v>
      </c>
      <c r="AY297" s="17" t="s">
        <v>135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143</v>
      </c>
      <c r="BK297" s="171">
        <f t="shared" si="49"/>
        <v>0</v>
      </c>
      <c r="BL297" s="17" t="s">
        <v>206</v>
      </c>
      <c r="BM297" s="170" t="s">
        <v>584</v>
      </c>
    </row>
    <row r="298" spans="1:65" s="2" customFormat="1" ht="16.5" customHeight="1" x14ac:dyDescent="0.2">
      <c r="A298" s="32"/>
      <c r="B298" s="157"/>
      <c r="C298" s="188" t="s">
        <v>585</v>
      </c>
      <c r="D298" s="188" t="s">
        <v>199</v>
      </c>
      <c r="E298" s="189" t="s">
        <v>586</v>
      </c>
      <c r="F298" s="190" t="s">
        <v>587</v>
      </c>
      <c r="G298" s="191" t="s">
        <v>196</v>
      </c>
      <c r="H298" s="192">
        <v>2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2.7E-4</v>
      </c>
      <c r="R298" s="168">
        <f t="shared" si="42"/>
        <v>5.4000000000000001E-4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296</v>
      </c>
      <c r="AT298" s="170" t="s">
        <v>199</v>
      </c>
      <c r="AU298" s="170" t="s">
        <v>143</v>
      </c>
      <c r="AY298" s="17" t="s">
        <v>135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143</v>
      </c>
      <c r="BK298" s="171">
        <f t="shared" si="49"/>
        <v>0</v>
      </c>
      <c r="BL298" s="17" t="s">
        <v>206</v>
      </c>
      <c r="BM298" s="170" t="s">
        <v>588</v>
      </c>
    </row>
    <row r="299" spans="1:65" s="2" customFormat="1" ht="21.75" customHeight="1" x14ac:dyDescent="0.2">
      <c r="A299" s="32"/>
      <c r="B299" s="157"/>
      <c r="C299" s="158" t="s">
        <v>589</v>
      </c>
      <c r="D299" s="158" t="s">
        <v>138</v>
      </c>
      <c r="E299" s="159" t="s">
        <v>590</v>
      </c>
      <c r="F299" s="160" t="s">
        <v>591</v>
      </c>
      <c r="G299" s="161" t="s">
        <v>196</v>
      </c>
      <c r="H299" s="162">
        <v>2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206</v>
      </c>
      <c r="AT299" s="170" t="s">
        <v>138</v>
      </c>
      <c r="AU299" s="170" t="s">
        <v>143</v>
      </c>
      <c r="AY299" s="17" t="s">
        <v>135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143</v>
      </c>
      <c r="BK299" s="171">
        <f t="shared" si="49"/>
        <v>0</v>
      </c>
      <c r="BL299" s="17" t="s">
        <v>206</v>
      </c>
      <c r="BM299" s="170" t="s">
        <v>592</v>
      </c>
    </row>
    <row r="300" spans="1:65" s="2" customFormat="1" ht="16.5" customHeight="1" x14ac:dyDescent="0.2">
      <c r="A300" s="32"/>
      <c r="B300" s="157"/>
      <c r="C300" s="188" t="s">
        <v>593</v>
      </c>
      <c r="D300" s="188" t="s">
        <v>199</v>
      </c>
      <c r="E300" s="189" t="s">
        <v>594</v>
      </c>
      <c r="F300" s="190" t="s">
        <v>595</v>
      </c>
      <c r="G300" s="191" t="s">
        <v>196</v>
      </c>
      <c r="H300" s="192">
        <v>2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8.0000000000000004E-4</v>
      </c>
      <c r="R300" s="168">
        <f t="shared" si="42"/>
        <v>1.6000000000000001E-3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296</v>
      </c>
      <c r="AT300" s="170" t="s">
        <v>199</v>
      </c>
      <c r="AU300" s="170" t="s">
        <v>143</v>
      </c>
      <c r="AY300" s="17" t="s">
        <v>135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143</v>
      </c>
      <c r="BK300" s="171">
        <f t="shared" si="49"/>
        <v>0</v>
      </c>
      <c r="BL300" s="17" t="s">
        <v>206</v>
      </c>
      <c r="BM300" s="170" t="s">
        <v>596</v>
      </c>
    </row>
    <row r="301" spans="1:65" s="2" customFormat="1" ht="16.5" customHeight="1" x14ac:dyDescent="0.2">
      <c r="A301" s="32"/>
      <c r="B301" s="157"/>
      <c r="C301" s="188" t="s">
        <v>597</v>
      </c>
      <c r="D301" s="188" t="s">
        <v>199</v>
      </c>
      <c r="E301" s="189" t="s">
        <v>598</v>
      </c>
      <c r="F301" s="190" t="s">
        <v>599</v>
      </c>
      <c r="G301" s="191" t="s">
        <v>307</v>
      </c>
      <c r="H301" s="192">
        <v>10</v>
      </c>
      <c r="I301" s="193"/>
      <c r="J301" s="194">
        <f t="shared" si="40"/>
        <v>0</v>
      </c>
      <c r="K301" s="195"/>
      <c r="L301" s="196"/>
      <c r="M301" s="197" t="s">
        <v>1</v>
      </c>
      <c r="N301" s="198" t="s">
        <v>42</v>
      </c>
      <c r="O301" s="58"/>
      <c r="P301" s="168">
        <f t="shared" si="41"/>
        <v>0</v>
      </c>
      <c r="Q301" s="168">
        <v>1.2E-4</v>
      </c>
      <c r="R301" s="168">
        <f t="shared" si="42"/>
        <v>1.2000000000000001E-3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296</v>
      </c>
      <c r="AT301" s="170" t="s">
        <v>199</v>
      </c>
      <c r="AU301" s="170" t="s">
        <v>143</v>
      </c>
      <c r="AY301" s="17" t="s">
        <v>135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143</v>
      </c>
      <c r="BK301" s="171">
        <f t="shared" si="49"/>
        <v>0</v>
      </c>
      <c r="BL301" s="17" t="s">
        <v>206</v>
      </c>
      <c r="BM301" s="170" t="s">
        <v>600</v>
      </c>
    </row>
    <row r="302" spans="1:65" s="2" customFormat="1" ht="21.75" customHeight="1" x14ac:dyDescent="0.2">
      <c r="A302" s="32"/>
      <c r="B302" s="157"/>
      <c r="C302" s="158" t="s">
        <v>601</v>
      </c>
      <c r="D302" s="158" t="s">
        <v>138</v>
      </c>
      <c r="E302" s="159" t="s">
        <v>602</v>
      </c>
      <c r="F302" s="160" t="s">
        <v>603</v>
      </c>
      <c r="G302" s="161" t="s">
        <v>196</v>
      </c>
      <c r="H302" s="162">
        <v>1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206</v>
      </c>
      <c r="AT302" s="170" t="s">
        <v>138</v>
      </c>
      <c r="AU302" s="170" t="s">
        <v>143</v>
      </c>
      <c r="AY302" s="17" t="s">
        <v>135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143</v>
      </c>
      <c r="BK302" s="171">
        <f t="shared" si="49"/>
        <v>0</v>
      </c>
      <c r="BL302" s="17" t="s">
        <v>206</v>
      </c>
      <c r="BM302" s="170" t="s">
        <v>604</v>
      </c>
    </row>
    <row r="303" spans="1:65" s="2" customFormat="1" ht="21.75" customHeight="1" x14ac:dyDescent="0.2">
      <c r="A303" s="32"/>
      <c r="B303" s="157"/>
      <c r="C303" s="158" t="s">
        <v>605</v>
      </c>
      <c r="D303" s="158" t="s">
        <v>138</v>
      </c>
      <c r="E303" s="159" t="s">
        <v>606</v>
      </c>
      <c r="F303" s="160" t="s">
        <v>607</v>
      </c>
      <c r="G303" s="161" t="s">
        <v>241</v>
      </c>
      <c r="H303" s="162">
        <v>2.5000000000000001E-2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206</v>
      </c>
      <c r="AT303" s="170" t="s">
        <v>138</v>
      </c>
      <c r="AU303" s="170" t="s">
        <v>143</v>
      </c>
      <c r="AY303" s="17" t="s">
        <v>135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143</v>
      </c>
      <c r="BK303" s="171">
        <f t="shared" si="49"/>
        <v>0</v>
      </c>
      <c r="BL303" s="17" t="s">
        <v>206</v>
      </c>
      <c r="BM303" s="170" t="s">
        <v>608</v>
      </c>
    </row>
    <row r="304" spans="1:65" s="2" customFormat="1" ht="21.75" customHeight="1" x14ac:dyDescent="0.2">
      <c r="A304" s="32"/>
      <c r="B304" s="157"/>
      <c r="C304" s="158" t="s">
        <v>609</v>
      </c>
      <c r="D304" s="158" t="s">
        <v>138</v>
      </c>
      <c r="E304" s="159" t="s">
        <v>610</v>
      </c>
      <c r="F304" s="160" t="s">
        <v>611</v>
      </c>
      <c r="G304" s="161" t="s">
        <v>241</v>
      </c>
      <c r="H304" s="162">
        <v>2.5000000000000001E-2</v>
      </c>
      <c r="I304" s="163"/>
      <c r="J304" s="164">
        <f t="shared" si="40"/>
        <v>0</v>
      </c>
      <c r="K304" s="165"/>
      <c r="L304" s="33"/>
      <c r="M304" s="166" t="s">
        <v>1</v>
      </c>
      <c r="N304" s="167" t="s">
        <v>42</v>
      </c>
      <c r="O304" s="58"/>
      <c r="P304" s="168">
        <f t="shared" si="41"/>
        <v>0</v>
      </c>
      <c r="Q304" s="168">
        <v>0</v>
      </c>
      <c r="R304" s="168">
        <f t="shared" si="42"/>
        <v>0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206</v>
      </c>
      <c r="AT304" s="170" t="s">
        <v>138</v>
      </c>
      <c r="AU304" s="170" t="s">
        <v>143</v>
      </c>
      <c r="AY304" s="17" t="s">
        <v>135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143</v>
      </c>
      <c r="BK304" s="171">
        <f t="shared" si="49"/>
        <v>0</v>
      </c>
      <c r="BL304" s="17" t="s">
        <v>206</v>
      </c>
      <c r="BM304" s="170" t="s">
        <v>612</v>
      </c>
    </row>
    <row r="305" spans="1:65" s="12" customFormat="1" ht="22.9" customHeight="1" x14ac:dyDescent="0.2">
      <c r="B305" s="144"/>
      <c r="D305" s="145" t="s">
        <v>75</v>
      </c>
      <c r="E305" s="155" t="s">
        <v>613</v>
      </c>
      <c r="F305" s="155" t="s">
        <v>614</v>
      </c>
      <c r="I305" s="147"/>
      <c r="J305" s="156">
        <f>BK305</f>
        <v>0</v>
      </c>
      <c r="L305" s="144"/>
      <c r="M305" s="149"/>
      <c r="N305" s="150"/>
      <c r="O305" s="150"/>
      <c r="P305" s="151">
        <f>SUM(P306:P310)</f>
        <v>0</v>
      </c>
      <c r="Q305" s="150"/>
      <c r="R305" s="151">
        <f>SUM(R306:R310)</f>
        <v>0.01</v>
      </c>
      <c r="S305" s="150"/>
      <c r="T305" s="152">
        <f>SUM(T306:T310)</f>
        <v>4.0000000000000001E-3</v>
      </c>
      <c r="AR305" s="145" t="s">
        <v>143</v>
      </c>
      <c r="AT305" s="153" t="s">
        <v>75</v>
      </c>
      <c r="AU305" s="153" t="s">
        <v>84</v>
      </c>
      <c r="AY305" s="145" t="s">
        <v>135</v>
      </c>
      <c r="BK305" s="154">
        <f>SUM(BK306:BK310)</f>
        <v>0</v>
      </c>
    </row>
    <row r="306" spans="1:65" s="2" customFormat="1" ht="16.5" customHeight="1" x14ac:dyDescent="0.2">
      <c r="A306" s="32"/>
      <c r="B306" s="157"/>
      <c r="C306" s="158" t="s">
        <v>615</v>
      </c>
      <c r="D306" s="158" t="s">
        <v>138</v>
      </c>
      <c r="E306" s="159" t="s">
        <v>616</v>
      </c>
      <c r="F306" s="160" t="s">
        <v>617</v>
      </c>
      <c r="G306" s="161" t="s">
        <v>196</v>
      </c>
      <c r="H306" s="162">
        <v>2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0</v>
      </c>
      <c r="R306" s="168">
        <f>Q306*H306</f>
        <v>0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206</v>
      </c>
      <c r="AT306" s="170" t="s">
        <v>138</v>
      </c>
      <c r="AU306" s="170" t="s">
        <v>143</v>
      </c>
      <c r="AY306" s="17" t="s">
        <v>135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143</v>
      </c>
      <c r="BK306" s="171">
        <f>ROUND(I306*H306,2)</f>
        <v>0</v>
      </c>
      <c r="BL306" s="17" t="s">
        <v>206</v>
      </c>
      <c r="BM306" s="170" t="s">
        <v>618</v>
      </c>
    </row>
    <row r="307" spans="1:65" s="2" customFormat="1" ht="16.5" customHeight="1" x14ac:dyDescent="0.2">
      <c r="A307" s="32"/>
      <c r="B307" s="157"/>
      <c r="C307" s="188" t="s">
        <v>619</v>
      </c>
      <c r="D307" s="188" t="s">
        <v>199</v>
      </c>
      <c r="E307" s="189" t="s">
        <v>620</v>
      </c>
      <c r="F307" s="190" t="s">
        <v>621</v>
      </c>
      <c r="G307" s="191" t="s">
        <v>196</v>
      </c>
      <c r="H307" s="192">
        <v>2</v>
      </c>
      <c r="I307" s="193"/>
      <c r="J307" s="194">
        <f>ROUND(I307*H307,2)</f>
        <v>0</v>
      </c>
      <c r="K307" s="195"/>
      <c r="L307" s="196"/>
      <c r="M307" s="197" t="s">
        <v>1</v>
      </c>
      <c r="N307" s="198" t="s">
        <v>42</v>
      </c>
      <c r="O307" s="58"/>
      <c r="P307" s="168">
        <f>O307*H307</f>
        <v>0</v>
      </c>
      <c r="Q307" s="168">
        <v>5.0000000000000001E-3</v>
      </c>
      <c r="R307" s="168">
        <f>Q307*H307</f>
        <v>0.01</v>
      </c>
      <c r="S307" s="168">
        <v>0</v>
      </c>
      <c r="T307" s="169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296</v>
      </c>
      <c r="AT307" s="170" t="s">
        <v>199</v>
      </c>
      <c r="AU307" s="170" t="s">
        <v>143</v>
      </c>
      <c r="AY307" s="17" t="s">
        <v>135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143</v>
      </c>
      <c r="BK307" s="171">
        <f>ROUND(I307*H307,2)</f>
        <v>0</v>
      </c>
      <c r="BL307" s="17" t="s">
        <v>206</v>
      </c>
      <c r="BM307" s="170" t="s">
        <v>622</v>
      </c>
    </row>
    <row r="308" spans="1:65" s="2" customFormat="1" ht="21.75" customHeight="1" x14ac:dyDescent="0.2">
      <c r="A308" s="32"/>
      <c r="B308" s="157"/>
      <c r="C308" s="158" t="s">
        <v>623</v>
      </c>
      <c r="D308" s="158" t="s">
        <v>138</v>
      </c>
      <c r="E308" s="159" t="s">
        <v>624</v>
      </c>
      <c r="F308" s="160" t="s">
        <v>625</v>
      </c>
      <c r="G308" s="161" t="s">
        <v>196</v>
      </c>
      <c r="H308" s="162">
        <v>2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2E-3</v>
      </c>
      <c r="T308" s="169">
        <f>S308*H308</f>
        <v>4.0000000000000001E-3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206</v>
      </c>
      <c r="AT308" s="170" t="s">
        <v>138</v>
      </c>
      <c r="AU308" s="170" t="s">
        <v>143</v>
      </c>
      <c r="AY308" s="17" t="s">
        <v>135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143</v>
      </c>
      <c r="BK308" s="171">
        <f>ROUND(I308*H308,2)</f>
        <v>0</v>
      </c>
      <c r="BL308" s="17" t="s">
        <v>206</v>
      </c>
      <c r="BM308" s="170" t="s">
        <v>626</v>
      </c>
    </row>
    <row r="309" spans="1:65" s="2" customFormat="1" ht="21.75" customHeight="1" x14ac:dyDescent="0.2">
      <c r="A309" s="32"/>
      <c r="B309" s="157"/>
      <c r="C309" s="158" t="s">
        <v>627</v>
      </c>
      <c r="D309" s="158" t="s">
        <v>138</v>
      </c>
      <c r="E309" s="159" t="s">
        <v>628</v>
      </c>
      <c r="F309" s="160" t="s">
        <v>629</v>
      </c>
      <c r="G309" s="161" t="s">
        <v>241</v>
      </c>
      <c r="H309" s="162">
        <v>0.01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206</v>
      </c>
      <c r="AT309" s="170" t="s">
        <v>138</v>
      </c>
      <c r="AU309" s="170" t="s">
        <v>143</v>
      </c>
      <c r="AY309" s="17" t="s">
        <v>135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143</v>
      </c>
      <c r="BK309" s="171">
        <f>ROUND(I309*H309,2)</f>
        <v>0</v>
      </c>
      <c r="BL309" s="17" t="s">
        <v>206</v>
      </c>
      <c r="BM309" s="170" t="s">
        <v>630</v>
      </c>
    </row>
    <row r="310" spans="1:65" s="2" customFormat="1" ht="21.75" customHeight="1" x14ac:dyDescent="0.2">
      <c r="A310" s="32"/>
      <c r="B310" s="157"/>
      <c r="C310" s="158" t="s">
        <v>631</v>
      </c>
      <c r="D310" s="158" t="s">
        <v>138</v>
      </c>
      <c r="E310" s="159" t="s">
        <v>632</v>
      </c>
      <c r="F310" s="160" t="s">
        <v>633</v>
      </c>
      <c r="G310" s="161" t="s">
        <v>241</v>
      </c>
      <c r="H310" s="162">
        <v>0.01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206</v>
      </c>
      <c r="AT310" s="170" t="s">
        <v>138</v>
      </c>
      <c r="AU310" s="170" t="s">
        <v>143</v>
      </c>
      <c r="AY310" s="17" t="s">
        <v>135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143</v>
      </c>
      <c r="BK310" s="171">
        <f>ROUND(I310*H310,2)</f>
        <v>0</v>
      </c>
      <c r="BL310" s="17" t="s">
        <v>206</v>
      </c>
      <c r="BM310" s="170" t="s">
        <v>634</v>
      </c>
    </row>
    <row r="311" spans="1:65" s="12" customFormat="1" ht="22.9" customHeight="1" x14ac:dyDescent="0.2">
      <c r="B311" s="144"/>
      <c r="D311" s="145" t="s">
        <v>75</v>
      </c>
      <c r="E311" s="155" t="s">
        <v>635</v>
      </c>
      <c r="F311" s="155" t="s">
        <v>636</v>
      </c>
      <c r="I311" s="147"/>
      <c r="J311" s="156">
        <f>BK311</f>
        <v>0</v>
      </c>
      <c r="L311" s="144"/>
      <c r="M311" s="149"/>
      <c r="N311" s="150"/>
      <c r="O311" s="150"/>
      <c r="P311" s="151">
        <f>SUM(P312:P342)</f>
        <v>0</v>
      </c>
      <c r="Q311" s="150"/>
      <c r="R311" s="151">
        <f>SUM(R312:R342)</f>
        <v>0.55133888999999991</v>
      </c>
      <c r="S311" s="150"/>
      <c r="T311" s="152">
        <f>SUM(T312:T342)</f>
        <v>0</v>
      </c>
      <c r="AR311" s="145" t="s">
        <v>143</v>
      </c>
      <c r="AT311" s="153" t="s">
        <v>75</v>
      </c>
      <c r="AU311" s="153" t="s">
        <v>84</v>
      </c>
      <c r="AY311" s="145" t="s">
        <v>135</v>
      </c>
      <c r="BK311" s="154">
        <f>SUM(BK312:BK342)</f>
        <v>0</v>
      </c>
    </row>
    <row r="312" spans="1:65" s="2" customFormat="1" ht="21.75" customHeight="1" x14ac:dyDescent="0.2">
      <c r="A312" s="32"/>
      <c r="B312" s="157"/>
      <c r="C312" s="158" t="s">
        <v>637</v>
      </c>
      <c r="D312" s="158" t="s">
        <v>138</v>
      </c>
      <c r="E312" s="159" t="s">
        <v>638</v>
      </c>
      <c r="F312" s="160" t="s">
        <v>639</v>
      </c>
      <c r="G312" s="161" t="s">
        <v>141</v>
      </c>
      <c r="H312" s="162">
        <v>16.172000000000001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2.5409999999999999E-2</v>
      </c>
      <c r="R312" s="168">
        <f>Q312*H312</f>
        <v>0.41093051999999997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206</v>
      </c>
      <c r="AT312" s="170" t="s">
        <v>138</v>
      </c>
      <c r="AU312" s="170" t="s">
        <v>143</v>
      </c>
      <c r="AY312" s="17" t="s">
        <v>135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143</v>
      </c>
      <c r="BK312" s="171">
        <f>ROUND(I312*H312,2)</f>
        <v>0</v>
      </c>
      <c r="BL312" s="17" t="s">
        <v>206</v>
      </c>
      <c r="BM312" s="170" t="s">
        <v>640</v>
      </c>
    </row>
    <row r="313" spans="1:65" s="13" customFormat="1" ht="11.25" x14ac:dyDescent="0.2">
      <c r="B313" s="172"/>
      <c r="D313" s="173" t="s">
        <v>145</v>
      </c>
      <c r="E313" s="174" t="s">
        <v>1</v>
      </c>
      <c r="F313" s="175" t="s">
        <v>641</v>
      </c>
      <c r="H313" s="176">
        <v>8.84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145</v>
      </c>
      <c r="AU313" s="174" t="s">
        <v>143</v>
      </c>
      <c r="AV313" s="13" t="s">
        <v>143</v>
      </c>
      <c r="AW313" s="13" t="s">
        <v>33</v>
      </c>
      <c r="AX313" s="13" t="s">
        <v>76</v>
      </c>
      <c r="AY313" s="174" t="s">
        <v>135</v>
      </c>
    </row>
    <row r="314" spans="1:65" s="13" customFormat="1" ht="11.25" x14ac:dyDescent="0.2">
      <c r="B314" s="172"/>
      <c r="D314" s="173" t="s">
        <v>145</v>
      </c>
      <c r="E314" s="174" t="s">
        <v>1</v>
      </c>
      <c r="F314" s="175" t="s">
        <v>642</v>
      </c>
      <c r="H314" s="176">
        <v>7.3319999999999999</v>
      </c>
      <c r="I314" s="177"/>
      <c r="L314" s="172"/>
      <c r="M314" s="178"/>
      <c r="N314" s="179"/>
      <c r="O314" s="179"/>
      <c r="P314" s="179"/>
      <c r="Q314" s="179"/>
      <c r="R314" s="179"/>
      <c r="S314" s="179"/>
      <c r="T314" s="180"/>
      <c r="AT314" s="174" t="s">
        <v>145</v>
      </c>
      <c r="AU314" s="174" t="s">
        <v>143</v>
      </c>
      <c r="AV314" s="13" t="s">
        <v>143</v>
      </c>
      <c r="AW314" s="13" t="s">
        <v>33</v>
      </c>
      <c r="AX314" s="13" t="s">
        <v>76</v>
      </c>
      <c r="AY314" s="174" t="s">
        <v>135</v>
      </c>
    </row>
    <row r="315" spans="1:65" s="15" customFormat="1" ht="11.25" x14ac:dyDescent="0.2">
      <c r="B315" s="199"/>
      <c r="D315" s="173" t="s">
        <v>145</v>
      </c>
      <c r="E315" s="200" t="s">
        <v>1</v>
      </c>
      <c r="F315" s="201" t="s">
        <v>213</v>
      </c>
      <c r="H315" s="202">
        <v>16.172000000000001</v>
      </c>
      <c r="I315" s="203"/>
      <c r="L315" s="199"/>
      <c r="M315" s="204"/>
      <c r="N315" s="205"/>
      <c r="O315" s="205"/>
      <c r="P315" s="205"/>
      <c r="Q315" s="205"/>
      <c r="R315" s="205"/>
      <c r="S315" s="205"/>
      <c r="T315" s="206"/>
      <c r="AT315" s="200" t="s">
        <v>145</v>
      </c>
      <c r="AU315" s="200" t="s">
        <v>143</v>
      </c>
      <c r="AV315" s="15" t="s">
        <v>142</v>
      </c>
      <c r="AW315" s="15" t="s">
        <v>33</v>
      </c>
      <c r="AX315" s="15" t="s">
        <v>84</v>
      </c>
      <c r="AY315" s="200" t="s">
        <v>135</v>
      </c>
    </row>
    <row r="316" spans="1:65" s="2" customFormat="1" ht="21.75" customHeight="1" x14ac:dyDescent="0.2">
      <c r="A316" s="32"/>
      <c r="B316" s="157"/>
      <c r="C316" s="158" t="s">
        <v>643</v>
      </c>
      <c r="D316" s="158" t="s">
        <v>138</v>
      </c>
      <c r="E316" s="159" t="s">
        <v>644</v>
      </c>
      <c r="F316" s="160" t="s">
        <v>645</v>
      </c>
      <c r="G316" s="161" t="s">
        <v>307</v>
      </c>
      <c r="H316" s="162">
        <v>33.56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4.0000000000000003E-5</v>
      </c>
      <c r="R316" s="168">
        <f>Q316*H316</f>
        <v>1.3424000000000001E-3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206</v>
      </c>
      <c r="AT316" s="170" t="s">
        <v>138</v>
      </c>
      <c r="AU316" s="170" t="s">
        <v>143</v>
      </c>
      <c r="AY316" s="17" t="s">
        <v>135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143</v>
      </c>
      <c r="BK316" s="171">
        <f>ROUND(I316*H316,2)</f>
        <v>0</v>
      </c>
      <c r="BL316" s="17" t="s">
        <v>206</v>
      </c>
      <c r="BM316" s="170" t="s">
        <v>646</v>
      </c>
    </row>
    <row r="317" spans="1:65" s="13" customFormat="1" ht="11.25" x14ac:dyDescent="0.2">
      <c r="B317" s="172"/>
      <c r="D317" s="173" t="s">
        <v>145</v>
      </c>
      <c r="E317" s="174" t="s">
        <v>1</v>
      </c>
      <c r="F317" s="175" t="s">
        <v>647</v>
      </c>
      <c r="H317" s="176">
        <v>4.05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145</v>
      </c>
      <c r="AU317" s="174" t="s">
        <v>143</v>
      </c>
      <c r="AV317" s="13" t="s">
        <v>143</v>
      </c>
      <c r="AW317" s="13" t="s">
        <v>33</v>
      </c>
      <c r="AX317" s="13" t="s">
        <v>76</v>
      </c>
      <c r="AY317" s="174" t="s">
        <v>135</v>
      </c>
    </row>
    <row r="318" spans="1:65" s="13" customFormat="1" ht="11.25" x14ac:dyDescent="0.2">
      <c r="B318" s="172"/>
      <c r="D318" s="173" t="s">
        <v>145</v>
      </c>
      <c r="E318" s="174" t="s">
        <v>1</v>
      </c>
      <c r="F318" s="175" t="s">
        <v>648</v>
      </c>
      <c r="H318" s="176">
        <v>8.7100000000000009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145</v>
      </c>
      <c r="AU318" s="174" t="s">
        <v>143</v>
      </c>
      <c r="AV318" s="13" t="s">
        <v>143</v>
      </c>
      <c r="AW318" s="13" t="s">
        <v>33</v>
      </c>
      <c r="AX318" s="13" t="s">
        <v>76</v>
      </c>
      <c r="AY318" s="174" t="s">
        <v>135</v>
      </c>
    </row>
    <row r="319" spans="1:65" s="13" customFormat="1" ht="11.25" x14ac:dyDescent="0.2">
      <c r="B319" s="172"/>
      <c r="D319" s="173" t="s">
        <v>145</v>
      </c>
      <c r="E319" s="174" t="s">
        <v>1</v>
      </c>
      <c r="F319" s="175" t="s">
        <v>649</v>
      </c>
      <c r="H319" s="176">
        <v>20.8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145</v>
      </c>
      <c r="AU319" s="174" t="s">
        <v>143</v>
      </c>
      <c r="AV319" s="13" t="s">
        <v>143</v>
      </c>
      <c r="AW319" s="13" t="s">
        <v>33</v>
      </c>
      <c r="AX319" s="13" t="s">
        <v>76</v>
      </c>
      <c r="AY319" s="174" t="s">
        <v>135</v>
      </c>
    </row>
    <row r="320" spans="1:65" s="15" customFormat="1" ht="11.25" x14ac:dyDescent="0.2">
      <c r="B320" s="199"/>
      <c r="D320" s="173" t="s">
        <v>145</v>
      </c>
      <c r="E320" s="200" t="s">
        <v>1</v>
      </c>
      <c r="F320" s="201" t="s">
        <v>213</v>
      </c>
      <c r="H320" s="202">
        <v>33.56</v>
      </c>
      <c r="I320" s="203"/>
      <c r="L320" s="199"/>
      <c r="M320" s="204"/>
      <c r="N320" s="205"/>
      <c r="O320" s="205"/>
      <c r="P320" s="205"/>
      <c r="Q320" s="205"/>
      <c r="R320" s="205"/>
      <c r="S320" s="205"/>
      <c r="T320" s="206"/>
      <c r="AT320" s="200" t="s">
        <v>145</v>
      </c>
      <c r="AU320" s="200" t="s">
        <v>143</v>
      </c>
      <c r="AV320" s="15" t="s">
        <v>142</v>
      </c>
      <c r="AW320" s="15" t="s">
        <v>33</v>
      </c>
      <c r="AX320" s="15" t="s">
        <v>84</v>
      </c>
      <c r="AY320" s="200" t="s">
        <v>135</v>
      </c>
    </row>
    <row r="321" spans="1:65" s="2" customFormat="1" ht="16.5" customHeight="1" x14ac:dyDescent="0.2">
      <c r="A321" s="32"/>
      <c r="B321" s="157"/>
      <c r="C321" s="158" t="s">
        <v>650</v>
      </c>
      <c r="D321" s="158" t="s">
        <v>138</v>
      </c>
      <c r="E321" s="159" t="s">
        <v>651</v>
      </c>
      <c r="F321" s="160" t="s">
        <v>652</v>
      </c>
      <c r="G321" s="161" t="s">
        <v>307</v>
      </c>
      <c r="H321" s="162">
        <v>13.5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1.4999999999999999E-4</v>
      </c>
      <c r="R321" s="168">
        <f>Q321*H321</f>
        <v>2.0249999999999999E-3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206</v>
      </c>
      <c r="AT321" s="170" t="s">
        <v>138</v>
      </c>
      <c r="AU321" s="170" t="s">
        <v>143</v>
      </c>
      <c r="AY321" s="17" t="s">
        <v>135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143</v>
      </c>
      <c r="BK321" s="171">
        <f>ROUND(I321*H321,2)</f>
        <v>0</v>
      </c>
      <c r="BL321" s="17" t="s">
        <v>206</v>
      </c>
      <c r="BM321" s="170" t="s">
        <v>653</v>
      </c>
    </row>
    <row r="322" spans="1:65" s="13" customFormat="1" ht="11.25" x14ac:dyDescent="0.2">
      <c r="B322" s="172"/>
      <c r="D322" s="173" t="s">
        <v>145</v>
      </c>
      <c r="E322" s="174" t="s">
        <v>1</v>
      </c>
      <c r="F322" s="175" t="s">
        <v>654</v>
      </c>
      <c r="H322" s="176">
        <v>13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145</v>
      </c>
      <c r="AU322" s="174" t="s">
        <v>143</v>
      </c>
      <c r="AV322" s="13" t="s">
        <v>143</v>
      </c>
      <c r="AW322" s="13" t="s">
        <v>33</v>
      </c>
      <c r="AX322" s="13" t="s">
        <v>76</v>
      </c>
      <c r="AY322" s="174" t="s">
        <v>135</v>
      </c>
    </row>
    <row r="323" spans="1:65" s="13" customFormat="1" ht="11.25" x14ac:dyDescent="0.2">
      <c r="B323" s="172"/>
      <c r="D323" s="173" t="s">
        <v>145</v>
      </c>
      <c r="E323" s="174" t="s">
        <v>1</v>
      </c>
      <c r="F323" s="175" t="s">
        <v>655</v>
      </c>
      <c r="H323" s="176">
        <v>0.5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145</v>
      </c>
      <c r="AU323" s="174" t="s">
        <v>143</v>
      </c>
      <c r="AV323" s="13" t="s">
        <v>143</v>
      </c>
      <c r="AW323" s="13" t="s">
        <v>33</v>
      </c>
      <c r="AX323" s="13" t="s">
        <v>76</v>
      </c>
      <c r="AY323" s="174" t="s">
        <v>135</v>
      </c>
    </row>
    <row r="324" spans="1:65" s="15" customFormat="1" ht="11.25" x14ac:dyDescent="0.2">
      <c r="B324" s="199"/>
      <c r="D324" s="173" t="s">
        <v>145</v>
      </c>
      <c r="E324" s="200" t="s">
        <v>1</v>
      </c>
      <c r="F324" s="201" t="s">
        <v>213</v>
      </c>
      <c r="H324" s="202">
        <v>13.5</v>
      </c>
      <c r="I324" s="203"/>
      <c r="L324" s="199"/>
      <c r="M324" s="204"/>
      <c r="N324" s="205"/>
      <c r="O324" s="205"/>
      <c r="P324" s="205"/>
      <c r="Q324" s="205"/>
      <c r="R324" s="205"/>
      <c r="S324" s="205"/>
      <c r="T324" s="206"/>
      <c r="AT324" s="200" t="s">
        <v>145</v>
      </c>
      <c r="AU324" s="200" t="s">
        <v>143</v>
      </c>
      <c r="AV324" s="15" t="s">
        <v>142</v>
      </c>
      <c r="AW324" s="15" t="s">
        <v>33</v>
      </c>
      <c r="AX324" s="15" t="s">
        <v>84</v>
      </c>
      <c r="AY324" s="200" t="s">
        <v>135</v>
      </c>
    </row>
    <row r="325" spans="1:65" s="2" customFormat="1" ht="16.5" customHeight="1" x14ac:dyDescent="0.2">
      <c r="A325" s="32"/>
      <c r="B325" s="157"/>
      <c r="C325" s="158" t="s">
        <v>656</v>
      </c>
      <c r="D325" s="158" t="s">
        <v>138</v>
      </c>
      <c r="E325" s="159" t="s">
        <v>657</v>
      </c>
      <c r="F325" s="160" t="s">
        <v>658</v>
      </c>
      <c r="G325" s="161" t="s">
        <v>141</v>
      </c>
      <c r="H325" s="162">
        <v>16.172000000000001</v>
      </c>
      <c r="I325" s="163"/>
      <c r="J325" s="164">
        <f>ROUND(I325*H325,2)</f>
        <v>0</v>
      </c>
      <c r="K325" s="165"/>
      <c r="L325" s="33"/>
      <c r="M325" s="166" t="s">
        <v>1</v>
      </c>
      <c r="N325" s="167" t="s">
        <v>42</v>
      </c>
      <c r="O325" s="58"/>
      <c r="P325" s="168">
        <f>O325*H325</f>
        <v>0</v>
      </c>
      <c r="Q325" s="168">
        <v>0</v>
      </c>
      <c r="R325" s="168">
        <f>Q325*H325</f>
        <v>0</v>
      </c>
      <c r="S325" s="168">
        <v>0</v>
      </c>
      <c r="T325" s="169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206</v>
      </c>
      <c r="AT325" s="170" t="s">
        <v>138</v>
      </c>
      <c r="AU325" s="170" t="s">
        <v>143</v>
      </c>
      <c r="AY325" s="17" t="s">
        <v>135</v>
      </c>
      <c r="BE325" s="171">
        <f>IF(N325="základní",J325,0)</f>
        <v>0</v>
      </c>
      <c r="BF325" s="171">
        <f>IF(N325="snížená",J325,0)</f>
        <v>0</v>
      </c>
      <c r="BG325" s="171">
        <f>IF(N325="zákl. přenesená",J325,0)</f>
        <v>0</v>
      </c>
      <c r="BH325" s="171">
        <f>IF(N325="sníž. přenesená",J325,0)</f>
        <v>0</v>
      </c>
      <c r="BI325" s="171">
        <f>IF(N325="nulová",J325,0)</f>
        <v>0</v>
      </c>
      <c r="BJ325" s="17" t="s">
        <v>143</v>
      </c>
      <c r="BK325" s="171">
        <f>ROUND(I325*H325,2)</f>
        <v>0</v>
      </c>
      <c r="BL325" s="17" t="s">
        <v>206</v>
      </c>
      <c r="BM325" s="170" t="s">
        <v>659</v>
      </c>
    </row>
    <row r="326" spans="1:65" s="2" customFormat="1" ht="21.75" customHeight="1" x14ac:dyDescent="0.2">
      <c r="A326" s="32"/>
      <c r="B326" s="157"/>
      <c r="C326" s="158" t="s">
        <v>660</v>
      </c>
      <c r="D326" s="158" t="s">
        <v>138</v>
      </c>
      <c r="E326" s="159" t="s">
        <v>661</v>
      </c>
      <c r="F326" s="160" t="s">
        <v>662</v>
      </c>
      <c r="G326" s="161" t="s">
        <v>141</v>
      </c>
      <c r="H326" s="162">
        <v>16.172000000000001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6.9999999999999999E-4</v>
      </c>
      <c r="R326" s="168">
        <f>Q326*H326</f>
        <v>1.13204E-2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206</v>
      </c>
      <c r="AT326" s="170" t="s">
        <v>138</v>
      </c>
      <c r="AU326" s="170" t="s">
        <v>143</v>
      </c>
      <c r="AY326" s="17" t="s">
        <v>135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143</v>
      </c>
      <c r="BK326" s="171">
        <f>ROUND(I326*H326,2)</f>
        <v>0</v>
      </c>
      <c r="BL326" s="17" t="s">
        <v>206</v>
      </c>
      <c r="BM326" s="170" t="s">
        <v>663</v>
      </c>
    </row>
    <row r="327" spans="1:65" s="2" customFormat="1" ht="16.5" customHeight="1" x14ac:dyDescent="0.2">
      <c r="A327" s="32"/>
      <c r="B327" s="157"/>
      <c r="C327" s="158" t="s">
        <v>664</v>
      </c>
      <c r="D327" s="158" t="s">
        <v>138</v>
      </c>
      <c r="E327" s="159" t="s">
        <v>665</v>
      </c>
      <c r="F327" s="160" t="s">
        <v>666</v>
      </c>
      <c r="G327" s="161" t="s">
        <v>141</v>
      </c>
      <c r="H327" s="162">
        <v>40.337000000000003</v>
      </c>
      <c r="I327" s="163"/>
      <c r="J327" s="164">
        <f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>O327*H327</f>
        <v>0</v>
      </c>
      <c r="Q327" s="168">
        <v>2.0000000000000001E-4</v>
      </c>
      <c r="R327" s="168">
        <f>Q327*H327</f>
        <v>8.0674000000000006E-3</v>
      </c>
      <c r="S327" s="168">
        <v>0</v>
      </c>
      <c r="T327" s="16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206</v>
      </c>
      <c r="AT327" s="170" t="s">
        <v>138</v>
      </c>
      <c r="AU327" s="170" t="s">
        <v>143</v>
      </c>
      <c r="AY327" s="17" t="s">
        <v>135</v>
      </c>
      <c r="BE327" s="171">
        <f>IF(N327="základní",J327,0)</f>
        <v>0</v>
      </c>
      <c r="BF327" s="171">
        <f>IF(N327="snížená",J327,0)</f>
        <v>0</v>
      </c>
      <c r="BG327" s="171">
        <f>IF(N327="zákl. přenesená",J327,0)</f>
        <v>0</v>
      </c>
      <c r="BH327" s="171">
        <f>IF(N327="sníž. přenesená",J327,0)</f>
        <v>0</v>
      </c>
      <c r="BI327" s="171">
        <f>IF(N327="nulová",J327,0)</f>
        <v>0</v>
      </c>
      <c r="BJ327" s="17" t="s">
        <v>143</v>
      </c>
      <c r="BK327" s="171">
        <f>ROUND(I327*H327,2)</f>
        <v>0</v>
      </c>
      <c r="BL327" s="17" t="s">
        <v>206</v>
      </c>
      <c r="BM327" s="170" t="s">
        <v>667</v>
      </c>
    </row>
    <row r="328" spans="1:65" s="13" customFormat="1" ht="11.25" x14ac:dyDescent="0.2">
      <c r="B328" s="172"/>
      <c r="D328" s="173" t="s">
        <v>145</v>
      </c>
      <c r="E328" s="174" t="s">
        <v>1</v>
      </c>
      <c r="F328" s="175" t="s">
        <v>668</v>
      </c>
      <c r="H328" s="176">
        <v>32.344000000000001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145</v>
      </c>
      <c r="AU328" s="174" t="s">
        <v>143</v>
      </c>
      <c r="AV328" s="13" t="s">
        <v>143</v>
      </c>
      <c r="AW328" s="13" t="s">
        <v>33</v>
      </c>
      <c r="AX328" s="13" t="s">
        <v>76</v>
      </c>
      <c r="AY328" s="174" t="s">
        <v>135</v>
      </c>
    </row>
    <row r="329" spans="1:65" s="13" customFormat="1" ht="11.25" x14ac:dyDescent="0.2">
      <c r="B329" s="172"/>
      <c r="D329" s="173" t="s">
        <v>145</v>
      </c>
      <c r="E329" s="174" t="s">
        <v>1</v>
      </c>
      <c r="F329" s="175" t="s">
        <v>669</v>
      </c>
      <c r="H329" s="176">
        <v>4.8730000000000002</v>
      </c>
      <c r="I329" s="177"/>
      <c r="L329" s="172"/>
      <c r="M329" s="178"/>
      <c r="N329" s="179"/>
      <c r="O329" s="179"/>
      <c r="P329" s="179"/>
      <c r="Q329" s="179"/>
      <c r="R329" s="179"/>
      <c r="S329" s="179"/>
      <c r="T329" s="180"/>
      <c r="AT329" s="174" t="s">
        <v>145</v>
      </c>
      <c r="AU329" s="174" t="s">
        <v>143</v>
      </c>
      <c r="AV329" s="13" t="s">
        <v>143</v>
      </c>
      <c r="AW329" s="13" t="s">
        <v>33</v>
      </c>
      <c r="AX329" s="13" t="s">
        <v>76</v>
      </c>
      <c r="AY329" s="174" t="s">
        <v>135</v>
      </c>
    </row>
    <row r="330" spans="1:65" s="13" customFormat="1" ht="11.25" x14ac:dyDescent="0.2">
      <c r="B330" s="172"/>
      <c r="D330" s="173" t="s">
        <v>145</v>
      </c>
      <c r="E330" s="174" t="s">
        <v>1</v>
      </c>
      <c r="F330" s="175" t="s">
        <v>670</v>
      </c>
      <c r="H330" s="176">
        <v>3.12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145</v>
      </c>
      <c r="AU330" s="174" t="s">
        <v>143</v>
      </c>
      <c r="AV330" s="13" t="s">
        <v>143</v>
      </c>
      <c r="AW330" s="13" t="s">
        <v>33</v>
      </c>
      <c r="AX330" s="13" t="s">
        <v>76</v>
      </c>
      <c r="AY330" s="174" t="s">
        <v>135</v>
      </c>
    </row>
    <row r="331" spans="1:65" s="15" customFormat="1" ht="11.25" x14ac:dyDescent="0.2">
      <c r="B331" s="199"/>
      <c r="D331" s="173" t="s">
        <v>145</v>
      </c>
      <c r="E331" s="200" t="s">
        <v>1</v>
      </c>
      <c r="F331" s="201" t="s">
        <v>213</v>
      </c>
      <c r="H331" s="202">
        <v>40.337000000000003</v>
      </c>
      <c r="I331" s="203"/>
      <c r="L331" s="199"/>
      <c r="M331" s="204"/>
      <c r="N331" s="205"/>
      <c r="O331" s="205"/>
      <c r="P331" s="205"/>
      <c r="Q331" s="205"/>
      <c r="R331" s="205"/>
      <c r="S331" s="205"/>
      <c r="T331" s="206"/>
      <c r="AT331" s="200" t="s">
        <v>145</v>
      </c>
      <c r="AU331" s="200" t="s">
        <v>143</v>
      </c>
      <c r="AV331" s="15" t="s">
        <v>142</v>
      </c>
      <c r="AW331" s="15" t="s">
        <v>33</v>
      </c>
      <c r="AX331" s="15" t="s">
        <v>84</v>
      </c>
      <c r="AY331" s="200" t="s">
        <v>135</v>
      </c>
    </row>
    <row r="332" spans="1:65" s="2" customFormat="1" ht="16.5" customHeight="1" x14ac:dyDescent="0.2">
      <c r="A332" s="32"/>
      <c r="B332" s="157"/>
      <c r="C332" s="158" t="s">
        <v>671</v>
      </c>
      <c r="D332" s="158" t="s">
        <v>138</v>
      </c>
      <c r="E332" s="159" t="s">
        <v>672</v>
      </c>
      <c r="F332" s="160" t="s">
        <v>673</v>
      </c>
      <c r="G332" s="161" t="s">
        <v>141</v>
      </c>
      <c r="H332" s="162">
        <v>4.8730000000000002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1.6289999999999999E-2</v>
      </c>
      <c r="R332" s="168">
        <f>Q332*H332</f>
        <v>7.9381170000000001E-2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206</v>
      </c>
      <c r="AT332" s="170" t="s">
        <v>138</v>
      </c>
      <c r="AU332" s="170" t="s">
        <v>143</v>
      </c>
      <c r="AY332" s="17" t="s">
        <v>135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143</v>
      </c>
      <c r="BK332" s="171">
        <f>ROUND(I332*H332,2)</f>
        <v>0</v>
      </c>
      <c r="BL332" s="17" t="s">
        <v>206</v>
      </c>
      <c r="BM332" s="170" t="s">
        <v>674</v>
      </c>
    </row>
    <row r="333" spans="1:65" s="14" customFormat="1" ht="11.25" x14ac:dyDescent="0.2">
      <c r="B333" s="181"/>
      <c r="D333" s="173" t="s">
        <v>145</v>
      </c>
      <c r="E333" s="182" t="s">
        <v>1</v>
      </c>
      <c r="F333" s="183" t="s">
        <v>675</v>
      </c>
      <c r="H333" s="182" t="s">
        <v>1</v>
      </c>
      <c r="I333" s="184"/>
      <c r="L333" s="181"/>
      <c r="M333" s="185"/>
      <c r="N333" s="186"/>
      <c r="O333" s="186"/>
      <c r="P333" s="186"/>
      <c r="Q333" s="186"/>
      <c r="R333" s="186"/>
      <c r="S333" s="186"/>
      <c r="T333" s="187"/>
      <c r="AT333" s="182" t="s">
        <v>145</v>
      </c>
      <c r="AU333" s="182" t="s">
        <v>143</v>
      </c>
      <c r="AV333" s="14" t="s">
        <v>84</v>
      </c>
      <c r="AW333" s="14" t="s">
        <v>33</v>
      </c>
      <c r="AX333" s="14" t="s">
        <v>76</v>
      </c>
      <c r="AY333" s="182" t="s">
        <v>135</v>
      </c>
    </row>
    <row r="334" spans="1:65" s="13" customFormat="1" ht="11.25" x14ac:dyDescent="0.2">
      <c r="B334" s="172"/>
      <c r="D334" s="173" t="s">
        <v>145</v>
      </c>
      <c r="E334" s="174" t="s">
        <v>1</v>
      </c>
      <c r="F334" s="175" t="s">
        <v>676</v>
      </c>
      <c r="H334" s="176">
        <v>4.173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145</v>
      </c>
      <c r="AU334" s="174" t="s">
        <v>143</v>
      </c>
      <c r="AV334" s="13" t="s">
        <v>143</v>
      </c>
      <c r="AW334" s="13" t="s">
        <v>33</v>
      </c>
      <c r="AX334" s="13" t="s">
        <v>76</v>
      </c>
      <c r="AY334" s="174" t="s">
        <v>135</v>
      </c>
    </row>
    <row r="335" spans="1:65" s="14" customFormat="1" ht="11.25" x14ac:dyDescent="0.2">
      <c r="B335" s="181"/>
      <c r="D335" s="173" t="s">
        <v>145</v>
      </c>
      <c r="E335" s="182" t="s">
        <v>1</v>
      </c>
      <c r="F335" s="183" t="s">
        <v>677</v>
      </c>
      <c r="H335" s="182" t="s">
        <v>1</v>
      </c>
      <c r="I335" s="184"/>
      <c r="L335" s="181"/>
      <c r="M335" s="185"/>
      <c r="N335" s="186"/>
      <c r="O335" s="186"/>
      <c r="P335" s="186"/>
      <c r="Q335" s="186"/>
      <c r="R335" s="186"/>
      <c r="S335" s="186"/>
      <c r="T335" s="187"/>
      <c r="AT335" s="182" t="s">
        <v>145</v>
      </c>
      <c r="AU335" s="182" t="s">
        <v>143</v>
      </c>
      <c r="AV335" s="14" t="s">
        <v>84</v>
      </c>
      <c r="AW335" s="14" t="s">
        <v>33</v>
      </c>
      <c r="AX335" s="14" t="s">
        <v>76</v>
      </c>
      <c r="AY335" s="182" t="s">
        <v>135</v>
      </c>
    </row>
    <row r="336" spans="1:65" s="13" customFormat="1" ht="11.25" x14ac:dyDescent="0.2">
      <c r="B336" s="172"/>
      <c r="D336" s="173" t="s">
        <v>145</v>
      </c>
      <c r="E336" s="174" t="s">
        <v>1</v>
      </c>
      <c r="F336" s="175" t="s">
        <v>678</v>
      </c>
      <c r="H336" s="176">
        <v>0.7</v>
      </c>
      <c r="I336" s="177"/>
      <c r="L336" s="172"/>
      <c r="M336" s="178"/>
      <c r="N336" s="179"/>
      <c r="O336" s="179"/>
      <c r="P336" s="179"/>
      <c r="Q336" s="179"/>
      <c r="R336" s="179"/>
      <c r="S336" s="179"/>
      <c r="T336" s="180"/>
      <c r="AT336" s="174" t="s">
        <v>145</v>
      </c>
      <c r="AU336" s="174" t="s">
        <v>143</v>
      </c>
      <c r="AV336" s="13" t="s">
        <v>143</v>
      </c>
      <c r="AW336" s="13" t="s">
        <v>33</v>
      </c>
      <c r="AX336" s="13" t="s">
        <v>76</v>
      </c>
      <c r="AY336" s="174" t="s">
        <v>135</v>
      </c>
    </row>
    <row r="337" spans="1:65" s="15" customFormat="1" ht="11.25" x14ac:dyDescent="0.2">
      <c r="B337" s="199"/>
      <c r="D337" s="173" t="s">
        <v>145</v>
      </c>
      <c r="E337" s="200" t="s">
        <v>1</v>
      </c>
      <c r="F337" s="201" t="s">
        <v>213</v>
      </c>
      <c r="H337" s="202">
        <v>4.8730000000000002</v>
      </c>
      <c r="I337" s="203"/>
      <c r="L337" s="199"/>
      <c r="M337" s="204"/>
      <c r="N337" s="205"/>
      <c r="O337" s="205"/>
      <c r="P337" s="205"/>
      <c r="Q337" s="205"/>
      <c r="R337" s="205"/>
      <c r="S337" s="205"/>
      <c r="T337" s="206"/>
      <c r="AT337" s="200" t="s">
        <v>145</v>
      </c>
      <c r="AU337" s="200" t="s">
        <v>143</v>
      </c>
      <c r="AV337" s="15" t="s">
        <v>142</v>
      </c>
      <c r="AW337" s="15" t="s">
        <v>33</v>
      </c>
      <c r="AX337" s="15" t="s">
        <v>84</v>
      </c>
      <c r="AY337" s="200" t="s">
        <v>135</v>
      </c>
    </row>
    <row r="338" spans="1:65" s="2" customFormat="1" ht="16.5" customHeight="1" x14ac:dyDescent="0.2">
      <c r="A338" s="32"/>
      <c r="B338" s="157"/>
      <c r="C338" s="158" t="s">
        <v>679</v>
      </c>
      <c r="D338" s="158" t="s">
        <v>138</v>
      </c>
      <c r="E338" s="159" t="s">
        <v>680</v>
      </c>
      <c r="F338" s="160" t="s">
        <v>681</v>
      </c>
      <c r="G338" s="161" t="s">
        <v>307</v>
      </c>
      <c r="H338" s="162">
        <v>2.6</v>
      </c>
      <c r="I338" s="163"/>
      <c r="J338" s="164">
        <f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>O338*H338</f>
        <v>0</v>
      </c>
      <c r="Q338" s="168">
        <v>1.472E-2</v>
      </c>
      <c r="R338" s="168">
        <f>Q338*H338</f>
        <v>3.8272E-2</v>
      </c>
      <c r="S338" s="168">
        <v>0</v>
      </c>
      <c r="T338" s="169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206</v>
      </c>
      <c r="AT338" s="170" t="s">
        <v>138</v>
      </c>
      <c r="AU338" s="170" t="s">
        <v>143</v>
      </c>
      <c r="AY338" s="17" t="s">
        <v>135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7" t="s">
        <v>143</v>
      </c>
      <c r="BK338" s="171">
        <f>ROUND(I338*H338,2)</f>
        <v>0</v>
      </c>
      <c r="BL338" s="17" t="s">
        <v>206</v>
      </c>
      <c r="BM338" s="170" t="s">
        <v>682</v>
      </c>
    </row>
    <row r="339" spans="1:65" s="14" customFormat="1" ht="11.25" x14ac:dyDescent="0.2">
      <c r="B339" s="181"/>
      <c r="D339" s="173" t="s">
        <v>145</v>
      </c>
      <c r="E339" s="182" t="s">
        <v>1</v>
      </c>
      <c r="F339" s="183" t="s">
        <v>683</v>
      </c>
      <c r="H339" s="182" t="s">
        <v>1</v>
      </c>
      <c r="I339" s="184"/>
      <c r="L339" s="181"/>
      <c r="M339" s="185"/>
      <c r="N339" s="186"/>
      <c r="O339" s="186"/>
      <c r="P339" s="186"/>
      <c r="Q339" s="186"/>
      <c r="R339" s="186"/>
      <c r="S339" s="186"/>
      <c r="T339" s="187"/>
      <c r="AT339" s="182" t="s">
        <v>145</v>
      </c>
      <c r="AU339" s="182" t="s">
        <v>143</v>
      </c>
      <c r="AV339" s="14" t="s">
        <v>84</v>
      </c>
      <c r="AW339" s="14" t="s">
        <v>33</v>
      </c>
      <c r="AX339" s="14" t="s">
        <v>76</v>
      </c>
      <c r="AY339" s="182" t="s">
        <v>135</v>
      </c>
    </row>
    <row r="340" spans="1:65" s="13" customFormat="1" ht="11.25" x14ac:dyDescent="0.2">
      <c r="B340" s="172"/>
      <c r="D340" s="173" t="s">
        <v>145</v>
      </c>
      <c r="E340" s="174" t="s">
        <v>1</v>
      </c>
      <c r="F340" s="175" t="s">
        <v>684</v>
      </c>
      <c r="H340" s="176">
        <v>2.6</v>
      </c>
      <c r="I340" s="177"/>
      <c r="L340" s="172"/>
      <c r="M340" s="178"/>
      <c r="N340" s="179"/>
      <c r="O340" s="179"/>
      <c r="P340" s="179"/>
      <c r="Q340" s="179"/>
      <c r="R340" s="179"/>
      <c r="S340" s="179"/>
      <c r="T340" s="180"/>
      <c r="AT340" s="174" t="s">
        <v>145</v>
      </c>
      <c r="AU340" s="174" t="s">
        <v>143</v>
      </c>
      <c r="AV340" s="13" t="s">
        <v>143</v>
      </c>
      <c r="AW340" s="13" t="s">
        <v>33</v>
      </c>
      <c r="AX340" s="13" t="s">
        <v>84</v>
      </c>
      <c r="AY340" s="174" t="s">
        <v>135</v>
      </c>
    </row>
    <row r="341" spans="1:65" s="2" customFormat="1" ht="21.75" customHeight="1" x14ac:dyDescent="0.2">
      <c r="A341" s="32"/>
      <c r="B341" s="157"/>
      <c r="C341" s="158" t="s">
        <v>685</v>
      </c>
      <c r="D341" s="158" t="s">
        <v>138</v>
      </c>
      <c r="E341" s="159" t="s">
        <v>686</v>
      </c>
      <c r="F341" s="160" t="s">
        <v>687</v>
      </c>
      <c r="G341" s="161" t="s">
        <v>241</v>
      </c>
      <c r="H341" s="162">
        <v>0.55100000000000005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0</v>
      </c>
      <c r="R341" s="168">
        <f>Q341*H341</f>
        <v>0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206</v>
      </c>
      <c r="AT341" s="170" t="s">
        <v>138</v>
      </c>
      <c r="AU341" s="170" t="s">
        <v>143</v>
      </c>
      <c r="AY341" s="17" t="s">
        <v>135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143</v>
      </c>
      <c r="BK341" s="171">
        <f>ROUND(I341*H341,2)</f>
        <v>0</v>
      </c>
      <c r="BL341" s="17" t="s">
        <v>206</v>
      </c>
      <c r="BM341" s="170" t="s">
        <v>688</v>
      </c>
    </row>
    <row r="342" spans="1:65" s="2" customFormat="1" ht="21.75" customHeight="1" x14ac:dyDescent="0.2">
      <c r="A342" s="32"/>
      <c r="B342" s="157"/>
      <c r="C342" s="158" t="s">
        <v>689</v>
      </c>
      <c r="D342" s="158" t="s">
        <v>138</v>
      </c>
      <c r="E342" s="159" t="s">
        <v>690</v>
      </c>
      <c r="F342" s="160" t="s">
        <v>691</v>
      </c>
      <c r="G342" s="161" t="s">
        <v>241</v>
      </c>
      <c r="H342" s="162">
        <v>0.55100000000000005</v>
      </c>
      <c r="I342" s="163"/>
      <c r="J342" s="164">
        <f>ROUND(I342*H342,2)</f>
        <v>0</v>
      </c>
      <c r="K342" s="165"/>
      <c r="L342" s="33"/>
      <c r="M342" s="166" t="s">
        <v>1</v>
      </c>
      <c r="N342" s="167" t="s">
        <v>42</v>
      </c>
      <c r="O342" s="58"/>
      <c r="P342" s="168">
        <f>O342*H342</f>
        <v>0</v>
      </c>
      <c r="Q342" s="168">
        <v>0</v>
      </c>
      <c r="R342" s="168">
        <f>Q342*H342</f>
        <v>0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206</v>
      </c>
      <c r="AT342" s="170" t="s">
        <v>138</v>
      </c>
      <c r="AU342" s="170" t="s">
        <v>143</v>
      </c>
      <c r="AY342" s="17" t="s">
        <v>135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143</v>
      </c>
      <c r="BK342" s="171">
        <f>ROUND(I342*H342,2)</f>
        <v>0</v>
      </c>
      <c r="BL342" s="17" t="s">
        <v>206</v>
      </c>
      <c r="BM342" s="170" t="s">
        <v>692</v>
      </c>
    </row>
    <row r="343" spans="1:65" s="12" customFormat="1" ht="22.9" customHeight="1" x14ac:dyDescent="0.2">
      <c r="B343" s="144"/>
      <c r="D343" s="145" t="s">
        <v>75</v>
      </c>
      <c r="E343" s="155" t="s">
        <v>693</v>
      </c>
      <c r="F343" s="155" t="s">
        <v>694</v>
      </c>
      <c r="I343" s="147"/>
      <c r="J343" s="156">
        <f>BK343</f>
        <v>0</v>
      </c>
      <c r="L343" s="144"/>
      <c r="M343" s="149"/>
      <c r="N343" s="150"/>
      <c r="O343" s="150"/>
      <c r="P343" s="151">
        <f>SUM(P344:P358)</f>
        <v>0</v>
      </c>
      <c r="Q343" s="150"/>
      <c r="R343" s="151">
        <f>SUM(R344:R358)</f>
        <v>3.6999999999999998E-2</v>
      </c>
      <c r="S343" s="150"/>
      <c r="T343" s="152">
        <f>SUM(T344:T358)</f>
        <v>0.1013115</v>
      </c>
      <c r="AR343" s="145" t="s">
        <v>143</v>
      </c>
      <c r="AT343" s="153" t="s">
        <v>75</v>
      </c>
      <c r="AU343" s="153" t="s">
        <v>84</v>
      </c>
      <c r="AY343" s="145" t="s">
        <v>135</v>
      </c>
      <c r="BK343" s="154">
        <f>SUM(BK344:BK358)</f>
        <v>0</v>
      </c>
    </row>
    <row r="344" spans="1:65" s="2" customFormat="1" ht="21.75" customHeight="1" x14ac:dyDescent="0.2">
      <c r="A344" s="32"/>
      <c r="B344" s="157"/>
      <c r="C344" s="158" t="s">
        <v>695</v>
      </c>
      <c r="D344" s="158" t="s">
        <v>138</v>
      </c>
      <c r="E344" s="159" t="s">
        <v>696</v>
      </c>
      <c r="F344" s="160" t="s">
        <v>697</v>
      </c>
      <c r="G344" s="161" t="s">
        <v>141</v>
      </c>
      <c r="H344" s="162">
        <v>4.1100000000000003</v>
      </c>
      <c r="I344" s="163"/>
      <c r="J344" s="164">
        <f>ROUND(I344*H344,2)</f>
        <v>0</v>
      </c>
      <c r="K344" s="165"/>
      <c r="L344" s="33"/>
      <c r="M344" s="166" t="s">
        <v>1</v>
      </c>
      <c r="N344" s="167" t="s">
        <v>42</v>
      </c>
      <c r="O344" s="58"/>
      <c r="P344" s="168">
        <f>O344*H344</f>
        <v>0</v>
      </c>
      <c r="Q344" s="168">
        <v>0</v>
      </c>
      <c r="R344" s="168">
        <f>Q344*H344</f>
        <v>0</v>
      </c>
      <c r="S344" s="168">
        <v>2.4649999999999998E-2</v>
      </c>
      <c r="T344" s="169">
        <f>S344*H344</f>
        <v>0.1013115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206</v>
      </c>
      <c r="AT344" s="170" t="s">
        <v>138</v>
      </c>
      <c r="AU344" s="170" t="s">
        <v>143</v>
      </c>
      <c r="AY344" s="17" t="s">
        <v>135</v>
      </c>
      <c r="BE344" s="171">
        <f>IF(N344="základní",J344,0)</f>
        <v>0</v>
      </c>
      <c r="BF344" s="171">
        <f>IF(N344="snížená",J344,0)</f>
        <v>0</v>
      </c>
      <c r="BG344" s="171">
        <f>IF(N344="zákl. přenesená",J344,0)</f>
        <v>0</v>
      </c>
      <c r="BH344" s="171">
        <f>IF(N344="sníž. přenesená",J344,0)</f>
        <v>0</v>
      </c>
      <c r="BI344" s="171">
        <f>IF(N344="nulová",J344,0)</f>
        <v>0</v>
      </c>
      <c r="BJ344" s="17" t="s">
        <v>143</v>
      </c>
      <c r="BK344" s="171">
        <f>ROUND(I344*H344,2)</f>
        <v>0</v>
      </c>
      <c r="BL344" s="17" t="s">
        <v>206</v>
      </c>
      <c r="BM344" s="170" t="s">
        <v>698</v>
      </c>
    </row>
    <row r="345" spans="1:65" s="14" customFormat="1" ht="11.25" x14ac:dyDescent="0.2">
      <c r="B345" s="181"/>
      <c r="D345" s="173" t="s">
        <v>145</v>
      </c>
      <c r="E345" s="182" t="s">
        <v>1</v>
      </c>
      <c r="F345" s="183" t="s">
        <v>699</v>
      </c>
      <c r="H345" s="182" t="s">
        <v>1</v>
      </c>
      <c r="I345" s="184"/>
      <c r="L345" s="181"/>
      <c r="M345" s="185"/>
      <c r="N345" s="186"/>
      <c r="O345" s="186"/>
      <c r="P345" s="186"/>
      <c r="Q345" s="186"/>
      <c r="R345" s="186"/>
      <c r="S345" s="186"/>
      <c r="T345" s="187"/>
      <c r="AT345" s="182" t="s">
        <v>145</v>
      </c>
      <c r="AU345" s="182" t="s">
        <v>143</v>
      </c>
      <c r="AV345" s="14" t="s">
        <v>84</v>
      </c>
      <c r="AW345" s="14" t="s">
        <v>33</v>
      </c>
      <c r="AX345" s="14" t="s">
        <v>76</v>
      </c>
      <c r="AY345" s="182" t="s">
        <v>135</v>
      </c>
    </row>
    <row r="346" spans="1:65" s="13" customFormat="1" ht="11.25" x14ac:dyDescent="0.2">
      <c r="B346" s="172"/>
      <c r="D346" s="173" t="s">
        <v>145</v>
      </c>
      <c r="E346" s="174" t="s">
        <v>1</v>
      </c>
      <c r="F346" s="175" t="s">
        <v>700</v>
      </c>
      <c r="H346" s="176">
        <v>4.1100000000000003</v>
      </c>
      <c r="I346" s="177"/>
      <c r="L346" s="172"/>
      <c r="M346" s="178"/>
      <c r="N346" s="179"/>
      <c r="O346" s="179"/>
      <c r="P346" s="179"/>
      <c r="Q346" s="179"/>
      <c r="R346" s="179"/>
      <c r="S346" s="179"/>
      <c r="T346" s="180"/>
      <c r="AT346" s="174" t="s">
        <v>145</v>
      </c>
      <c r="AU346" s="174" t="s">
        <v>143</v>
      </c>
      <c r="AV346" s="13" t="s">
        <v>143</v>
      </c>
      <c r="AW346" s="13" t="s">
        <v>33</v>
      </c>
      <c r="AX346" s="13" t="s">
        <v>76</v>
      </c>
      <c r="AY346" s="174" t="s">
        <v>135</v>
      </c>
    </row>
    <row r="347" spans="1:65" s="15" customFormat="1" ht="11.25" x14ac:dyDescent="0.2">
      <c r="B347" s="199"/>
      <c r="D347" s="173" t="s">
        <v>145</v>
      </c>
      <c r="E347" s="200" t="s">
        <v>1</v>
      </c>
      <c r="F347" s="201" t="s">
        <v>213</v>
      </c>
      <c r="H347" s="202">
        <v>4.1100000000000003</v>
      </c>
      <c r="I347" s="203"/>
      <c r="L347" s="199"/>
      <c r="M347" s="204"/>
      <c r="N347" s="205"/>
      <c r="O347" s="205"/>
      <c r="P347" s="205"/>
      <c r="Q347" s="205"/>
      <c r="R347" s="205"/>
      <c r="S347" s="205"/>
      <c r="T347" s="206"/>
      <c r="AT347" s="200" t="s">
        <v>145</v>
      </c>
      <c r="AU347" s="200" t="s">
        <v>143</v>
      </c>
      <c r="AV347" s="15" t="s">
        <v>142</v>
      </c>
      <c r="AW347" s="15" t="s">
        <v>33</v>
      </c>
      <c r="AX347" s="15" t="s">
        <v>84</v>
      </c>
      <c r="AY347" s="200" t="s">
        <v>135</v>
      </c>
    </row>
    <row r="348" spans="1:65" s="2" customFormat="1" ht="21.75" customHeight="1" x14ac:dyDescent="0.2">
      <c r="A348" s="32"/>
      <c r="B348" s="157"/>
      <c r="C348" s="158" t="s">
        <v>701</v>
      </c>
      <c r="D348" s="158" t="s">
        <v>138</v>
      </c>
      <c r="E348" s="159" t="s">
        <v>702</v>
      </c>
      <c r="F348" s="160" t="s">
        <v>703</v>
      </c>
      <c r="G348" s="161" t="s">
        <v>196</v>
      </c>
      <c r="H348" s="162">
        <v>2</v>
      </c>
      <c r="I348" s="163"/>
      <c r="J348" s="164">
        <f t="shared" ref="J348:J358" si="50"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ref="P348:P358" si="51">O348*H348</f>
        <v>0</v>
      </c>
      <c r="Q348" s="168">
        <v>0</v>
      </c>
      <c r="R348" s="168">
        <f t="shared" ref="R348:R358" si="52">Q348*H348</f>
        <v>0</v>
      </c>
      <c r="S348" s="168">
        <v>0</v>
      </c>
      <c r="T348" s="169">
        <f t="shared" ref="T348:T358" si="53"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206</v>
      </c>
      <c r="AT348" s="170" t="s">
        <v>138</v>
      </c>
      <c r="AU348" s="170" t="s">
        <v>143</v>
      </c>
      <c r="AY348" s="17" t="s">
        <v>135</v>
      </c>
      <c r="BE348" s="171">
        <f t="shared" ref="BE348:BE358" si="54">IF(N348="základní",J348,0)</f>
        <v>0</v>
      </c>
      <c r="BF348" s="171">
        <f t="shared" ref="BF348:BF358" si="55">IF(N348="snížená",J348,0)</f>
        <v>0</v>
      </c>
      <c r="BG348" s="171">
        <f t="shared" ref="BG348:BG358" si="56">IF(N348="zákl. přenesená",J348,0)</f>
        <v>0</v>
      </c>
      <c r="BH348" s="171">
        <f t="shared" ref="BH348:BH358" si="57">IF(N348="sníž. přenesená",J348,0)</f>
        <v>0</v>
      </c>
      <c r="BI348" s="171">
        <f t="shared" ref="BI348:BI358" si="58">IF(N348="nulová",J348,0)</f>
        <v>0</v>
      </c>
      <c r="BJ348" s="17" t="s">
        <v>143</v>
      </c>
      <c r="BK348" s="171">
        <f t="shared" ref="BK348:BK358" si="59">ROUND(I348*H348,2)</f>
        <v>0</v>
      </c>
      <c r="BL348" s="17" t="s">
        <v>206</v>
      </c>
      <c r="BM348" s="170" t="s">
        <v>704</v>
      </c>
    </row>
    <row r="349" spans="1:65" s="2" customFormat="1" ht="16.5" customHeight="1" x14ac:dyDescent="0.2">
      <c r="A349" s="32"/>
      <c r="B349" s="157"/>
      <c r="C349" s="188" t="s">
        <v>705</v>
      </c>
      <c r="D349" s="188" t="s">
        <v>199</v>
      </c>
      <c r="E349" s="189" t="s">
        <v>706</v>
      </c>
      <c r="F349" s="190" t="s">
        <v>707</v>
      </c>
      <c r="G349" s="191" t="s">
        <v>196</v>
      </c>
      <c r="H349" s="192">
        <v>2</v>
      </c>
      <c r="I349" s="193"/>
      <c r="J349" s="194">
        <f t="shared" si="50"/>
        <v>0</v>
      </c>
      <c r="K349" s="195"/>
      <c r="L349" s="196"/>
      <c r="M349" s="197" t="s">
        <v>1</v>
      </c>
      <c r="N349" s="198" t="s">
        <v>42</v>
      </c>
      <c r="O349" s="58"/>
      <c r="P349" s="168">
        <f t="shared" si="51"/>
        <v>0</v>
      </c>
      <c r="Q349" s="168">
        <v>1.55E-2</v>
      </c>
      <c r="R349" s="168">
        <f t="shared" si="52"/>
        <v>3.1E-2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296</v>
      </c>
      <c r="AT349" s="170" t="s">
        <v>199</v>
      </c>
      <c r="AU349" s="170" t="s">
        <v>143</v>
      </c>
      <c r="AY349" s="17" t="s">
        <v>135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143</v>
      </c>
      <c r="BK349" s="171">
        <f t="shared" si="59"/>
        <v>0</v>
      </c>
      <c r="BL349" s="17" t="s">
        <v>206</v>
      </c>
      <c r="BM349" s="170" t="s">
        <v>708</v>
      </c>
    </row>
    <row r="350" spans="1:65" s="2" customFormat="1" ht="21.75" customHeight="1" x14ac:dyDescent="0.2">
      <c r="A350" s="32"/>
      <c r="B350" s="157"/>
      <c r="C350" s="188" t="s">
        <v>709</v>
      </c>
      <c r="D350" s="188" t="s">
        <v>199</v>
      </c>
      <c r="E350" s="189" t="s">
        <v>710</v>
      </c>
      <c r="F350" s="190" t="s">
        <v>711</v>
      </c>
      <c r="G350" s="191" t="s">
        <v>196</v>
      </c>
      <c r="H350" s="192">
        <v>2</v>
      </c>
      <c r="I350" s="193"/>
      <c r="J350" s="194">
        <f t="shared" si="50"/>
        <v>0</v>
      </c>
      <c r="K350" s="195"/>
      <c r="L350" s="196"/>
      <c r="M350" s="197" t="s">
        <v>1</v>
      </c>
      <c r="N350" s="198" t="s">
        <v>42</v>
      </c>
      <c r="O350" s="58"/>
      <c r="P350" s="168">
        <f t="shared" si="51"/>
        <v>0</v>
      </c>
      <c r="Q350" s="168">
        <v>1.1999999999999999E-3</v>
      </c>
      <c r="R350" s="168">
        <f t="shared" si="52"/>
        <v>2.3999999999999998E-3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296</v>
      </c>
      <c r="AT350" s="170" t="s">
        <v>199</v>
      </c>
      <c r="AU350" s="170" t="s">
        <v>143</v>
      </c>
      <c r="AY350" s="17" t="s">
        <v>135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143</v>
      </c>
      <c r="BK350" s="171">
        <f t="shared" si="59"/>
        <v>0</v>
      </c>
      <c r="BL350" s="17" t="s">
        <v>206</v>
      </c>
      <c r="BM350" s="170" t="s">
        <v>712</v>
      </c>
    </row>
    <row r="351" spans="1:65" s="2" customFormat="1" ht="16.5" customHeight="1" x14ac:dyDescent="0.2">
      <c r="A351" s="32"/>
      <c r="B351" s="157"/>
      <c r="C351" s="158" t="s">
        <v>713</v>
      </c>
      <c r="D351" s="158" t="s">
        <v>138</v>
      </c>
      <c r="E351" s="159" t="s">
        <v>714</v>
      </c>
      <c r="F351" s="160" t="s">
        <v>715</v>
      </c>
      <c r="G351" s="161" t="s">
        <v>196</v>
      </c>
      <c r="H351" s="162">
        <v>2</v>
      </c>
      <c r="I351" s="163"/>
      <c r="J351" s="164">
        <f t="shared" si="50"/>
        <v>0</v>
      </c>
      <c r="K351" s="165"/>
      <c r="L351" s="33"/>
      <c r="M351" s="166" t="s">
        <v>1</v>
      </c>
      <c r="N351" s="167" t="s">
        <v>42</v>
      </c>
      <c r="O351" s="58"/>
      <c r="P351" s="168">
        <f t="shared" si="51"/>
        <v>0</v>
      </c>
      <c r="Q351" s="168">
        <v>0</v>
      </c>
      <c r="R351" s="168">
        <f t="shared" si="52"/>
        <v>0</v>
      </c>
      <c r="S351" s="168">
        <v>0</v>
      </c>
      <c r="T351" s="169">
        <f t="shared" si="5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206</v>
      </c>
      <c r="AT351" s="170" t="s">
        <v>138</v>
      </c>
      <c r="AU351" s="170" t="s">
        <v>143</v>
      </c>
      <c r="AY351" s="17" t="s">
        <v>135</v>
      </c>
      <c r="BE351" s="171">
        <f t="shared" si="54"/>
        <v>0</v>
      </c>
      <c r="BF351" s="171">
        <f t="shared" si="55"/>
        <v>0</v>
      </c>
      <c r="BG351" s="171">
        <f t="shared" si="56"/>
        <v>0</v>
      </c>
      <c r="BH351" s="171">
        <f t="shared" si="57"/>
        <v>0</v>
      </c>
      <c r="BI351" s="171">
        <f t="shared" si="58"/>
        <v>0</v>
      </c>
      <c r="BJ351" s="17" t="s">
        <v>143</v>
      </c>
      <c r="BK351" s="171">
        <f t="shared" si="59"/>
        <v>0</v>
      </c>
      <c r="BL351" s="17" t="s">
        <v>206</v>
      </c>
      <c r="BM351" s="170" t="s">
        <v>716</v>
      </c>
    </row>
    <row r="352" spans="1:65" s="2" customFormat="1" ht="16.5" customHeight="1" x14ac:dyDescent="0.2">
      <c r="A352" s="32"/>
      <c r="B352" s="157"/>
      <c r="C352" s="188" t="s">
        <v>717</v>
      </c>
      <c r="D352" s="188" t="s">
        <v>199</v>
      </c>
      <c r="E352" s="189" t="s">
        <v>718</v>
      </c>
      <c r="F352" s="190" t="s">
        <v>719</v>
      </c>
      <c r="G352" s="191" t="s">
        <v>196</v>
      </c>
      <c r="H352" s="192">
        <v>2</v>
      </c>
      <c r="I352" s="193"/>
      <c r="J352" s="194">
        <f t="shared" si="50"/>
        <v>0</v>
      </c>
      <c r="K352" s="195"/>
      <c r="L352" s="196"/>
      <c r="M352" s="197" t="s">
        <v>1</v>
      </c>
      <c r="N352" s="198" t="s">
        <v>42</v>
      </c>
      <c r="O352" s="58"/>
      <c r="P352" s="168">
        <f t="shared" si="51"/>
        <v>0</v>
      </c>
      <c r="Q352" s="168">
        <v>4.4999999999999999E-4</v>
      </c>
      <c r="R352" s="168">
        <f t="shared" si="52"/>
        <v>8.9999999999999998E-4</v>
      </c>
      <c r="S352" s="168">
        <v>0</v>
      </c>
      <c r="T352" s="169">
        <f t="shared" si="5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296</v>
      </c>
      <c r="AT352" s="170" t="s">
        <v>199</v>
      </c>
      <c r="AU352" s="170" t="s">
        <v>143</v>
      </c>
      <c r="AY352" s="17" t="s">
        <v>135</v>
      </c>
      <c r="BE352" s="171">
        <f t="shared" si="54"/>
        <v>0</v>
      </c>
      <c r="BF352" s="171">
        <f t="shared" si="55"/>
        <v>0</v>
      </c>
      <c r="BG352" s="171">
        <f t="shared" si="56"/>
        <v>0</v>
      </c>
      <c r="BH352" s="171">
        <f t="shared" si="57"/>
        <v>0</v>
      </c>
      <c r="BI352" s="171">
        <f t="shared" si="58"/>
        <v>0</v>
      </c>
      <c r="BJ352" s="17" t="s">
        <v>143</v>
      </c>
      <c r="BK352" s="171">
        <f t="shared" si="59"/>
        <v>0</v>
      </c>
      <c r="BL352" s="17" t="s">
        <v>206</v>
      </c>
      <c r="BM352" s="170" t="s">
        <v>720</v>
      </c>
    </row>
    <row r="353" spans="1:65" s="2" customFormat="1" ht="21.75" customHeight="1" x14ac:dyDescent="0.2">
      <c r="A353" s="32"/>
      <c r="B353" s="157"/>
      <c r="C353" s="158" t="s">
        <v>721</v>
      </c>
      <c r="D353" s="158" t="s">
        <v>138</v>
      </c>
      <c r="E353" s="159" t="s">
        <v>722</v>
      </c>
      <c r="F353" s="160" t="s">
        <v>723</v>
      </c>
      <c r="G353" s="161" t="s">
        <v>196</v>
      </c>
      <c r="H353" s="162">
        <v>2</v>
      </c>
      <c r="I353" s="163"/>
      <c r="J353" s="164">
        <f t="shared" si="50"/>
        <v>0</v>
      </c>
      <c r="K353" s="165"/>
      <c r="L353" s="33"/>
      <c r="M353" s="166" t="s">
        <v>1</v>
      </c>
      <c r="N353" s="167" t="s">
        <v>42</v>
      </c>
      <c r="O353" s="58"/>
      <c r="P353" s="168">
        <f t="shared" si="51"/>
        <v>0</v>
      </c>
      <c r="Q353" s="168">
        <v>0</v>
      </c>
      <c r="R353" s="168">
        <f t="shared" si="52"/>
        <v>0</v>
      </c>
      <c r="S353" s="168">
        <v>0</v>
      </c>
      <c r="T353" s="169">
        <f t="shared" si="5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206</v>
      </c>
      <c r="AT353" s="170" t="s">
        <v>138</v>
      </c>
      <c r="AU353" s="170" t="s">
        <v>143</v>
      </c>
      <c r="AY353" s="17" t="s">
        <v>135</v>
      </c>
      <c r="BE353" s="171">
        <f t="shared" si="54"/>
        <v>0</v>
      </c>
      <c r="BF353" s="171">
        <f t="shared" si="55"/>
        <v>0</v>
      </c>
      <c r="BG353" s="171">
        <f t="shared" si="56"/>
        <v>0</v>
      </c>
      <c r="BH353" s="171">
        <f t="shared" si="57"/>
        <v>0</v>
      </c>
      <c r="BI353" s="171">
        <f t="shared" si="58"/>
        <v>0</v>
      </c>
      <c r="BJ353" s="17" t="s">
        <v>143</v>
      </c>
      <c r="BK353" s="171">
        <f t="shared" si="59"/>
        <v>0</v>
      </c>
      <c r="BL353" s="17" t="s">
        <v>206</v>
      </c>
      <c r="BM353" s="170" t="s">
        <v>724</v>
      </c>
    </row>
    <row r="354" spans="1:65" s="2" customFormat="1" ht="16.5" customHeight="1" x14ac:dyDescent="0.2">
      <c r="A354" s="32"/>
      <c r="B354" s="157"/>
      <c r="C354" s="188" t="s">
        <v>725</v>
      </c>
      <c r="D354" s="188" t="s">
        <v>199</v>
      </c>
      <c r="E354" s="189" t="s">
        <v>726</v>
      </c>
      <c r="F354" s="190" t="s">
        <v>727</v>
      </c>
      <c r="G354" s="191" t="s">
        <v>196</v>
      </c>
      <c r="H354" s="192">
        <v>2</v>
      </c>
      <c r="I354" s="193"/>
      <c r="J354" s="194">
        <f t="shared" si="50"/>
        <v>0</v>
      </c>
      <c r="K354" s="195"/>
      <c r="L354" s="196"/>
      <c r="M354" s="197" t="s">
        <v>1</v>
      </c>
      <c r="N354" s="198" t="s">
        <v>42</v>
      </c>
      <c r="O354" s="58"/>
      <c r="P354" s="168">
        <f t="shared" si="51"/>
        <v>0</v>
      </c>
      <c r="Q354" s="168">
        <v>1.3500000000000001E-3</v>
      </c>
      <c r="R354" s="168">
        <f t="shared" si="52"/>
        <v>2.7000000000000001E-3</v>
      </c>
      <c r="S354" s="168">
        <v>0</v>
      </c>
      <c r="T354" s="169">
        <f t="shared" si="5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296</v>
      </c>
      <c r="AT354" s="170" t="s">
        <v>199</v>
      </c>
      <c r="AU354" s="170" t="s">
        <v>143</v>
      </c>
      <c r="AY354" s="17" t="s">
        <v>135</v>
      </c>
      <c r="BE354" s="171">
        <f t="shared" si="54"/>
        <v>0</v>
      </c>
      <c r="BF354" s="171">
        <f t="shared" si="55"/>
        <v>0</v>
      </c>
      <c r="BG354" s="171">
        <f t="shared" si="56"/>
        <v>0</v>
      </c>
      <c r="BH354" s="171">
        <f t="shared" si="57"/>
        <v>0</v>
      </c>
      <c r="BI354" s="171">
        <f t="shared" si="58"/>
        <v>0</v>
      </c>
      <c r="BJ354" s="17" t="s">
        <v>143</v>
      </c>
      <c r="BK354" s="171">
        <f t="shared" si="59"/>
        <v>0</v>
      </c>
      <c r="BL354" s="17" t="s">
        <v>206</v>
      </c>
      <c r="BM354" s="170" t="s">
        <v>728</v>
      </c>
    </row>
    <row r="355" spans="1:65" s="2" customFormat="1" ht="21.75" customHeight="1" x14ac:dyDescent="0.2">
      <c r="A355" s="32"/>
      <c r="B355" s="157"/>
      <c r="C355" s="158" t="s">
        <v>729</v>
      </c>
      <c r="D355" s="158" t="s">
        <v>138</v>
      </c>
      <c r="E355" s="159" t="s">
        <v>730</v>
      </c>
      <c r="F355" s="160" t="s">
        <v>731</v>
      </c>
      <c r="G355" s="161" t="s">
        <v>241</v>
      </c>
      <c r="H355" s="162">
        <v>3.6999999999999998E-2</v>
      </c>
      <c r="I355" s="163"/>
      <c r="J355" s="164">
        <f t="shared" si="50"/>
        <v>0</v>
      </c>
      <c r="K355" s="165"/>
      <c r="L355" s="33"/>
      <c r="M355" s="166" t="s">
        <v>1</v>
      </c>
      <c r="N355" s="167" t="s">
        <v>42</v>
      </c>
      <c r="O355" s="58"/>
      <c r="P355" s="168">
        <f t="shared" si="51"/>
        <v>0</v>
      </c>
      <c r="Q355" s="168">
        <v>0</v>
      </c>
      <c r="R355" s="168">
        <f t="shared" si="52"/>
        <v>0</v>
      </c>
      <c r="S355" s="168">
        <v>0</v>
      </c>
      <c r="T355" s="169">
        <f t="shared" si="5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206</v>
      </c>
      <c r="AT355" s="170" t="s">
        <v>138</v>
      </c>
      <c r="AU355" s="170" t="s">
        <v>143</v>
      </c>
      <c r="AY355" s="17" t="s">
        <v>135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143</v>
      </c>
      <c r="BK355" s="171">
        <f t="shared" si="59"/>
        <v>0</v>
      </c>
      <c r="BL355" s="17" t="s">
        <v>206</v>
      </c>
      <c r="BM355" s="170" t="s">
        <v>732</v>
      </c>
    </row>
    <row r="356" spans="1:65" s="2" customFormat="1" ht="21.75" customHeight="1" x14ac:dyDescent="0.2">
      <c r="A356" s="32"/>
      <c r="B356" s="157"/>
      <c r="C356" s="158" t="s">
        <v>733</v>
      </c>
      <c r="D356" s="158" t="s">
        <v>138</v>
      </c>
      <c r="E356" s="159" t="s">
        <v>734</v>
      </c>
      <c r="F356" s="160" t="s">
        <v>735</v>
      </c>
      <c r="G356" s="161" t="s">
        <v>241</v>
      </c>
      <c r="H356" s="162">
        <v>3.6999999999999998E-2</v>
      </c>
      <c r="I356" s="163"/>
      <c r="J356" s="164">
        <f t="shared" si="50"/>
        <v>0</v>
      </c>
      <c r="K356" s="165"/>
      <c r="L356" s="33"/>
      <c r="M356" s="166" t="s">
        <v>1</v>
      </c>
      <c r="N356" s="167" t="s">
        <v>42</v>
      </c>
      <c r="O356" s="58"/>
      <c r="P356" s="168">
        <f t="shared" si="51"/>
        <v>0</v>
      </c>
      <c r="Q356" s="168">
        <v>0</v>
      </c>
      <c r="R356" s="168">
        <f t="shared" si="52"/>
        <v>0</v>
      </c>
      <c r="S356" s="168">
        <v>0</v>
      </c>
      <c r="T356" s="169">
        <f t="shared" si="5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206</v>
      </c>
      <c r="AT356" s="170" t="s">
        <v>138</v>
      </c>
      <c r="AU356" s="170" t="s">
        <v>143</v>
      </c>
      <c r="AY356" s="17" t="s">
        <v>135</v>
      </c>
      <c r="BE356" s="171">
        <f t="shared" si="54"/>
        <v>0</v>
      </c>
      <c r="BF356" s="171">
        <f t="shared" si="55"/>
        <v>0</v>
      </c>
      <c r="BG356" s="171">
        <f t="shared" si="56"/>
        <v>0</v>
      </c>
      <c r="BH356" s="171">
        <f t="shared" si="57"/>
        <v>0</v>
      </c>
      <c r="BI356" s="171">
        <f t="shared" si="58"/>
        <v>0</v>
      </c>
      <c r="BJ356" s="17" t="s">
        <v>143</v>
      </c>
      <c r="BK356" s="171">
        <f t="shared" si="59"/>
        <v>0</v>
      </c>
      <c r="BL356" s="17" t="s">
        <v>206</v>
      </c>
      <c r="BM356" s="170" t="s">
        <v>736</v>
      </c>
    </row>
    <row r="357" spans="1:65" s="2" customFormat="1" ht="21.75" customHeight="1" x14ac:dyDescent="0.2">
      <c r="A357" s="32"/>
      <c r="B357" s="157"/>
      <c r="C357" s="158" t="s">
        <v>737</v>
      </c>
      <c r="D357" s="158" t="s">
        <v>138</v>
      </c>
      <c r="E357" s="159" t="s">
        <v>738</v>
      </c>
      <c r="F357" s="160" t="s">
        <v>739</v>
      </c>
      <c r="G357" s="161" t="s">
        <v>527</v>
      </c>
      <c r="H357" s="162">
        <v>1</v>
      </c>
      <c r="I357" s="163"/>
      <c r="J357" s="164">
        <f t="shared" si="50"/>
        <v>0</v>
      </c>
      <c r="K357" s="165"/>
      <c r="L357" s="33"/>
      <c r="M357" s="166" t="s">
        <v>1</v>
      </c>
      <c r="N357" s="167" t="s">
        <v>42</v>
      </c>
      <c r="O357" s="58"/>
      <c r="P357" s="168">
        <f t="shared" si="51"/>
        <v>0</v>
      </c>
      <c r="Q357" s="168">
        <v>0</v>
      </c>
      <c r="R357" s="168">
        <f t="shared" si="52"/>
        <v>0</v>
      </c>
      <c r="S357" s="168">
        <v>0</v>
      </c>
      <c r="T357" s="169">
        <f t="shared" si="5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206</v>
      </c>
      <c r="AT357" s="170" t="s">
        <v>138</v>
      </c>
      <c r="AU357" s="170" t="s">
        <v>143</v>
      </c>
      <c r="AY357" s="17" t="s">
        <v>135</v>
      </c>
      <c r="BE357" s="171">
        <f t="shared" si="54"/>
        <v>0</v>
      </c>
      <c r="BF357" s="171">
        <f t="shared" si="55"/>
        <v>0</v>
      </c>
      <c r="BG357" s="171">
        <f t="shared" si="56"/>
        <v>0</v>
      </c>
      <c r="BH357" s="171">
        <f t="shared" si="57"/>
        <v>0</v>
      </c>
      <c r="BI357" s="171">
        <f t="shared" si="58"/>
        <v>0</v>
      </c>
      <c r="BJ357" s="17" t="s">
        <v>143</v>
      </c>
      <c r="BK357" s="171">
        <f t="shared" si="59"/>
        <v>0</v>
      </c>
      <c r="BL357" s="17" t="s">
        <v>206</v>
      </c>
      <c r="BM357" s="170" t="s">
        <v>740</v>
      </c>
    </row>
    <row r="358" spans="1:65" s="2" customFormat="1" ht="21.75" customHeight="1" x14ac:dyDescent="0.2">
      <c r="A358" s="32"/>
      <c r="B358" s="157"/>
      <c r="C358" s="158" t="s">
        <v>741</v>
      </c>
      <c r="D358" s="158" t="s">
        <v>138</v>
      </c>
      <c r="E358" s="159" t="s">
        <v>742</v>
      </c>
      <c r="F358" s="160" t="s">
        <v>743</v>
      </c>
      <c r="G358" s="161" t="s">
        <v>527</v>
      </c>
      <c r="H358" s="162">
        <v>2</v>
      </c>
      <c r="I358" s="163"/>
      <c r="J358" s="164">
        <f t="shared" si="50"/>
        <v>0</v>
      </c>
      <c r="K358" s="165"/>
      <c r="L358" s="33"/>
      <c r="M358" s="166" t="s">
        <v>1</v>
      </c>
      <c r="N358" s="167" t="s">
        <v>42</v>
      </c>
      <c r="O358" s="58"/>
      <c r="P358" s="168">
        <f t="shared" si="51"/>
        <v>0</v>
      </c>
      <c r="Q358" s="168">
        <v>0</v>
      </c>
      <c r="R358" s="168">
        <f t="shared" si="52"/>
        <v>0</v>
      </c>
      <c r="S358" s="168">
        <v>0</v>
      </c>
      <c r="T358" s="169">
        <f t="shared" si="5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206</v>
      </c>
      <c r="AT358" s="170" t="s">
        <v>138</v>
      </c>
      <c r="AU358" s="170" t="s">
        <v>143</v>
      </c>
      <c r="AY358" s="17" t="s">
        <v>135</v>
      </c>
      <c r="BE358" s="171">
        <f t="shared" si="54"/>
        <v>0</v>
      </c>
      <c r="BF358" s="171">
        <f t="shared" si="55"/>
        <v>0</v>
      </c>
      <c r="BG358" s="171">
        <f t="shared" si="56"/>
        <v>0</v>
      </c>
      <c r="BH358" s="171">
        <f t="shared" si="57"/>
        <v>0</v>
      </c>
      <c r="BI358" s="171">
        <f t="shared" si="58"/>
        <v>0</v>
      </c>
      <c r="BJ358" s="17" t="s">
        <v>143</v>
      </c>
      <c r="BK358" s="171">
        <f t="shared" si="59"/>
        <v>0</v>
      </c>
      <c r="BL358" s="17" t="s">
        <v>206</v>
      </c>
      <c r="BM358" s="170" t="s">
        <v>744</v>
      </c>
    </row>
    <row r="359" spans="1:65" s="12" customFormat="1" ht="22.9" customHeight="1" x14ac:dyDescent="0.2">
      <c r="B359" s="144"/>
      <c r="D359" s="145" t="s">
        <v>75</v>
      </c>
      <c r="E359" s="155" t="s">
        <v>745</v>
      </c>
      <c r="F359" s="155" t="s">
        <v>746</v>
      </c>
      <c r="I359" s="147"/>
      <c r="J359" s="156">
        <f>BK359</f>
        <v>0</v>
      </c>
      <c r="L359" s="144"/>
      <c r="M359" s="149"/>
      <c r="N359" s="150"/>
      <c r="O359" s="150"/>
      <c r="P359" s="151">
        <f>SUM(P360:P368)</f>
        <v>0</v>
      </c>
      <c r="Q359" s="150"/>
      <c r="R359" s="151">
        <f>SUM(R360:R368)</f>
        <v>0.32617679999999999</v>
      </c>
      <c r="S359" s="150"/>
      <c r="T359" s="152">
        <f>SUM(T360:T368)</f>
        <v>0</v>
      </c>
      <c r="AR359" s="145" t="s">
        <v>143</v>
      </c>
      <c r="AT359" s="153" t="s">
        <v>75</v>
      </c>
      <c r="AU359" s="153" t="s">
        <v>84</v>
      </c>
      <c r="AY359" s="145" t="s">
        <v>135</v>
      </c>
      <c r="BK359" s="154">
        <f>SUM(BK360:BK368)</f>
        <v>0</v>
      </c>
    </row>
    <row r="360" spans="1:65" s="2" customFormat="1" ht="21.75" customHeight="1" x14ac:dyDescent="0.2">
      <c r="A360" s="32"/>
      <c r="B360" s="157"/>
      <c r="C360" s="158" t="s">
        <v>747</v>
      </c>
      <c r="D360" s="158" t="s">
        <v>138</v>
      </c>
      <c r="E360" s="159" t="s">
        <v>748</v>
      </c>
      <c r="F360" s="160" t="s">
        <v>749</v>
      </c>
      <c r="G360" s="161" t="s">
        <v>141</v>
      </c>
      <c r="H360" s="162">
        <v>5.52</v>
      </c>
      <c r="I360" s="163"/>
      <c r="J360" s="164">
        <f>ROUND(I360*H360,2)</f>
        <v>0</v>
      </c>
      <c r="K360" s="165"/>
      <c r="L360" s="33"/>
      <c r="M360" s="166" t="s">
        <v>1</v>
      </c>
      <c r="N360" s="167" t="s">
        <v>42</v>
      </c>
      <c r="O360" s="58"/>
      <c r="P360" s="168">
        <f>O360*H360</f>
        <v>0</v>
      </c>
      <c r="Q360" s="168">
        <v>3.7670000000000002E-2</v>
      </c>
      <c r="R360" s="168">
        <f>Q360*H360</f>
        <v>0.2079384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206</v>
      </c>
      <c r="AT360" s="170" t="s">
        <v>138</v>
      </c>
      <c r="AU360" s="170" t="s">
        <v>143</v>
      </c>
      <c r="AY360" s="17" t="s">
        <v>135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143</v>
      </c>
      <c r="BK360" s="171">
        <f>ROUND(I360*H360,2)</f>
        <v>0</v>
      </c>
      <c r="BL360" s="17" t="s">
        <v>206</v>
      </c>
      <c r="BM360" s="170" t="s">
        <v>750</v>
      </c>
    </row>
    <row r="361" spans="1:65" s="13" customFormat="1" ht="11.25" x14ac:dyDescent="0.2">
      <c r="B361" s="172"/>
      <c r="D361" s="173" t="s">
        <v>145</v>
      </c>
      <c r="E361" s="174" t="s">
        <v>1</v>
      </c>
      <c r="F361" s="175" t="s">
        <v>84</v>
      </c>
      <c r="H361" s="176">
        <v>1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145</v>
      </c>
      <c r="AU361" s="174" t="s">
        <v>143</v>
      </c>
      <c r="AV361" s="13" t="s">
        <v>143</v>
      </c>
      <c r="AW361" s="13" t="s">
        <v>33</v>
      </c>
      <c r="AX361" s="13" t="s">
        <v>76</v>
      </c>
      <c r="AY361" s="174" t="s">
        <v>135</v>
      </c>
    </row>
    <row r="362" spans="1:65" s="13" customFormat="1" ht="11.25" x14ac:dyDescent="0.2">
      <c r="B362" s="172"/>
      <c r="D362" s="173" t="s">
        <v>145</v>
      </c>
      <c r="E362" s="174" t="s">
        <v>1</v>
      </c>
      <c r="F362" s="175" t="s">
        <v>751</v>
      </c>
      <c r="H362" s="176">
        <v>4.5199999999999996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145</v>
      </c>
      <c r="AU362" s="174" t="s">
        <v>143</v>
      </c>
      <c r="AV362" s="13" t="s">
        <v>143</v>
      </c>
      <c r="AW362" s="13" t="s">
        <v>33</v>
      </c>
      <c r="AX362" s="13" t="s">
        <v>76</v>
      </c>
      <c r="AY362" s="174" t="s">
        <v>135</v>
      </c>
    </row>
    <row r="363" spans="1:65" s="15" customFormat="1" ht="11.25" x14ac:dyDescent="0.2">
      <c r="B363" s="199"/>
      <c r="D363" s="173" t="s">
        <v>145</v>
      </c>
      <c r="E363" s="200" t="s">
        <v>1</v>
      </c>
      <c r="F363" s="201" t="s">
        <v>213</v>
      </c>
      <c r="H363" s="202">
        <v>5.52</v>
      </c>
      <c r="I363" s="203"/>
      <c r="L363" s="199"/>
      <c r="M363" s="204"/>
      <c r="N363" s="205"/>
      <c r="O363" s="205"/>
      <c r="P363" s="205"/>
      <c r="Q363" s="205"/>
      <c r="R363" s="205"/>
      <c r="S363" s="205"/>
      <c r="T363" s="206"/>
      <c r="AT363" s="200" t="s">
        <v>145</v>
      </c>
      <c r="AU363" s="200" t="s">
        <v>143</v>
      </c>
      <c r="AV363" s="15" t="s">
        <v>142</v>
      </c>
      <c r="AW363" s="15" t="s">
        <v>33</v>
      </c>
      <c r="AX363" s="15" t="s">
        <v>84</v>
      </c>
      <c r="AY363" s="200" t="s">
        <v>135</v>
      </c>
    </row>
    <row r="364" spans="1:65" s="2" customFormat="1" ht="16.5" customHeight="1" x14ac:dyDescent="0.2">
      <c r="A364" s="32"/>
      <c r="B364" s="157"/>
      <c r="C364" s="158" t="s">
        <v>752</v>
      </c>
      <c r="D364" s="158" t="s">
        <v>138</v>
      </c>
      <c r="E364" s="159" t="s">
        <v>753</v>
      </c>
      <c r="F364" s="160" t="s">
        <v>754</v>
      </c>
      <c r="G364" s="161" t="s">
        <v>141</v>
      </c>
      <c r="H364" s="162">
        <v>5.52</v>
      </c>
      <c r="I364" s="163"/>
      <c r="J364" s="164">
        <f>ROUND(I364*H364,2)</f>
        <v>0</v>
      </c>
      <c r="K364" s="165"/>
      <c r="L364" s="33"/>
      <c r="M364" s="166" t="s">
        <v>1</v>
      </c>
      <c r="N364" s="167" t="s">
        <v>42</v>
      </c>
      <c r="O364" s="58"/>
      <c r="P364" s="168">
        <f>O364*H364</f>
        <v>0</v>
      </c>
      <c r="Q364" s="168">
        <v>2.9999999999999997E-4</v>
      </c>
      <c r="R364" s="168">
        <f>Q364*H364</f>
        <v>1.6559999999999997E-3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206</v>
      </c>
      <c r="AT364" s="170" t="s">
        <v>138</v>
      </c>
      <c r="AU364" s="170" t="s">
        <v>143</v>
      </c>
      <c r="AY364" s="17" t="s">
        <v>135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143</v>
      </c>
      <c r="BK364" s="171">
        <f>ROUND(I364*H364,2)</f>
        <v>0</v>
      </c>
      <c r="BL364" s="17" t="s">
        <v>206</v>
      </c>
      <c r="BM364" s="170" t="s">
        <v>755</v>
      </c>
    </row>
    <row r="365" spans="1:65" s="2" customFormat="1" ht="16.5" customHeight="1" x14ac:dyDescent="0.2">
      <c r="A365" s="32"/>
      <c r="B365" s="157"/>
      <c r="C365" s="188" t="s">
        <v>756</v>
      </c>
      <c r="D365" s="188" t="s">
        <v>199</v>
      </c>
      <c r="E365" s="189" t="s">
        <v>757</v>
      </c>
      <c r="F365" s="190" t="s">
        <v>758</v>
      </c>
      <c r="G365" s="191" t="s">
        <v>141</v>
      </c>
      <c r="H365" s="192">
        <v>6.0720000000000001</v>
      </c>
      <c r="I365" s="193"/>
      <c r="J365" s="194">
        <f>ROUND(I365*H365,2)</f>
        <v>0</v>
      </c>
      <c r="K365" s="195"/>
      <c r="L365" s="196"/>
      <c r="M365" s="197" t="s">
        <v>1</v>
      </c>
      <c r="N365" s="198" t="s">
        <v>42</v>
      </c>
      <c r="O365" s="58"/>
      <c r="P365" s="168">
        <f>O365*H365</f>
        <v>0</v>
      </c>
      <c r="Q365" s="168">
        <v>1.9199999999999998E-2</v>
      </c>
      <c r="R365" s="168">
        <f>Q365*H365</f>
        <v>0.11658239999999999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296</v>
      </c>
      <c r="AT365" s="170" t="s">
        <v>199</v>
      </c>
      <c r="AU365" s="170" t="s">
        <v>143</v>
      </c>
      <c r="AY365" s="17" t="s">
        <v>135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143</v>
      </c>
      <c r="BK365" s="171">
        <f>ROUND(I365*H365,2)</f>
        <v>0</v>
      </c>
      <c r="BL365" s="17" t="s">
        <v>206</v>
      </c>
      <c r="BM365" s="170" t="s">
        <v>759</v>
      </c>
    </row>
    <row r="366" spans="1:65" s="13" customFormat="1" ht="11.25" x14ac:dyDescent="0.2">
      <c r="B366" s="172"/>
      <c r="D366" s="173" t="s">
        <v>145</v>
      </c>
      <c r="E366" s="174" t="s">
        <v>1</v>
      </c>
      <c r="F366" s="175" t="s">
        <v>760</v>
      </c>
      <c r="H366" s="176">
        <v>6.0720000000000001</v>
      </c>
      <c r="I366" s="177"/>
      <c r="L366" s="172"/>
      <c r="M366" s="178"/>
      <c r="N366" s="179"/>
      <c r="O366" s="179"/>
      <c r="P366" s="179"/>
      <c r="Q366" s="179"/>
      <c r="R366" s="179"/>
      <c r="S366" s="179"/>
      <c r="T366" s="180"/>
      <c r="AT366" s="174" t="s">
        <v>145</v>
      </c>
      <c r="AU366" s="174" t="s">
        <v>143</v>
      </c>
      <c r="AV366" s="13" t="s">
        <v>143</v>
      </c>
      <c r="AW366" s="13" t="s">
        <v>33</v>
      </c>
      <c r="AX366" s="13" t="s">
        <v>84</v>
      </c>
      <c r="AY366" s="174" t="s">
        <v>135</v>
      </c>
    </row>
    <row r="367" spans="1:65" s="2" customFormat="1" ht="21.75" customHeight="1" x14ac:dyDescent="0.2">
      <c r="A367" s="32"/>
      <c r="B367" s="157"/>
      <c r="C367" s="158" t="s">
        <v>761</v>
      </c>
      <c r="D367" s="158" t="s">
        <v>138</v>
      </c>
      <c r="E367" s="159" t="s">
        <v>762</v>
      </c>
      <c r="F367" s="160" t="s">
        <v>763</v>
      </c>
      <c r="G367" s="161" t="s">
        <v>241</v>
      </c>
      <c r="H367" s="162">
        <v>0.32600000000000001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206</v>
      </c>
      <c r="AT367" s="170" t="s">
        <v>138</v>
      </c>
      <c r="AU367" s="170" t="s">
        <v>143</v>
      </c>
      <c r="AY367" s="17" t="s">
        <v>135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143</v>
      </c>
      <c r="BK367" s="171">
        <f>ROUND(I367*H367,2)</f>
        <v>0</v>
      </c>
      <c r="BL367" s="17" t="s">
        <v>206</v>
      </c>
      <c r="BM367" s="170" t="s">
        <v>764</v>
      </c>
    </row>
    <row r="368" spans="1:65" s="2" customFormat="1" ht="21.75" customHeight="1" x14ac:dyDescent="0.2">
      <c r="A368" s="32"/>
      <c r="B368" s="157"/>
      <c r="C368" s="158" t="s">
        <v>765</v>
      </c>
      <c r="D368" s="158" t="s">
        <v>138</v>
      </c>
      <c r="E368" s="159" t="s">
        <v>766</v>
      </c>
      <c r="F368" s="160" t="s">
        <v>767</v>
      </c>
      <c r="G368" s="161" t="s">
        <v>241</v>
      </c>
      <c r="H368" s="162">
        <v>0.32600000000000001</v>
      </c>
      <c r="I368" s="163"/>
      <c r="J368" s="164">
        <f>ROUND(I368*H368,2)</f>
        <v>0</v>
      </c>
      <c r="K368" s="165"/>
      <c r="L368" s="33"/>
      <c r="M368" s="166" t="s">
        <v>1</v>
      </c>
      <c r="N368" s="167" t="s">
        <v>42</v>
      </c>
      <c r="O368" s="58"/>
      <c r="P368" s="168">
        <f>O368*H368</f>
        <v>0</v>
      </c>
      <c r="Q368" s="168">
        <v>0</v>
      </c>
      <c r="R368" s="168">
        <f>Q368*H368</f>
        <v>0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206</v>
      </c>
      <c r="AT368" s="170" t="s">
        <v>138</v>
      </c>
      <c r="AU368" s="170" t="s">
        <v>143</v>
      </c>
      <c r="AY368" s="17" t="s">
        <v>135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143</v>
      </c>
      <c r="BK368" s="171">
        <f>ROUND(I368*H368,2)</f>
        <v>0</v>
      </c>
      <c r="BL368" s="17" t="s">
        <v>206</v>
      </c>
      <c r="BM368" s="170" t="s">
        <v>768</v>
      </c>
    </row>
    <row r="369" spans="1:65" s="12" customFormat="1" ht="22.9" customHeight="1" x14ac:dyDescent="0.2">
      <c r="B369" s="144"/>
      <c r="D369" s="145" t="s">
        <v>75</v>
      </c>
      <c r="E369" s="155" t="s">
        <v>769</v>
      </c>
      <c r="F369" s="155" t="s">
        <v>770</v>
      </c>
      <c r="I369" s="147"/>
      <c r="J369" s="156">
        <f>BK369</f>
        <v>0</v>
      </c>
      <c r="L369" s="144"/>
      <c r="M369" s="149"/>
      <c r="N369" s="150"/>
      <c r="O369" s="150"/>
      <c r="P369" s="151">
        <f>SUM(P370:P381)</f>
        <v>0</v>
      </c>
      <c r="Q369" s="150"/>
      <c r="R369" s="151">
        <f>SUM(R370:R381)</f>
        <v>9.0585999999999998E-4</v>
      </c>
      <c r="S369" s="150"/>
      <c r="T369" s="152">
        <f>SUM(T370:T381)</f>
        <v>1.6710000000000003E-2</v>
      </c>
      <c r="AR369" s="145" t="s">
        <v>143</v>
      </c>
      <c r="AT369" s="153" t="s">
        <v>75</v>
      </c>
      <c r="AU369" s="153" t="s">
        <v>84</v>
      </c>
      <c r="AY369" s="145" t="s">
        <v>135</v>
      </c>
      <c r="BK369" s="154">
        <f>SUM(BK370:BK381)</f>
        <v>0</v>
      </c>
    </row>
    <row r="370" spans="1:65" s="2" customFormat="1" ht="21.75" customHeight="1" x14ac:dyDescent="0.2">
      <c r="A370" s="32"/>
      <c r="B370" s="157"/>
      <c r="C370" s="158" t="s">
        <v>771</v>
      </c>
      <c r="D370" s="158" t="s">
        <v>138</v>
      </c>
      <c r="E370" s="159" t="s">
        <v>772</v>
      </c>
      <c r="F370" s="160" t="s">
        <v>773</v>
      </c>
      <c r="G370" s="161" t="s">
        <v>141</v>
      </c>
      <c r="H370" s="162">
        <v>5.57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0</v>
      </c>
      <c r="R370" s="168">
        <f>Q370*H370</f>
        <v>0</v>
      </c>
      <c r="S370" s="168">
        <v>3.0000000000000001E-3</v>
      </c>
      <c r="T370" s="169">
        <f>S370*H370</f>
        <v>1.6710000000000003E-2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206</v>
      </c>
      <c r="AT370" s="170" t="s">
        <v>138</v>
      </c>
      <c r="AU370" s="170" t="s">
        <v>143</v>
      </c>
      <c r="AY370" s="17" t="s">
        <v>135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143</v>
      </c>
      <c r="BK370" s="171">
        <f>ROUND(I370*H370,2)</f>
        <v>0</v>
      </c>
      <c r="BL370" s="17" t="s">
        <v>206</v>
      </c>
      <c r="BM370" s="170" t="s">
        <v>774</v>
      </c>
    </row>
    <row r="371" spans="1:65" s="14" customFormat="1" ht="11.25" x14ac:dyDescent="0.2">
      <c r="B371" s="181"/>
      <c r="D371" s="173" t="s">
        <v>145</v>
      </c>
      <c r="E371" s="182" t="s">
        <v>1</v>
      </c>
      <c r="F371" s="183" t="s">
        <v>775</v>
      </c>
      <c r="H371" s="182" t="s">
        <v>1</v>
      </c>
      <c r="I371" s="184"/>
      <c r="L371" s="181"/>
      <c r="M371" s="185"/>
      <c r="N371" s="186"/>
      <c r="O371" s="186"/>
      <c r="P371" s="186"/>
      <c r="Q371" s="186"/>
      <c r="R371" s="186"/>
      <c r="S371" s="186"/>
      <c r="T371" s="187"/>
      <c r="AT371" s="182" t="s">
        <v>145</v>
      </c>
      <c r="AU371" s="182" t="s">
        <v>143</v>
      </c>
      <c r="AV371" s="14" t="s">
        <v>84</v>
      </c>
      <c r="AW371" s="14" t="s">
        <v>33</v>
      </c>
      <c r="AX371" s="14" t="s">
        <v>76</v>
      </c>
      <c r="AY371" s="182" t="s">
        <v>135</v>
      </c>
    </row>
    <row r="372" spans="1:65" s="13" customFormat="1" ht="11.25" x14ac:dyDescent="0.2">
      <c r="B372" s="172"/>
      <c r="D372" s="173" t="s">
        <v>145</v>
      </c>
      <c r="E372" s="174" t="s">
        <v>1</v>
      </c>
      <c r="F372" s="175" t="s">
        <v>776</v>
      </c>
      <c r="H372" s="176">
        <v>0.99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145</v>
      </c>
      <c r="AU372" s="174" t="s">
        <v>143</v>
      </c>
      <c r="AV372" s="13" t="s">
        <v>143</v>
      </c>
      <c r="AW372" s="13" t="s">
        <v>33</v>
      </c>
      <c r="AX372" s="13" t="s">
        <v>76</v>
      </c>
      <c r="AY372" s="174" t="s">
        <v>135</v>
      </c>
    </row>
    <row r="373" spans="1:65" s="13" customFormat="1" ht="11.25" x14ac:dyDescent="0.2">
      <c r="B373" s="172"/>
      <c r="D373" s="173" t="s">
        <v>145</v>
      </c>
      <c r="E373" s="174" t="s">
        <v>1</v>
      </c>
      <c r="F373" s="175" t="s">
        <v>777</v>
      </c>
      <c r="H373" s="176">
        <v>3.12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145</v>
      </c>
      <c r="AU373" s="174" t="s">
        <v>143</v>
      </c>
      <c r="AV373" s="13" t="s">
        <v>143</v>
      </c>
      <c r="AW373" s="13" t="s">
        <v>33</v>
      </c>
      <c r="AX373" s="13" t="s">
        <v>76</v>
      </c>
      <c r="AY373" s="174" t="s">
        <v>135</v>
      </c>
    </row>
    <row r="374" spans="1:65" s="13" customFormat="1" ht="11.25" x14ac:dyDescent="0.2">
      <c r="B374" s="172"/>
      <c r="D374" s="173" t="s">
        <v>145</v>
      </c>
      <c r="E374" s="174" t="s">
        <v>1</v>
      </c>
      <c r="F374" s="175" t="s">
        <v>778</v>
      </c>
      <c r="H374" s="176">
        <v>1.46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145</v>
      </c>
      <c r="AU374" s="174" t="s">
        <v>143</v>
      </c>
      <c r="AV374" s="13" t="s">
        <v>143</v>
      </c>
      <c r="AW374" s="13" t="s">
        <v>33</v>
      </c>
      <c r="AX374" s="13" t="s">
        <v>76</v>
      </c>
      <c r="AY374" s="174" t="s">
        <v>135</v>
      </c>
    </row>
    <row r="375" spans="1:65" s="15" customFormat="1" ht="11.25" x14ac:dyDescent="0.2">
      <c r="B375" s="199"/>
      <c r="D375" s="173" t="s">
        <v>145</v>
      </c>
      <c r="E375" s="200" t="s">
        <v>1</v>
      </c>
      <c r="F375" s="201" t="s">
        <v>213</v>
      </c>
      <c r="H375" s="202">
        <v>5.57</v>
      </c>
      <c r="I375" s="203"/>
      <c r="L375" s="199"/>
      <c r="M375" s="204"/>
      <c r="N375" s="205"/>
      <c r="O375" s="205"/>
      <c r="P375" s="205"/>
      <c r="Q375" s="205"/>
      <c r="R375" s="205"/>
      <c r="S375" s="205"/>
      <c r="T375" s="206"/>
      <c r="AT375" s="200" t="s">
        <v>145</v>
      </c>
      <c r="AU375" s="200" t="s">
        <v>143</v>
      </c>
      <c r="AV375" s="15" t="s">
        <v>142</v>
      </c>
      <c r="AW375" s="15" t="s">
        <v>33</v>
      </c>
      <c r="AX375" s="15" t="s">
        <v>84</v>
      </c>
      <c r="AY375" s="200" t="s">
        <v>135</v>
      </c>
    </row>
    <row r="376" spans="1:65" s="2" customFormat="1" ht="16.5" customHeight="1" x14ac:dyDescent="0.2">
      <c r="A376" s="32"/>
      <c r="B376" s="157"/>
      <c r="C376" s="158" t="s">
        <v>779</v>
      </c>
      <c r="D376" s="158" t="s">
        <v>138</v>
      </c>
      <c r="E376" s="159" t="s">
        <v>780</v>
      </c>
      <c r="F376" s="160" t="s">
        <v>781</v>
      </c>
      <c r="G376" s="161" t="s">
        <v>307</v>
      </c>
      <c r="H376" s="162">
        <v>3.4</v>
      </c>
      <c r="I376" s="163"/>
      <c r="J376" s="164">
        <f>ROUND(I376*H376,2)</f>
        <v>0</v>
      </c>
      <c r="K376" s="165"/>
      <c r="L376" s="33"/>
      <c r="M376" s="166" t="s">
        <v>1</v>
      </c>
      <c r="N376" s="167" t="s">
        <v>42</v>
      </c>
      <c r="O376" s="58"/>
      <c r="P376" s="168">
        <f>O376*H376</f>
        <v>0</v>
      </c>
      <c r="Q376" s="168">
        <v>1.0000000000000001E-5</v>
      </c>
      <c r="R376" s="168">
        <f>Q376*H376</f>
        <v>3.4E-5</v>
      </c>
      <c r="S376" s="168">
        <v>0</v>
      </c>
      <c r="T376" s="169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206</v>
      </c>
      <c r="AT376" s="170" t="s">
        <v>138</v>
      </c>
      <c r="AU376" s="170" t="s">
        <v>143</v>
      </c>
      <c r="AY376" s="17" t="s">
        <v>135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143</v>
      </c>
      <c r="BK376" s="171">
        <f>ROUND(I376*H376,2)</f>
        <v>0</v>
      </c>
      <c r="BL376" s="17" t="s">
        <v>206</v>
      </c>
      <c r="BM376" s="170" t="s">
        <v>782</v>
      </c>
    </row>
    <row r="377" spans="1:65" s="13" customFormat="1" ht="11.25" x14ac:dyDescent="0.2">
      <c r="B377" s="172"/>
      <c r="D377" s="173" t="s">
        <v>145</v>
      </c>
      <c r="E377" s="174" t="s">
        <v>1</v>
      </c>
      <c r="F377" s="175" t="s">
        <v>783</v>
      </c>
      <c r="H377" s="176">
        <v>3.4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145</v>
      </c>
      <c r="AU377" s="174" t="s">
        <v>143</v>
      </c>
      <c r="AV377" s="13" t="s">
        <v>143</v>
      </c>
      <c r="AW377" s="13" t="s">
        <v>33</v>
      </c>
      <c r="AX377" s="13" t="s">
        <v>84</v>
      </c>
      <c r="AY377" s="174" t="s">
        <v>135</v>
      </c>
    </row>
    <row r="378" spans="1:65" s="2" customFormat="1" ht="16.5" customHeight="1" x14ac:dyDescent="0.2">
      <c r="A378" s="32"/>
      <c r="B378" s="157"/>
      <c r="C378" s="188" t="s">
        <v>784</v>
      </c>
      <c r="D378" s="188" t="s">
        <v>199</v>
      </c>
      <c r="E378" s="189" t="s">
        <v>785</v>
      </c>
      <c r="F378" s="190" t="s">
        <v>786</v>
      </c>
      <c r="G378" s="191" t="s">
        <v>307</v>
      </c>
      <c r="H378" s="192">
        <v>3.9630000000000001</v>
      </c>
      <c r="I378" s="193"/>
      <c r="J378" s="194">
        <f>ROUND(I378*H378,2)</f>
        <v>0</v>
      </c>
      <c r="K378" s="195"/>
      <c r="L378" s="196"/>
      <c r="M378" s="197" t="s">
        <v>1</v>
      </c>
      <c r="N378" s="198" t="s">
        <v>42</v>
      </c>
      <c r="O378" s="58"/>
      <c r="P378" s="168">
        <f>O378*H378</f>
        <v>0</v>
      </c>
      <c r="Q378" s="168">
        <v>2.2000000000000001E-4</v>
      </c>
      <c r="R378" s="168">
        <f>Q378*H378</f>
        <v>8.7186000000000002E-4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296</v>
      </c>
      <c r="AT378" s="170" t="s">
        <v>199</v>
      </c>
      <c r="AU378" s="170" t="s">
        <v>143</v>
      </c>
      <c r="AY378" s="17" t="s">
        <v>135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143</v>
      </c>
      <c r="BK378" s="171">
        <f>ROUND(I378*H378,2)</f>
        <v>0</v>
      </c>
      <c r="BL378" s="17" t="s">
        <v>206</v>
      </c>
      <c r="BM378" s="170" t="s">
        <v>787</v>
      </c>
    </row>
    <row r="379" spans="1:65" s="13" customFormat="1" ht="11.25" x14ac:dyDescent="0.2">
      <c r="B379" s="172"/>
      <c r="D379" s="173" t="s">
        <v>145</v>
      </c>
      <c r="F379" s="175" t="s">
        <v>788</v>
      </c>
      <c r="H379" s="176">
        <v>3.9630000000000001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145</v>
      </c>
      <c r="AU379" s="174" t="s">
        <v>143</v>
      </c>
      <c r="AV379" s="13" t="s">
        <v>143</v>
      </c>
      <c r="AW379" s="13" t="s">
        <v>3</v>
      </c>
      <c r="AX379" s="13" t="s">
        <v>84</v>
      </c>
      <c r="AY379" s="174" t="s">
        <v>135</v>
      </c>
    </row>
    <row r="380" spans="1:65" s="2" customFormat="1" ht="21.75" customHeight="1" x14ac:dyDescent="0.2">
      <c r="A380" s="32"/>
      <c r="B380" s="157"/>
      <c r="C380" s="158" t="s">
        <v>789</v>
      </c>
      <c r="D380" s="158" t="s">
        <v>138</v>
      </c>
      <c r="E380" s="159" t="s">
        <v>790</v>
      </c>
      <c r="F380" s="160" t="s">
        <v>791</v>
      </c>
      <c r="G380" s="161" t="s">
        <v>241</v>
      </c>
      <c r="H380" s="162">
        <v>1E-3</v>
      </c>
      <c r="I380" s="163"/>
      <c r="J380" s="164">
        <f>ROUND(I380*H380,2)</f>
        <v>0</v>
      </c>
      <c r="K380" s="165"/>
      <c r="L380" s="33"/>
      <c r="M380" s="166" t="s">
        <v>1</v>
      </c>
      <c r="N380" s="167" t="s">
        <v>42</v>
      </c>
      <c r="O380" s="58"/>
      <c r="P380" s="168">
        <f>O380*H380</f>
        <v>0</v>
      </c>
      <c r="Q380" s="168">
        <v>0</v>
      </c>
      <c r="R380" s="168">
        <f>Q380*H380</f>
        <v>0</v>
      </c>
      <c r="S380" s="168">
        <v>0</v>
      </c>
      <c r="T380" s="169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0" t="s">
        <v>206</v>
      </c>
      <c r="AT380" s="170" t="s">
        <v>138</v>
      </c>
      <c r="AU380" s="170" t="s">
        <v>143</v>
      </c>
      <c r="AY380" s="17" t="s">
        <v>135</v>
      </c>
      <c r="BE380" s="171">
        <f>IF(N380="základní",J380,0)</f>
        <v>0</v>
      </c>
      <c r="BF380" s="171">
        <f>IF(N380="snížená",J380,0)</f>
        <v>0</v>
      </c>
      <c r="BG380" s="171">
        <f>IF(N380="zákl. přenesená",J380,0)</f>
        <v>0</v>
      </c>
      <c r="BH380" s="171">
        <f>IF(N380="sníž. přenesená",J380,0)</f>
        <v>0</v>
      </c>
      <c r="BI380" s="171">
        <f>IF(N380="nulová",J380,0)</f>
        <v>0</v>
      </c>
      <c r="BJ380" s="17" t="s">
        <v>143</v>
      </c>
      <c r="BK380" s="171">
        <f>ROUND(I380*H380,2)</f>
        <v>0</v>
      </c>
      <c r="BL380" s="17" t="s">
        <v>206</v>
      </c>
      <c r="BM380" s="170" t="s">
        <v>792</v>
      </c>
    </row>
    <row r="381" spans="1:65" s="2" customFormat="1" ht="21.75" customHeight="1" x14ac:dyDescent="0.2">
      <c r="A381" s="32"/>
      <c r="B381" s="157"/>
      <c r="C381" s="158" t="s">
        <v>793</v>
      </c>
      <c r="D381" s="158" t="s">
        <v>138</v>
      </c>
      <c r="E381" s="159" t="s">
        <v>794</v>
      </c>
      <c r="F381" s="160" t="s">
        <v>795</v>
      </c>
      <c r="G381" s="161" t="s">
        <v>241</v>
      </c>
      <c r="H381" s="162">
        <v>1E-3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0</v>
      </c>
      <c r="R381" s="168">
        <f>Q381*H381</f>
        <v>0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206</v>
      </c>
      <c r="AT381" s="170" t="s">
        <v>138</v>
      </c>
      <c r="AU381" s="170" t="s">
        <v>143</v>
      </c>
      <c r="AY381" s="17" t="s">
        <v>135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143</v>
      </c>
      <c r="BK381" s="171">
        <f>ROUND(I381*H381,2)</f>
        <v>0</v>
      </c>
      <c r="BL381" s="17" t="s">
        <v>206</v>
      </c>
      <c r="BM381" s="170" t="s">
        <v>796</v>
      </c>
    </row>
    <row r="382" spans="1:65" s="12" customFormat="1" ht="22.9" customHeight="1" x14ac:dyDescent="0.2">
      <c r="B382" s="144"/>
      <c r="D382" s="145" t="s">
        <v>75</v>
      </c>
      <c r="E382" s="155" t="s">
        <v>797</v>
      </c>
      <c r="F382" s="155" t="s">
        <v>798</v>
      </c>
      <c r="I382" s="147"/>
      <c r="J382" s="156">
        <f>BK382</f>
        <v>0</v>
      </c>
      <c r="L382" s="144"/>
      <c r="M382" s="149"/>
      <c r="N382" s="150"/>
      <c r="O382" s="150"/>
      <c r="P382" s="151">
        <f>SUM(P383:P400)</f>
        <v>0</v>
      </c>
      <c r="Q382" s="150"/>
      <c r="R382" s="151">
        <f>SUM(R383:R400)</f>
        <v>1.4242431</v>
      </c>
      <c r="S382" s="150"/>
      <c r="T382" s="152">
        <f>SUM(T383:T400)</f>
        <v>0</v>
      </c>
      <c r="AR382" s="145" t="s">
        <v>143</v>
      </c>
      <c r="AT382" s="153" t="s">
        <v>75</v>
      </c>
      <c r="AU382" s="153" t="s">
        <v>84</v>
      </c>
      <c r="AY382" s="145" t="s">
        <v>135</v>
      </c>
      <c r="BK382" s="154">
        <f>SUM(BK383:BK400)</f>
        <v>0</v>
      </c>
    </row>
    <row r="383" spans="1:65" s="2" customFormat="1" ht="21.75" customHeight="1" x14ac:dyDescent="0.2">
      <c r="A383" s="32"/>
      <c r="B383" s="157"/>
      <c r="C383" s="158" t="s">
        <v>799</v>
      </c>
      <c r="D383" s="158" t="s">
        <v>138</v>
      </c>
      <c r="E383" s="159" t="s">
        <v>800</v>
      </c>
      <c r="F383" s="160" t="s">
        <v>801</v>
      </c>
      <c r="G383" s="161" t="s">
        <v>307</v>
      </c>
      <c r="H383" s="162">
        <v>12.76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3.5E-4</v>
      </c>
      <c r="R383" s="168">
        <f>Q383*H383</f>
        <v>4.4659999999999995E-3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206</v>
      </c>
      <c r="AT383" s="170" t="s">
        <v>138</v>
      </c>
      <c r="AU383" s="170" t="s">
        <v>143</v>
      </c>
      <c r="AY383" s="17" t="s">
        <v>135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143</v>
      </c>
      <c r="BK383" s="171">
        <f>ROUND(I383*H383,2)</f>
        <v>0</v>
      </c>
      <c r="BL383" s="17" t="s">
        <v>206</v>
      </c>
      <c r="BM383" s="170" t="s">
        <v>802</v>
      </c>
    </row>
    <row r="384" spans="1:65" s="13" customFormat="1" ht="11.25" x14ac:dyDescent="0.2">
      <c r="B384" s="172"/>
      <c r="D384" s="173" t="s">
        <v>145</v>
      </c>
      <c r="E384" s="174" t="s">
        <v>1</v>
      </c>
      <c r="F384" s="175" t="s">
        <v>647</v>
      </c>
      <c r="H384" s="176">
        <v>4.05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145</v>
      </c>
      <c r="AU384" s="174" t="s">
        <v>143</v>
      </c>
      <c r="AV384" s="13" t="s">
        <v>143</v>
      </c>
      <c r="AW384" s="13" t="s">
        <v>33</v>
      </c>
      <c r="AX384" s="13" t="s">
        <v>76</v>
      </c>
      <c r="AY384" s="174" t="s">
        <v>135</v>
      </c>
    </row>
    <row r="385" spans="1:65" s="13" customFormat="1" ht="11.25" x14ac:dyDescent="0.2">
      <c r="B385" s="172"/>
      <c r="D385" s="173" t="s">
        <v>145</v>
      </c>
      <c r="E385" s="174" t="s">
        <v>1</v>
      </c>
      <c r="F385" s="175" t="s">
        <v>803</v>
      </c>
      <c r="H385" s="176">
        <v>8.7100000000000009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145</v>
      </c>
      <c r="AU385" s="174" t="s">
        <v>143</v>
      </c>
      <c r="AV385" s="13" t="s">
        <v>143</v>
      </c>
      <c r="AW385" s="13" t="s">
        <v>33</v>
      </c>
      <c r="AX385" s="13" t="s">
        <v>76</v>
      </c>
      <c r="AY385" s="174" t="s">
        <v>135</v>
      </c>
    </row>
    <row r="386" spans="1:65" s="15" customFormat="1" ht="11.25" x14ac:dyDescent="0.2">
      <c r="B386" s="199"/>
      <c r="D386" s="173" t="s">
        <v>145</v>
      </c>
      <c r="E386" s="200" t="s">
        <v>1</v>
      </c>
      <c r="F386" s="201" t="s">
        <v>213</v>
      </c>
      <c r="H386" s="202">
        <v>12.76</v>
      </c>
      <c r="I386" s="203"/>
      <c r="L386" s="199"/>
      <c r="M386" s="204"/>
      <c r="N386" s="205"/>
      <c r="O386" s="205"/>
      <c r="P386" s="205"/>
      <c r="Q386" s="205"/>
      <c r="R386" s="205"/>
      <c r="S386" s="205"/>
      <c r="T386" s="206"/>
      <c r="AT386" s="200" t="s">
        <v>145</v>
      </c>
      <c r="AU386" s="200" t="s">
        <v>143</v>
      </c>
      <c r="AV386" s="15" t="s">
        <v>142</v>
      </c>
      <c r="AW386" s="15" t="s">
        <v>33</v>
      </c>
      <c r="AX386" s="15" t="s">
        <v>84</v>
      </c>
      <c r="AY386" s="200" t="s">
        <v>135</v>
      </c>
    </row>
    <row r="387" spans="1:65" s="2" customFormat="1" ht="16.5" customHeight="1" x14ac:dyDescent="0.2">
      <c r="A387" s="32"/>
      <c r="B387" s="157"/>
      <c r="C387" s="188" t="s">
        <v>804</v>
      </c>
      <c r="D387" s="188" t="s">
        <v>199</v>
      </c>
      <c r="E387" s="189" t="s">
        <v>805</v>
      </c>
      <c r="F387" s="190" t="s">
        <v>806</v>
      </c>
      <c r="G387" s="191" t="s">
        <v>196</v>
      </c>
      <c r="H387" s="192">
        <v>35.090000000000003</v>
      </c>
      <c r="I387" s="193"/>
      <c r="J387" s="194">
        <f>ROUND(I387*H387,2)</f>
        <v>0</v>
      </c>
      <c r="K387" s="195"/>
      <c r="L387" s="196"/>
      <c r="M387" s="197" t="s">
        <v>1</v>
      </c>
      <c r="N387" s="198" t="s">
        <v>42</v>
      </c>
      <c r="O387" s="58"/>
      <c r="P387" s="168">
        <f>O387*H387</f>
        <v>0</v>
      </c>
      <c r="Q387" s="168">
        <v>0</v>
      </c>
      <c r="R387" s="168">
        <f>Q387*H387</f>
        <v>0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296</v>
      </c>
      <c r="AT387" s="170" t="s">
        <v>199</v>
      </c>
      <c r="AU387" s="170" t="s">
        <v>143</v>
      </c>
      <c r="AY387" s="17" t="s">
        <v>135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143</v>
      </c>
      <c r="BK387" s="171">
        <f>ROUND(I387*H387,2)</f>
        <v>0</v>
      </c>
      <c r="BL387" s="17" t="s">
        <v>206</v>
      </c>
      <c r="BM387" s="170" t="s">
        <v>807</v>
      </c>
    </row>
    <row r="388" spans="1:65" s="13" customFormat="1" ht="11.25" x14ac:dyDescent="0.2">
      <c r="B388" s="172"/>
      <c r="D388" s="173" t="s">
        <v>145</v>
      </c>
      <c r="E388" s="174" t="s">
        <v>1</v>
      </c>
      <c r="F388" s="175" t="s">
        <v>808</v>
      </c>
      <c r="H388" s="176">
        <v>35.090000000000003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145</v>
      </c>
      <c r="AU388" s="174" t="s">
        <v>143</v>
      </c>
      <c r="AV388" s="13" t="s">
        <v>143</v>
      </c>
      <c r="AW388" s="13" t="s">
        <v>33</v>
      </c>
      <c r="AX388" s="13" t="s">
        <v>84</v>
      </c>
      <c r="AY388" s="174" t="s">
        <v>135</v>
      </c>
    </row>
    <row r="389" spans="1:65" s="2" customFormat="1" ht="21.75" customHeight="1" x14ac:dyDescent="0.2">
      <c r="A389" s="32"/>
      <c r="B389" s="157"/>
      <c r="C389" s="158" t="s">
        <v>809</v>
      </c>
      <c r="D389" s="158" t="s">
        <v>138</v>
      </c>
      <c r="E389" s="159" t="s">
        <v>810</v>
      </c>
      <c r="F389" s="160" t="s">
        <v>811</v>
      </c>
      <c r="G389" s="161" t="s">
        <v>141</v>
      </c>
      <c r="H389" s="162">
        <v>27.855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3.3619999999999997E-2</v>
      </c>
      <c r="R389" s="168">
        <f>Q389*H389</f>
        <v>0.93648509999999996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206</v>
      </c>
      <c r="AT389" s="170" t="s">
        <v>138</v>
      </c>
      <c r="AU389" s="170" t="s">
        <v>143</v>
      </c>
      <c r="AY389" s="17" t="s">
        <v>135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143</v>
      </c>
      <c r="BK389" s="171">
        <f>ROUND(I389*H389,2)</f>
        <v>0</v>
      </c>
      <c r="BL389" s="17" t="s">
        <v>206</v>
      </c>
      <c r="BM389" s="170" t="s">
        <v>812</v>
      </c>
    </row>
    <row r="390" spans="1:65" s="13" customFormat="1" ht="11.25" x14ac:dyDescent="0.2">
      <c r="B390" s="172"/>
      <c r="D390" s="173" t="s">
        <v>145</v>
      </c>
      <c r="E390" s="174" t="s">
        <v>1</v>
      </c>
      <c r="F390" s="175" t="s">
        <v>813</v>
      </c>
      <c r="H390" s="176">
        <v>17.420000000000002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145</v>
      </c>
      <c r="AU390" s="174" t="s">
        <v>143</v>
      </c>
      <c r="AV390" s="13" t="s">
        <v>143</v>
      </c>
      <c r="AW390" s="13" t="s">
        <v>33</v>
      </c>
      <c r="AX390" s="13" t="s">
        <v>76</v>
      </c>
      <c r="AY390" s="174" t="s">
        <v>135</v>
      </c>
    </row>
    <row r="391" spans="1:65" s="13" customFormat="1" ht="11.25" x14ac:dyDescent="0.2">
      <c r="B391" s="172"/>
      <c r="D391" s="173" t="s">
        <v>145</v>
      </c>
      <c r="E391" s="174" t="s">
        <v>1</v>
      </c>
      <c r="F391" s="175" t="s">
        <v>814</v>
      </c>
      <c r="H391" s="176">
        <v>0.13500000000000001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145</v>
      </c>
      <c r="AU391" s="174" t="s">
        <v>143</v>
      </c>
      <c r="AV391" s="13" t="s">
        <v>143</v>
      </c>
      <c r="AW391" s="13" t="s">
        <v>33</v>
      </c>
      <c r="AX391" s="13" t="s">
        <v>76</v>
      </c>
      <c r="AY391" s="174" t="s">
        <v>135</v>
      </c>
    </row>
    <row r="392" spans="1:65" s="13" customFormat="1" ht="11.25" x14ac:dyDescent="0.2">
      <c r="B392" s="172"/>
      <c r="D392" s="173" t="s">
        <v>145</v>
      </c>
      <c r="E392" s="174" t="s">
        <v>1</v>
      </c>
      <c r="F392" s="175" t="s">
        <v>815</v>
      </c>
      <c r="H392" s="176">
        <v>8.1</v>
      </c>
      <c r="I392" s="177"/>
      <c r="L392" s="172"/>
      <c r="M392" s="178"/>
      <c r="N392" s="179"/>
      <c r="O392" s="179"/>
      <c r="P392" s="179"/>
      <c r="Q392" s="179"/>
      <c r="R392" s="179"/>
      <c r="S392" s="179"/>
      <c r="T392" s="180"/>
      <c r="AT392" s="174" t="s">
        <v>145</v>
      </c>
      <c r="AU392" s="174" t="s">
        <v>143</v>
      </c>
      <c r="AV392" s="13" t="s">
        <v>143</v>
      </c>
      <c r="AW392" s="13" t="s">
        <v>33</v>
      </c>
      <c r="AX392" s="13" t="s">
        <v>76</v>
      </c>
      <c r="AY392" s="174" t="s">
        <v>135</v>
      </c>
    </row>
    <row r="393" spans="1:65" s="13" customFormat="1" ht="11.25" x14ac:dyDescent="0.2">
      <c r="B393" s="172"/>
      <c r="D393" s="173" t="s">
        <v>145</v>
      </c>
      <c r="E393" s="174" t="s">
        <v>1</v>
      </c>
      <c r="F393" s="175" t="s">
        <v>816</v>
      </c>
      <c r="H393" s="176">
        <v>2.2000000000000002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145</v>
      </c>
      <c r="AU393" s="174" t="s">
        <v>143</v>
      </c>
      <c r="AV393" s="13" t="s">
        <v>143</v>
      </c>
      <c r="AW393" s="13" t="s">
        <v>33</v>
      </c>
      <c r="AX393" s="13" t="s">
        <v>76</v>
      </c>
      <c r="AY393" s="174" t="s">
        <v>135</v>
      </c>
    </row>
    <row r="394" spans="1:65" s="15" customFormat="1" ht="11.25" x14ac:dyDescent="0.2">
      <c r="B394" s="199"/>
      <c r="D394" s="173" t="s">
        <v>145</v>
      </c>
      <c r="E394" s="200" t="s">
        <v>1</v>
      </c>
      <c r="F394" s="201" t="s">
        <v>213</v>
      </c>
      <c r="H394" s="202">
        <v>27.855</v>
      </c>
      <c r="I394" s="203"/>
      <c r="L394" s="199"/>
      <c r="M394" s="204"/>
      <c r="N394" s="205"/>
      <c r="O394" s="205"/>
      <c r="P394" s="205"/>
      <c r="Q394" s="205"/>
      <c r="R394" s="205"/>
      <c r="S394" s="205"/>
      <c r="T394" s="206"/>
      <c r="AT394" s="200" t="s">
        <v>145</v>
      </c>
      <c r="AU394" s="200" t="s">
        <v>143</v>
      </c>
      <c r="AV394" s="15" t="s">
        <v>142</v>
      </c>
      <c r="AW394" s="15" t="s">
        <v>33</v>
      </c>
      <c r="AX394" s="15" t="s">
        <v>84</v>
      </c>
      <c r="AY394" s="200" t="s">
        <v>135</v>
      </c>
    </row>
    <row r="395" spans="1:65" s="2" customFormat="1" ht="21.75" customHeight="1" x14ac:dyDescent="0.2">
      <c r="A395" s="32"/>
      <c r="B395" s="157"/>
      <c r="C395" s="188" t="s">
        <v>817</v>
      </c>
      <c r="D395" s="188" t="s">
        <v>199</v>
      </c>
      <c r="E395" s="189" t="s">
        <v>818</v>
      </c>
      <c r="F395" s="190" t="s">
        <v>819</v>
      </c>
      <c r="G395" s="191" t="s">
        <v>141</v>
      </c>
      <c r="H395" s="192">
        <v>30.640999999999998</v>
      </c>
      <c r="I395" s="193"/>
      <c r="J395" s="194">
        <f>ROUND(I395*H395,2)</f>
        <v>0</v>
      </c>
      <c r="K395" s="195"/>
      <c r="L395" s="196"/>
      <c r="M395" s="197" t="s">
        <v>1</v>
      </c>
      <c r="N395" s="198" t="s">
        <v>42</v>
      </c>
      <c r="O395" s="58"/>
      <c r="P395" s="168">
        <f>O395*H395</f>
        <v>0</v>
      </c>
      <c r="Q395" s="168">
        <v>1.55E-2</v>
      </c>
      <c r="R395" s="168">
        <f>Q395*H395</f>
        <v>0.47493549999999995</v>
      </c>
      <c r="S395" s="168">
        <v>0</v>
      </c>
      <c r="T395" s="169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0" t="s">
        <v>296</v>
      </c>
      <c r="AT395" s="170" t="s">
        <v>199</v>
      </c>
      <c r="AU395" s="170" t="s">
        <v>143</v>
      </c>
      <c r="AY395" s="17" t="s">
        <v>135</v>
      </c>
      <c r="BE395" s="171">
        <f>IF(N395="základní",J395,0)</f>
        <v>0</v>
      </c>
      <c r="BF395" s="171">
        <f>IF(N395="snížená",J395,0)</f>
        <v>0</v>
      </c>
      <c r="BG395" s="171">
        <f>IF(N395="zákl. přenesená",J395,0)</f>
        <v>0</v>
      </c>
      <c r="BH395" s="171">
        <f>IF(N395="sníž. přenesená",J395,0)</f>
        <v>0</v>
      </c>
      <c r="BI395" s="171">
        <f>IF(N395="nulová",J395,0)</f>
        <v>0</v>
      </c>
      <c r="BJ395" s="17" t="s">
        <v>143</v>
      </c>
      <c r="BK395" s="171">
        <f>ROUND(I395*H395,2)</f>
        <v>0</v>
      </c>
      <c r="BL395" s="17" t="s">
        <v>206</v>
      </c>
      <c r="BM395" s="170" t="s">
        <v>820</v>
      </c>
    </row>
    <row r="396" spans="1:65" s="13" customFormat="1" ht="11.25" x14ac:dyDescent="0.2">
      <c r="B396" s="172"/>
      <c r="D396" s="173" t="s">
        <v>145</v>
      </c>
      <c r="E396" s="174" t="s">
        <v>1</v>
      </c>
      <c r="F396" s="175" t="s">
        <v>821</v>
      </c>
      <c r="H396" s="176">
        <v>30.640999999999998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145</v>
      </c>
      <c r="AU396" s="174" t="s">
        <v>143</v>
      </c>
      <c r="AV396" s="13" t="s">
        <v>143</v>
      </c>
      <c r="AW396" s="13" t="s">
        <v>33</v>
      </c>
      <c r="AX396" s="13" t="s">
        <v>84</v>
      </c>
      <c r="AY396" s="174" t="s">
        <v>135</v>
      </c>
    </row>
    <row r="397" spans="1:65" s="2" customFormat="1" ht="16.5" customHeight="1" x14ac:dyDescent="0.2">
      <c r="A397" s="32"/>
      <c r="B397" s="157"/>
      <c r="C397" s="158" t="s">
        <v>822</v>
      </c>
      <c r="D397" s="158" t="s">
        <v>138</v>
      </c>
      <c r="E397" s="159" t="s">
        <v>823</v>
      </c>
      <c r="F397" s="160" t="s">
        <v>824</v>
      </c>
      <c r="G397" s="161" t="s">
        <v>141</v>
      </c>
      <c r="H397" s="162">
        <v>27.855</v>
      </c>
      <c r="I397" s="163"/>
      <c r="J397" s="164">
        <f>ROUND(I397*H397,2)</f>
        <v>0</v>
      </c>
      <c r="K397" s="165"/>
      <c r="L397" s="33"/>
      <c r="M397" s="166" t="s">
        <v>1</v>
      </c>
      <c r="N397" s="167" t="s">
        <v>42</v>
      </c>
      <c r="O397" s="58"/>
      <c r="P397" s="168">
        <f>O397*H397</f>
        <v>0</v>
      </c>
      <c r="Q397" s="168">
        <v>2.9999999999999997E-4</v>
      </c>
      <c r="R397" s="168">
        <f>Q397*H397</f>
        <v>8.3564999999999993E-3</v>
      </c>
      <c r="S397" s="168">
        <v>0</v>
      </c>
      <c r="T397" s="169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70" t="s">
        <v>206</v>
      </c>
      <c r="AT397" s="170" t="s">
        <v>138</v>
      </c>
      <c r="AU397" s="170" t="s">
        <v>143</v>
      </c>
      <c r="AY397" s="17" t="s">
        <v>135</v>
      </c>
      <c r="BE397" s="171">
        <f>IF(N397="základní",J397,0)</f>
        <v>0</v>
      </c>
      <c r="BF397" s="171">
        <f>IF(N397="snížená",J397,0)</f>
        <v>0</v>
      </c>
      <c r="BG397" s="171">
        <f>IF(N397="zákl. přenesená",J397,0)</f>
        <v>0</v>
      </c>
      <c r="BH397" s="171">
        <f>IF(N397="sníž. přenesená",J397,0)</f>
        <v>0</v>
      </c>
      <c r="BI397" s="171">
        <f>IF(N397="nulová",J397,0)</f>
        <v>0</v>
      </c>
      <c r="BJ397" s="17" t="s">
        <v>143</v>
      </c>
      <c r="BK397" s="171">
        <f>ROUND(I397*H397,2)</f>
        <v>0</v>
      </c>
      <c r="BL397" s="17" t="s">
        <v>206</v>
      </c>
      <c r="BM397" s="170" t="s">
        <v>825</v>
      </c>
    </row>
    <row r="398" spans="1:65" s="2" customFormat="1" ht="21.75" customHeight="1" x14ac:dyDescent="0.2">
      <c r="A398" s="32"/>
      <c r="B398" s="157"/>
      <c r="C398" s="158" t="s">
        <v>826</v>
      </c>
      <c r="D398" s="158" t="s">
        <v>138</v>
      </c>
      <c r="E398" s="159" t="s">
        <v>827</v>
      </c>
      <c r="F398" s="160" t="s">
        <v>828</v>
      </c>
      <c r="G398" s="161" t="s">
        <v>241</v>
      </c>
      <c r="H398" s="162">
        <v>1.4239999999999999</v>
      </c>
      <c r="I398" s="163"/>
      <c r="J398" s="164">
        <f>ROUND(I398*H398,2)</f>
        <v>0</v>
      </c>
      <c r="K398" s="165"/>
      <c r="L398" s="33"/>
      <c r="M398" s="166" t="s">
        <v>1</v>
      </c>
      <c r="N398" s="167" t="s">
        <v>42</v>
      </c>
      <c r="O398" s="58"/>
      <c r="P398" s="168">
        <f>O398*H398</f>
        <v>0</v>
      </c>
      <c r="Q398" s="168">
        <v>0</v>
      </c>
      <c r="R398" s="168">
        <f>Q398*H398</f>
        <v>0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206</v>
      </c>
      <c r="AT398" s="170" t="s">
        <v>138</v>
      </c>
      <c r="AU398" s="170" t="s">
        <v>143</v>
      </c>
      <c r="AY398" s="17" t="s">
        <v>135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143</v>
      </c>
      <c r="BK398" s="171">
        <f>ROUND(I398*H398,2)</f>
        <v>0</v>
      </c>
      <c r="BL398" s="17" t="s">
        <v>206</v>
      </c>
      <c r="BM398" s="170" t="s">
        <v>829</v>
      </c>
    </row>
    <row r="399" spans="1:65" s="2" customFormat="1" ht="21.75" customHeight="1" x14ac:dyDescent="0.2">
      <c r="A399" s="32"/>
      <c r="B399" s="157"/>
      <c r="C399" s="158" t="s">
        <v>830</v>
      </c>
      <c r="D399" s="158" t="s">
        <v>138</v>
      </c>
      <c r="E399" s="159" t="s">
        <v>831</v>
      </c>
      <c r="F399" s="160" t="s">
        <v>832</v>
      </c>
      <c r="G399" s="161" t="s">
        <v>241</v>
      </c>
      <c r="H399" s="162">
        <v>1.4239999999999999</v>
      </c>
      <c r="I399" s="163"/>
      <c r="J399" s="164">
        <f>ROUND(I399*H399,2)</f>
        <v>0</v>
      </c>
      <c r="K399" s="165"/>
      <c r="L399" s="33"/>
      <c r="M399" s="166" t="s">
        <v>1</v>
      </c>
      <c r="N399" s="167" t="s">
        <v>42</v>
      </c>
      <c r="O399" s="58"/>
      <c r="P399" s="168">
        <f>O399*H399</f>
        <v>0</v>
      </c>
      <c r="Q399" s="168">
        <v>0</v>
      </c>
      <c r="R399" s="168">
        <f>Q399*H399</f>
        <v>0</v>
      </c>
      <c r="S399" s="168">
        <v>0</v>
      </c>
      <c r="T399" s="169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0" t="s">
        <v>206</v>
      </c>
      <c r="AT399" s="170" t="s">
        <v>138</v>
      </c>
      <c r="AU399" s="170" t="s">
        <v>143</v>
      </c>
      <c r="AY399" s="17" t="s">
        <v>135</v>
      </c>
      <c r="BE399" s="171">
        <f>IF(N399="základní",J399,0)</f>
        <v>0</v>
      </c>
      <c r="BF399" s="171">
        <f>IF(N399="snížená",J399,0)</f>
        <v>0</v>
      </c>
      <c r="BG399" s="171">
        <f>IF(N399="zákl. přenesená",J399,0)</f>
        <v>0</v>
      </c>
      <c r="BH399" s="171">
        <f>IF(N399="sníž. přenesená",J399,0)</f>
        <v>0</v>
      </c>
      <c r="BI399" s="171">
        <f>IF(N399="nulová",J399,0)</f>
        <v>0</v>
      </c>
      <c r="BJ399" s="17" t="s">
        <v>143</v>
      </c>
      <c r="BK399" s="171">
        <f>ROUND(I399*H399,2)</f>
        <v>0</v>
      </c>
      <c r="BL399" s="17" t="s">
        <v>206</v>
      </c>
      <c r="BM399" s="170" t="s">
        <v>833</v>
      </c>
    </row>
    <row r="400" spans="1:65" s="2" customFormat="1" ht="16.5" customHeight="1" x14ac:dyDescent="0.2">
      <c r="A400" s="32"/>
      <c r="B400" s="157"/>
      <c r="C400" s="158" t="s">
        <v>834</v>
      </c>
      <c r="D400" s="158" t="s">
        <v>138</v>
      </c>
      <c r="E400" s="159" t="s">
        <v>835</v>
      </c>
      <c r="F400" s="160" t="s">
        <v>836</v>
      </c>
      <c r="G400" s="161" t="s">
        <v>527</v>
      </c>
      <c r="H400" s="162">
        <v>1</v>
      </c>
      <c r="I400" s="163"/>
      <c r="J400" s="164">
        <f>ROUND(I400*H400,2)</f>
        <v>0</v>
      </c>
      <c r="K400" s="165"/>
      <c r="L400" s="33"/>
      <c r="M400" s="166" t="s">
        <v>1</v>
      </c>
      <c r="N400" s="167" t="s">
        <v>42</v>
      </c>
      <c r="O400" s="58"/>
      <c r="P400" s="168">
        <f>O400*H400</f>
        <v>0</v>
      </c>
      <c r="Q400" s="168">
        <v>0</v>
      </c>
      <c r="R400" s="168">
        <f>Q400*H400</f>
        <v>0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206</v>
      </c>
      <c r="AT400" s="170" t="s">
        <v>138</v>
      </c>
      <c r="AU400" s="170" t="s">
        <v>143</v>
      </c>
      <c r="AY400" s="17" t="s">
        <v>135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143</v>
      </c>
      <c r="BK400" s="171">
        <f>ROUND(I400*H400,2)</f>
        <v>0</v>
      </c>
      <c r="BL400" s="17" t="s">
        <v>206</v>
      </c>
      <c r="BM400" s="170" t="s">
        <v>837</v>
      </c>
    </row>
    <row r="401" spans="1:65" s="12" customFormat="1" ht="22.9" customHeight="1" x14ac:dyDescent="0.2">
      <c r="B401" s="144"/>
      <c r="D401" s="145" t="s">
        <v>75</v>
      </c>
      <c r="E401" s="155" t="s">
        <v>838</v>
      </c>
      <c r="F401" s="155" t="s">
        <v>839</v>
      </c>
      <c r="I401" s="147"/>
      <c r="J401" s="156">
        <f>BK401</f>
        <v>0</v>
      </c>
      <c r="L401" s="144"/>
      <c r="M401" s="149"/>
      <c r="N401" s="150"/>
      <c r="O401" s="150"/>
      <c r="P401" s="151">
        <f>SUM(P402:P406)</f>
        <v>0</v>
      </c>
      <c r="Q401" s="150"/>
      <c r="R401" s="151">
        <f>SUM(R402:R406)</f>
        <v>1.6169999999999999E-3</v>
      </c>
      <c r="S401" s="150"/>
      <c r="T401" s="152">
        <f>SUM(T402:T406)</f>
        <v>0</v>
      </c>
      <c r="AR401" s="145" t="s">
        <v>143</v>
      </c>
      <c r="AT401" s="153" t="s">
        <v>75</v>
      </c>
      <c r="AU401" s="153" t="s">
        <v>84</v>
      </c>
      <c r="AY401" s="145" t="s">
        <v>135</v>
      </c>
      <c r="BK401" s="154">
        <f>SUM(BK402:BK406)</f>
        <v>0</v>
      </c>
    </row>
    <row r="402" spans="1:65" s="2" customFormat="1" ht="21.75" customHeight="1" x14ac:dyDescent="0.2">
      <c r="A402" s="32"/>
      <c r="B402" s="157"/>
      <c r="C402" s="158" t="s">
        <v>840</v>
      </c>
      <c r="D402" s="158" t="s">
        <v>138</v>
      </c>
      <c r="E402" s="159" t="s">
        <v>841</v>
      </c>
      <c r="F402" s="160" t="s">
        <v>842</v>
      </c>
      <c r="G402" s="161" t="s">
        <v>141</v>
      </c>
      <c r="H402" s="162">
        <v>4.9000000000000004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6.9999999999999994E-5</v>
      </c>
      <c r="R402" s="168">
        <f>Q402*H402</f>
        <v>3.4299999999999999E-4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206</v>
      </c>
      <c r="AT402" s="170" t="s">
        <v>138</v>
      </c>
      <c r="AU402" s="170" t="s">
        <v>143</v>
      </c>
      <c r="AY402" s="17" t="s">
        <v>135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143</v>
      </c>
      <c r="BK402" s="171">
        <f>ROUND(I402*H402,2)</f>
        <v>0</v>
      </c>
      <c r="BL402" s="17" t="s">
        <v>206</v>
      </c>
      <c r="BM402" s="170" t="s">
        <v>843</v>
      </c>
    </row>
    <row r="403" spans="1:65" s="2" customFormat="1" ht="21.75" customHeight="1" x14ac:dyDescent="0.2">
      <c r="A403" s="32"/>
      <c r="B403" s="157"/>
      <c r="C403" s="158" t="s">
        <v>844</v>
      </c>
      <c r="D403" s="158" t="s">
        <v>138</v>
      </c>
      <c r="E403" s="159" t="s">
        <v>845</v>
      </c>
      <c r="F403" s="160" t="s">
        <v>846</v>
      </c>
      <c r="G403" s="161" t="s">
        <v>141</v>
      </c>
      <c r="H403" s="162">
        <v>4.9000000000000004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1.3999999999999999E-4</v>
      </c>
      <c r="R403" s="168">
        <f>Q403*H403</f>
        <v>6.8599999999999998E-4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206</v>
      </c>
      <c r="AT403" s="170" t="s">
        <v>138</v>
      </c>
      <c r="AU403" s="170" t="s">
        <v>143</v>
      </c>
      <c r="AY403" s="17" t="s">
        <v>135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143</v>
      </c>
      <c r="BK403" s="171">
        <f>ROUND(I403*H403,2)</f>
        <v>0</v>
      </c>
      <c r="BL403" s="17" t="s">
        <v>206</v>
      </c>
      <c r="BM403" s="170" t="s">
        <v>847</v>
      </c>
    </row>
    <row r="404" spans="1:65" s="14" customFormat="1" ht="11.25" x14ac:dyDescent="0.2">
      <c r="B404" s="181"/>
      <c r="D404" s="173" t="s">
        <v>145</v>
      </c>
      <c r="E404" s="182" t="s">
        <v>1</v>
      </c>
      <c r="F404" s="183" t="s">
        <v>848</v>
      </c>
      <c r="H404" s="182" t="s">
        <v>1</v>
      </c>
      <c r="I404" s="184"/>
      <c r="L404" s="181"/>
      <c r="M404" s="185"/>
      <c r="N404" s="186"/>
      <c r="O404" s="186"/>
      <c r="P404" s="186"/>
      <c r="Q404" s="186"/>
      <c r="R404" s="186"/>
      <c r="S404" s="186"/>
      <c r="T404" s="187"/>
      <c r="AT404" s="182" t="s">
        <v>145</v>
      </c>
      <c r="AU404" s="182" t="s">
        <v>143</v>
      </c>
      <c r="AV404" s="14" t="s">
        <v>84</v>
      </c>
      <c r="AW404" s="14" t="s">
        <v>33</v>
      </c>
      <c r="AX404" s="14" t="s">
        <v>76</v>
      </c>
      <c r="AY404" s="182" t="s">
        <v>135</v>
      </c>
    </row>
    <row r="405" spans="1:65" s="13" customFormat="1" ht="11.25" x14ac:dyDescent="0.2">
      <c r="B405" s="172"/>
      <c r="D405" s="173" t="s">
        <v>145</v>
      </c>
      <c r="E405" s="174" t="s">
        <v>1</v>
      </c>
      <c r="F405" s="175" t="s">
        <v>849</v>
      </c>
      <c r="H405" s="176">
        <v>4.9000000000000004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145</v>
      </c>
      <c r="AU405" s="174" t="s">
        <v>143</v>
      </c>
      <c r="AV405" s="13" t="s">
        <v>143</v>
      </c>
      <c r="AW405" s="13" t="s">
        <v>33</v>
      </c>
      <c r="AX405" s="13" t="s">
        <v>84</v>
      </c>
      <c r="AY405" s="174" t="s">
        <v>135</v>
      </c>
    </row>
    <row r="406" spans="1:65" s="2" customFormat="1" ht="21.75" customHeight="1" x14ac:dyDescent="0.2">
      <c r="A406" s="32"/>
      <c r="B406" s="157"/>
      <c r="C406" s="158" t="s">
        <v>850</v>
      </c>
      <c r="D406" s="158" t="s">
        <v>138</v>
      </c>
      <c r="E406" s="159" t="s">
        <v>851</v>
      </c>
      <c r="F406" s="160" t="s">
        <v>852</v>
      </c>
      <c r="G406" s="161" t="s">
        <v>141</v>
      </c>
      <c r="H406" s="162">
        <v>4.9000000000000004</v>
      </c>
      <c r="I406" s="163"/>
      <c r="J406" s="164">
        <f>ROUND(I406*H406,2)</f>
        <v>0</v>
      </c>
      <c r="K406" s="165"/>
      <c r="L406" s="33"/>
      <c r="M406" s="166" t="s">
        <v>1</v>
      </c>
      <c r="N406" s="167" t="s">
        <v>42</v>
      </c>
      <c r="O406" s="58"/>
      <c r="P406" s="168">
        <f>O406*H406</f>
        <v>0</v>
      </c>
      <c r="Q406" s="168">
        <v>1.2E-4</v>
      </c>
      <c r="R406" s="168">
        <f>Q406*H406</f>
        <v>5.8800000000000009E-4</v>
      </c>
      <c r="S406" s="168">
        <v>0</v>
      </c>
      <c r="T406" s="169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70" t="s">
        <v>206</v>
      </c>
      <c r="AT406" s="170" t="s">
        <v>138</v>
      </c>
      <c r="AU406" s="170" t="s">
        <v>143</v>
      </c>
      <c r="AY406" s="17" t="s">
        <v>135</v>
      </c>
      <c r="BE406" s="171">
        <f>IF(N406="základní",J406,0)</f>
        <v>0</v>
      </c>
      <c r="BF406" s="171">
        <f>IF(N406="snížená",J406,0)</f>
        <v>0</v>
      </c>
      <c r="BG406" s="171">
        <f>IF(N406="zákl. přenesená",J406,0)</f>
        <v>0</v>
      </c>
      <c r="BH406" s="171">
        <f>IF(N406="sníž. přenesená",J406,0)</f>
        <v>0</v>
      </c>
      <c r="BI406" s="171">
        <f>IF(N406="nulová",J406,0)</f>
        <v>0</v>
      </c>
      <c r="BJ406" s="17" t="s">
        <v>143</v>
      </c>
      <c r="BK406" s="171">
        <f>ROUND(I406*H406,2)</f>
        <v>0</v>
      </c>
      <c r="BL406" s="17" t="s">
        <v>206</v>
      </c>
      <c r="BM406" s="170" t="s">
        <v>853</v>
      </c>
    </row>
    <row r="407" spans="1:65" s="12" customFormat="1" ht="22.9" customHeight="1" x14ac:dyDescent="0.2">
      <c r="B407" s="144"/>
      <c r="D407" s="145" t="s">
        <v>75</v>
      </c>
      <c r="E407" s="155" t="s">
        <v>854</v>
      </c>
      <c r="F407" s="155" t="s">
        <v>855</v>
      </c>
      <c r="I407" s="147"/>
      <c r="J407" s="156">
        <f>BK407</f>
        <v>0</v>
      </c>
      <c r="L407" s="144"/>
      <c r="M407" s="149"/>
      <c r="N407" s="150"/>
      <c r="O407" s="150"/>
      <c r="P407" s="151">
        <f>SUM(P408:P425)</f>
        <v>0</v>
      </c>
      <c r="Q407" s="150"/>
      <c r="R407" s="151">
        <f>SUM(R408:R425)</f>
        <v>2.6250120000000002E-2</v>
      </c>
      <c r="S407" s="150"/>
      <c r="T407" s="152">
        <f>SUM(T408:T425)</f>
        <v>5.5366E-3</v>
      </c>
      <c r="AR407" s="145" t="s">
        <v>143</v>
      </c>
      <c r="AT407" s="153" t="s">
        <v>75</v>
      </c>
      <c r="AU407" s="153" t="s">
        <v>84</v>
      </c>
      <c r="AY407" s="145" t="s">
        <v>135</v>
      </c>
      <c r="BK407" s="154">
        <f>SUM(BK408:BK425)</f>
        <v>0</v>
      </c>
    </row>
    <row r="408" spans="1:65" s="2" customFormat="1" ht="21.75" customHeight="1" x14ac:dyDescent="0.2">
      <c r="A408" s="32"/>
      <c r="B408" s="157"/>
      <c r="C408" s="158" t="s">
        <v>856</v>
      </c>
      <c r="D408" s="158" t="s">
        <v>138</v>
      </c>
      <c r="E408" s="159" t="s">
        <v>204</v>
      </c>
      <c r="F408" s="160" t="s">
        <v>205</v>
      </c>
      <c r="G408" s="161" t="s">
        <v>141</v>
      </c>
      <c r="H408" s="162">
        <v>22.675999999999998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0</v>
      </c>
      <c r="R408" s="168">
        <f>Q408*H408</f>
        <v>0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206</v>
      </c>
      <c r="AT408" s="170" t="s">
        <v>138</v>
      </c>
      <c r="AU408" s="170" t="s">
        <v>143</v>
      </c>
      <c r="AY408" s="17" t="s">
        <v>135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143</v>
      </c>
      <c r="BK408" s="171">
        <f>ROUND(I408*H408,2)</f>
        <v>0</v>
      </c>
      <c r="BL408" s="17" t="s">
        <v>206</v>
      </c>
      <c r="BM408" s="170" t="s">
        <v>857</v>
      </c>
    </row>
    <row r="409" spans="1:65" s="14" customFormat="1" ht="11.25" x14ac:dyDescent="0.2">
      <c r="B409" s="181"/>
      <c r="D409" s="173" t="s">
        <v>145</v>
      </c>
      <c r="E409" s="182" t="s">
        <v>1</v>
      </c>
      <c r="F409" s="183" t="s">
        <v>210</v>
      </c>
      <c r="H409" s="182" t="s">
        <v>1</v>
      </c>
      <c r="I409" s="184"/>
      <c r="L409" s="181"/>
      <c r="M409" s="185"/>
      <c r="N409" s="186"/>
      <c r="O409" s="186"/>
      <c r="P409" s="186"/>
      <c r="Q409" s="186"/>
      <c r="R409" s="186"/>
      <c r="S409" s="186"/>
      <c r="T409" s="187"/>
      <c r="AT409" s="182" t="s">
        <v>145</v>
      </c>
      <c r="AU409" s="182" t="s">
        <v>143</v>
      </c>
      <c r="AV409" s="14" t="s">
        <v>84</v>
      </c>
      <c r="AW409" s="14" t="s">
        <v>33</v>
      </c>
      <c r="AX409" s="14" t="s">
        <v>76</v>
      </c>
      <c r="AY409" s="182" t="s">
        <v>135</v>
      </c>
    </row>
    <row r="410" spans="1:65" s="13" customFormat="1" ht="11.25" x14ac:dyDescent="0.2">
      <c r="B410" s="172"/>
      <c r="D410" s="173" t="s">
        <v>145</v>
      </c>
      <c r="E410" s="174" t="s">
        <v>1</v>
      </c>
      <c r="F410" s="175" t="s">
        <v>282</v>
      </c>
      <c r="H410" s="176">
        <v>5.52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145</v>
      </c>
      <c r="AU410" s="174" t="s">
        <v>143</v>
      </c>
      <c r="AV410" s="13" t="s">
        <v>143</v>
      </c>
      <c r="AW410" s="13" t="s">
        <v>33</v>
      </c>
      <c r="AX410" s="13" t="s">
        <v>76</v>
      </c>
      <c r="AY410" s="174" t="s">
        <v>135</v>
      </c>
    </row>
    <row r="411" spans="1:65" s="14" customFormat="1" ht="11.25" x14ac:dyDescent="0.2">
      <c r="B411" s="181"/>
      <c r="D411" s="173" t="s">
        <v>145</v>
      </c>
      <c r="E411" s="182" t="s">
        <v>1</v>
      </c>
      <c r="F411" s="183" t="s">
        <v>858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145</v>
      </c>
      <c r="AU411" s="182" t="s">
        <v>143</v>
      </c>
      <c r="AV411" s="14" t="s">
        <v>84</v>
      </c>
      <c r="AW411" s="14" t="s">
        <v>33</v>
      </c>
      <c r="AX411" s="14" t="s">
        <v>76</v>
      </c>
      <c r="AY411" s="182" t="s">
        <v>135</v>
      </c>
    </row>
    <row r="412" spans="1:65" s="13" customFormat="1" ht="11.25" x14ac:dyDescent="0.2">
      <c r="B412" s="172"/>
      <c r="D412" s="173" t="s">
        <v>145</v>
      </c>
      <c r="E412" s="174" t="s">
        <v>1</v>
      </c>
      <c r="F412" s="175" t="s">
        <v>859</v>
      </c>
      <c r="H412" s="176">
        <v>5.226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145</v>
      </c>
      <c r="AU412" s="174" t="s">
        <v>143</v>
      </c>
      <c r="AV412" s="13" t="s">
        <v>143</v>
      </c>
      <c r="AW412" s="13" t="s">
        <v>33</v>
      </c>
      <c r="AX412" s="13" t="s">
        <v>76</v>
      </c>
      <c r="AY412" s="174" t="s">
        <v>135</v>
      </c>
    </row>
    <row r="413" spans="1:65" s="13" customFormat="1" ht="11.25" x14ac:dyDescent="0.2">
      <c r="B413" s="172"/>
      <c r="D413" s="173" t="s">
        <v>145</v>
      </c>
      <c r="E413" s="174" t="s">
        <v>1</v>
      </c>
      <c r="F413" s="175" t="s">
        <v>860</v>
      </c>
      <c r="H413" s="176">
        <v>2.4300000000000002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145</v>
      </c>
      <c r="AU413" s="174" t="s">
        <v>143</v>
      </c>
      <c r="AV413" s="13" t="s">
        <v>143</v>
      </c>
      <c r="AW413" s="13" t="s">
        <v>33</v>
      </c>
      <c r="AX413" s="13" t="s">
        <v>76</v>
      </c>
      <c r="AY413" s="174" t="s">
        <v>135</v>
      </c>
    </row>
    <row r="414" spans="1:65" s="13" customFormat="1" ht="11.25" x14ac:dyDescent="0.2">
      <c r="B414" s="172"/>
      <c r="D414" s="173" t="s">
        <v>145</v>
      </c>
      <c r="E414" s="174" t="s">
        <v>1</v>
      </c>
      <c r="F414" s="175" t="s">
        <v>861</v>
      </c>
      <c r="H414" s="176">
        <v>0.66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145</v>
      </c>
      <c r="AU414" s="174" t="s">
        <v>143</v>
      </c>
      <c r="AV414" s="13" t="s">
        <v>143</v>
      </c>
      <c r="AW414" s="13" t="s">
        <v>33</v>
      </c>
      <c r="AX414" s="13" t="s">
        <v>76</v>
      </c>
      <c r="AY414" s="174" t="s">
        <v>135</v>
      </c>
    </row>
    <row r="415" spans="1:65" s="14" customFormat="1" ht="11.25" x14ac:dyDescent="0.2">
      <c r="B415" s="181"/>
      <c r="D415" s="173" t="s">
        <v>145</v>
      </c>
      <c r="E415" s="182" t="s">
        <v>1</v>
      </c>
      <c r="F415" s="183" t="s">
        <v>862</v>
      </c>
      <c r="H415" s="182" t="s">
        <v>1</v>
      </c>
      <c r="I415" s="184"/>
      <c r="L415" s="181"/>
      <c r="M415" s="185"/>
      <c r="N415" s="186"/>
      <c r="O415" s="186"/>
      <c r="P415" s="186"/>
      <c r="Q415" s="186"/>
      <c r="R415" s="186"/>
      <c r="S415" s="186"/>
      <c r="T415" s="187"/>
      <c r="AT415" s="182" t="s">
        <v>145</v>
      </c>
      <c r="AU415" s="182" t="s">
        <v>143</v>
      </c>
      <c r="AV415" s="14" t="s">
        <v>84</v>
      </c>
      <c r="AW415" s="14" t="s">
        <v>33</v>
      </c>
      <c r="AX415" s="14" t="s">
        <v>76</v>
      </c>
      <c r="AY415" s="182" t="s">
        <v>135</v>
      </c>
    </row>
    <row r="416" spans="1:65" s="13" customFormat="1" ht="11.25" x14ac:dyDescent="0.2">
      <c r="B416" s="172"/>
      <c r="D416" s="173" t="s">
        <v>145</v>
      </c>
      <c r="E416" s="174" t="s">
        <v>1</v>
      </c>
      <c r="F416" s="175" t="s">
        <v>641</v>
      </c>
      <c r="H416" s="176">
        <v>8.84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145</v>
      </c>
      <c r="AU416" s="174" t="s">
        <v>143</v>
      </c>
      <c r="AV416" s="13" t="s">
        <v>143</v>
      </c>
      <c r="AW416" s="13" t="s">
        <v>33</v>
      </c>
      <c r="AX416" s="13" t="s">
        <v>76</v>
      </c>
      <c r="AY416" s="174" t="s">
        <v>135</v>
      </c>
    </row>
    <row r="417" spans="1:65" s="15" customFormat="1" ht="11.25" x14ac:dyDescent="0.2">
      <c r="B417" s="199"/>
      <c r="D417" s="173" t="s">
        <v>145</v>
      </c>
      <c r="E417" s="200" t="s">
        <v>1</v>
      </c>
      <c r="F417" s="201" t="s">
        <v>213</v>
      </c>
      <c r="H417" s="202">
        <v>22.675999999999998</v>
      </c>
      <c r="I417" s="203"/>
      <c r="L417" s="199"/>
      <c r="M417" s="204"/>
      <c r="N417" s="205"/>
      <c r="O417" s="205"/>
      <c r="P417" s="205"/>
      <c r="Q417" s="205"/>
      <c r="R417" s="205"/>
      <c r="S417" s="205"/>
      <c r="T417" s="206"/>
      <c r="AT417" s="200" t="s">
        <v>145</v>
      </c>
      <c r="AU417" s="200" t="s">
        <v>143</v>
      </c>
      <c r="AV417" s="15" t="s">
        <v>142</v>
      </c>
      <c r="AW417" s="15" t="s">
        <v>33</v>
      </c>
      <c r="AX417" s="15" t="s">
        <v>84</v>
      </c>
      <c r="AY417" s="200" t="s">
        <v>135</v>
      </c>
    </row>
    <row r="418" spans="1:65" s="2" customFormat="1" ht="16.5" customHeight="1" x14ac:dyDescent="0.2">
      <c r="A418" s="32"/>
      <c r="B418" s="157"/>
      <c r="C418" s="158" t="s">
        <v>863</v>
      </c>
      <c r="D418" s="158" t="s">
        <v>138</v>
      </c>
      <c r="E418" s="159" t="s">
        <v>864</v>
      </c>
      <c r="F418" s="160" t="s">
        <v>865</v>
      </c>
      <c r="G418" s="161" t="s">
        <v>141</v>
      </c>
      <c r="H418" s="162">
        <v>17.86</v>
      </c>
      <c r="I418" s="163"/>
      <c r="J418" s="164">
        <f>ROUND(I418*H418,2)</f>
        <v>0</v>
      </c>
      <c r="K418" s="165"/>
      <c r="L418" s="33"/>
      <c r="M418" s="166" t="s">
        <v>1</v>
      </c>
      <c r="N418" s="167" t="s">
        <v>42</v>
      </c>
      <c r="O418" s="58"/>
      <c r="P418" s="168">
        <f>O418*H418</f>
        <v>0</v>
      </c>
      <c r="Q418" s="168">
        <v>1E-3</v>
      </c>
      <c r="R418" s="168">
        <f>Q418*H418</f>
        <v>1.7860000000000001E-2</v>
      </c>
      <c r="S418" s="168">
        <v>3.1E-4</v>
      </c>
      <c r="T418" s="169">
        <f>S418*H418</f>
        <v>5.5366E-3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70" t="s">
        <v>206</v>
      </c>
      <c r="AT418" s="170" t="s">
        <v>138</v>
      </c>
      <c r="AU418" s="170" t="s">
        <v>143</v>
      </c>
      <c r="AY418" s="17" t="s">
        <v>135</v>
      </c>
      <c r="BE418" s="171">
        <f>IF(N418="základní",J418,0)</f>
        <v>0</v>
      </c>
      <c r="BF418" s="171">
        <f>IF(N418="snížená",J418,0)</f>
        <v>0</v>
      </c>
      <c r="BG418" s="171">
        <f>IF(N418="zákl. přenesená",J418,0)</f>
        <v>0</v>
      </c>
      <c r="BH418" s="171">
        <f>IF(N418="sníž. přenesená",J418,0)</f>
        <v>0</v>
      </c>
      <c r="BI418" s="171">
        <f>IF(N418="nulová",J418,0)</f>
        <v>0</v>
      </c>
      <c r="BJ418" s="17" t="s">
        <v>143</v>
      </c>
      <c r="BK418" s="171">
        <f>ROUND(I418*H418,2)</f>
        <v>0</v>
      </c>
      <c r="BL418" s="17" t="s">
        <v>206</v>
      </c>
      <c r="BM418" s="170" t="s">
        <v>866</v>
      </c>
    </row>
    <row r="419" spans="1:65" s="14" customFormat="1" ht="11.25" x14ac:dyDescent="0.2">
      <c r="B419" s="181"/>
      <c r="D419" s="173" t="s">
        <v>145</v>
      </c>
      <c r="E419" s="182" t="s">
        <v>1</v>
      </c>
      <c r="F419" s="183" t="s">
        <v>867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145</v>
      </c>
      <c r="AU419" s="182" t="s">
        <v>143</v>
      </c>
      <c r="AV419" s="14" t="s">
        <v>84</v>
      </c>
      <c r="AW419" s="14" t="s">
        <v>33</v>
      </c>
      <c r="AX419" s="14" t="s">
        <v>76</v>
      </c>
      <c r="AY419" s="182" t="s">
        <v>135</v>
      </c>
    </row>
    <row r="420" spans="1:65" s="13" customFormat="1" ht="11.25" x14ac:dyDescent="0.2">
      <c r="B420" s="172"/>
      <c r="D420" s="173" t="s">
        <v>145</v>
      </c>
      <c r="E420" s="174" t="s">
        <v>1</v>
      </c>
      <c r="F420" s="175" t="s">
        <v>868</v>
      </c>
      <c r="H420" s="176">
        <v>2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145</v>
      </c>
      <c r="AU420" s="174" t="s">
        <v>143</v>
      </c>
      <c r="AV420" s="13" t="s">
        <v>143</v>
      </c>
      <c r="AW420" s="13" t="s">
        <v>33</v>
      </c>
      <c r="AX420" s="13" t="s">
        <v>76</v>
      </c>
      <c r="AY420" s="174" t="s">
        <v>135</v>
      </c>
    </row>
    <row r="421" spans="1:65" s="14" customFormat="1" ht="11.25" x14ac:dyDescent="0.2">
      <c r="B421" s="181"/>
      <c r="D421" s="173" t="s">
        <v>145</v>
      </c>
      <c r="E421" s="182" t="s">
        <v>1</v>
      </c>
      <c r="F421" s="183" t="s">
        <v>869</v>
      </c>
      <c r="H421" s="182" t="s">
        <v>1</v>
      </c>
      <c r="I421" s="184"/>
      <c r="L421" s="181"/>
      <c r="M421" s="185"/>
      <c r="N421" s="186"/>
      <c r="O421" s="186"/>
      <c r="P421" s="186"/>
      <c r="Q421" s="186"/>
      <c r="R421" s="186"/>
      <c r="S421" s="186"/>
      <c r="T421" s="187"/>
      <c r="AT421" s="182" t="s">
        <v>145</v>
      </c>
      <c r="AU421" s="182" t="s">
        <v>143</v>
      </c>
      <c r="AV421" s="14" t="s">
        <v>84</v>
      </c>
      <c r="AW421" s="14" t="s">
        <v>33</v>
      </c>
      <c r="AX421" s="14" t="s">
        <v>76</v>
      </c>
      <c r="AY421" s="182" t="s">
        <v>135</v>
      </c>
    </row>
    <row r="422" spans="1:65" s="13" customFormat="1" ht="11.25" x14ac:dyDescent="0.2">
      <c r="B422" s="172"/>
      <c r="D422" s="173" t="s">
        <v>145</v>
      </c>
      <c r="E422" s="174" t="s">
        <v>1</v>
      </c>
      <c r="F422" s="175" t="s">
        <v>870</v>
      </c>
      <c r="H422" s="176">
        <v>15.86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145</v>
      </c>
      <c r="AU422" s="174" t="s">
        <v>143</v>
      </c>
      <c r="AV422" s="13" t="s">
        <v>143</v>
      </c>
      <c r="AW422" s="13" t="s">
        <v>33</v>
      </c>
      <c r="AX422" s="13" t="s">
        <v>76</v>
      </c>
      <c r="AY422" s="174" t="s">
        <v>135</v>
      </c>
    </row>
    <row r="423" spans="1:65" s="15" customFormat="1" ht="11.25" x14ac:dyDescent="0.2">
      <c r="B423" s="199"/>
      <c r="D423" s="173" t="s">
        <v>145</v>
      </c>
      <c r="E423" s="200" t="s">
        <v>1</v>
      </c>
      <c r="F423" s="201" t="s">
        <v>213</v>
      </c>
      <c r="H423" s="202">
        <v>17.86</v>
      </c>
      <c r="I423" s="203"/>
      <c r="L423" s="199"/>
      <c r="M423" s="204"/>
      <c r="N423" s="205"/>
      <c r="O423" s="205"/>
      <c r="P423" s="205"/>
      <c r="Q423" s="205"/>
      <c r="R423" s="205"/>
      <c r="S423" s="205"/>
      <c r="T423" s="206"/>
      <c r="AT423" s="200" t="s">
        <v>145</v>
      </c>
      <c r="AU423" s="200" t="s">
        <v>143</v>
      </c>
      <c r="AV423" s="15" t="s">
        <v>142</v>
      </c>
      <c r="AW423" s="15" t="s">
        <v>33</v>
      </c>
      <c r="AX423" s="15" t="s">
        <v>84</v>
      </c>
      <c r="AY423" s="200" t="s">
        <v>135</v>
      </c>
    </row>
    <row r="424" spans="1:65" s="2" customFormat="1" ht="21.75" customHeight="1" x14ac:dyDescent="0.2">
      <c r="A424" s="32"/>
      <c r="B424" s="157"/>
      <c r="C424" s="158" t="s">
        <v>871</v>
      </c>
      <c r="D424" s="158" t="s">
        <v>138</v>
      </c>
      <c r="E424" s="159" t="s">
        <v>872</v>
      </c>
      <c r="F424" s="160" t="s">
        <v>873</v>
      </c>
      <c r="G424" s="161" t="s">
        <v>141</v>
      </c>
      <c r="H424" s="162">
        <v>22.675999999999998</v>
      </c>
      <c r="I424" s="163"/>
      <c r="J424" s="164">
        <f>ROUND(I424*H424,2)</f>
        <v>0</v>
      </c>
      <c r="K424" s="165"/>
      <c r="L424" s="33"/>
      <c r="M424" s="166" t="s">
        <v>1</v>
      </c>
      <c r="N424" s="167" t="s">
        <v>42</v>
      </c>
      <c r="O424" s="58"/>
      <c r="P424" s="168">
        <f>O424*H424</f>
        <v>0</v>
      </c>
      <c r="Q424" s="168">
        <v>2.1000000000000001E-4</v>
      </c>
      <c r="R424" s="168">
        <f>Q424*H424</f>
        <v>4.76196E-3</v>
      </c>
      <c r="S424" s="168">
        <v>0</v>
      </c>
      <c r="T424" s="169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70" t="s">
        <v>206</v>
      </c>
      <c r="AT424" s="170" t="s">
        <v>138</v>
      </c>
      <c r="AU424" s="170" t="s">
        <v>143</v>
      </c>
      <c r="AY424" s="17" t="s">
        <v>135</v>
      </c>
      <c r="BE424" s="171">
        <f>IF(N424="základní",J424,0)</f>
        <v>0</v>
      </c>
      <c r="BF424" s="171">
        <f>IF(N424="snížená",J424,0)</f>
        <v>0</v>
      </c>
      <c r="BG424" s="171">
        <f>IF(N424="zákl. přenesená",J424,0)</f>
        <v>0</v>
      </c>
      <c r="BH424" s="171">
        <f>IF(N424="sníž. přenesená",J424,0)</f>
        <v>0</v>
      </c>
      <c r="BI424" s="171">
        <f>IF(N424="nulová",J424,0)</f>
        <v>0</v>
      </c>
      <c r="BJ424" s="17" t="s">
        <v>143</v>
      </c>
      <c r="BK424" s="171">
        <f>ROUND(I424*H424,2)</f>
        <v>0</v>
      </c>
      <c r="BL424" s="17" t="s">
        <v>206</v>
      </c>
      <c r="BM424" s="170" t="s">
        <v>874</v>
      </c>
    </row>
    <row r="425" spans="1:65" s="2" customFormat="1" ht="21.75" customHeight="1" x14ac:dyDescent="0.2">
      <c r="A425" s="32"/>
      <c r="B425" s="157"/>
      <c r="C425" s="158" t="s">
        <v>875</v>
      </c>
      <c r="D425" s="158" t="s">
        <v>138</v>
      </c>
      <c r="E425" s="159" t="s">
        <v>876</v>
      </c>
      <c r="F425" s="160" t="s">
        <v>877</v>
      </c>
      <c r="G425" s="161" t="s">
        <v>141</v>
      </c>
      <c r="H425" s="162">
        <v>22.675999999999998</v>
      </c>
      <c r="I425" s="163"/>
      <c r="J425" s="164">
        <f>ROUND(I425*H425,2)</f>
        <v>0</v>
      </c>
      <c r="K425" s="165"/>
      <c r="L425" s="33"/>
      <c r="M425" s="166" t="s">
        <v>1</v>
      </c>
      <c r="N425" s="167" t="s">
        <v>42</v>
      </c>
      <c r="O425" s="58"/>
      <c r="P425" s="168">
        <f>O425*H425</f>
        <v>0</v>
      </c>
      <c r="Q425" s="168">
        <v>1.6000000000000001E-4</v>
      </c>
      <c r="R425" s="168">
        <f>Q425*H425</f>
        <v>3.6281600000000001E-3</v>
      </c>
      <c r="S425" s="168">
        <v>0</v>
      </c>
      <c r="T425" s="169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206</v>
      </c>
      <c r="AT425" s="170" t="s">
        <v>138</v>
      </c>
      <c r="AU425" s="170" t="s">
        <v>143</v>
      </c>
      <c r="AY425" s="17" t="s">
        <v>135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143</v>
      </c>
      <c r="BK425" s="171">
        <f>ROUND(I425*H425,2)</f>
        <v>0</v>
      </c>
      <c r="BL425" s="17" t="s">
        <v>206</v>
      </c>
      <c r="BM425" s="170" t="s">
        <v>878</v>
      </c>
    </row>
    <row r="426" spans="1:65" s="12" customFormat="1" ht="25.9" customHeight="1" x14ac:dyDescent="0.2">
      <c r="B426" s="144"/>
      <c r="D426" s="145" t="s">
        <v>75</v>
      </c>
      <c r="E426" s="146" t="s">
        <v>879</v>
      </c>
      <c r="F426" s="146" t="s">
        <v>880</v>
      </c>
      <c r="I426" s="147"/>
      <c r="J426" s="148">
        <f>BK426</f>
        <v>0</v>
      </c>
      <c r="L426" s="144"/>
      <c r="M426" s="149"/>
      <c r="N426" s="150"/>
      <c r="O426" s="150"/>
      <c r="P426" s="151">
        <f>SUM(P427:P448)</f>
        <v>0</v>
      </c>
      <c r="Q426" s="150"/>
      <c r="R426" s="151">
        <f>SUM(R427:R448)</f>
        <v>0</v>
      </c>
      <c r="S426" s="150"/>
      <c r="T426" s="152">
        <f>SUM(T427:T448)</f>
        <v>0</v>
      </c>
      <c r="AR426" s="145" t="s">
        <v>142</v>
      </c>
      <c r="AT426" s="153" t="s">
        <v>75</v>
      </c>
      <c r="AU426" s="153" t="s">
        <v>76</v>
      </c>
      <c r="AY426" s="145" t="s">
        <v>135</v>
      </c>
      <c r="BK426" s="154">
        <f>SUM(BK427:BK448)</f>
        <v>0</v>
      </c>
    </row>
    <row r="427" spans="1:65" s="2" customFormat="1" ht="16.5" customHeight="1" x14ac:dyDescent="0.2">
      <c r="A427" s="32"/>
      <c r="B427" s="157"/>
      <c r="C427" s="158" t="s">
        <v>881</v>
      </c>
      <c r="D427" s="158" t="s">
        <v>138</v>
      </c>
      <c r="E427" s="159" t="s">
        <v>882</v>
      </c>
      <c r="F427" s="160" t="s">
        <v>883</v>
      </c>
      <c r="G427" s="161" t="s">
        <v>884</v>
      </c>
      <c r="H427" s="162">
        <v>50</v>
      </c>
      <c r="I427" s="163"/>
      <c r="J427" s="164">
        <f>ROUND(I427*H427,2)</f>
        <v>0</v>
      </c>
      <c r="K427" s="165"/>
      <c r="L427" s="33"/>
      <c r="M427" s="166" t="s">
        <v>1</v>
      </c>
      <c r="N427" s="167" t="s">
        <v>42</v>
      </c>
      <c r="O427" s="58"/>
      <c r="P427" s="168">
        <f>O427*H427</f>
        <v>0</v>
      </c>
      <c r="Q427" s="168">
        <v>0</v>
      </c>
      <c r="R427" s="168">
        <f>Q427*H427</f>
        <v>0</v>
      </c>
      <c r="S427" s="168">
        <v>0</v>
      </c>
      <c r="T427" s="169">
        <f>S427*H427</f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70" t="s">
        <v>885</v>
      </c>
      <c r="AT427" s="170" t="s">
        <v>138</v>
      </c>
      <c r="AU427" s="170" t="s">
        <v>84</v>
      </c>
      <c r="AY427" s="17" t="s">
        <v>135</v>
      </c>
      <c r="BE427" s="171">
        <f>IF(N427="základní",J427,0)</f>
        <v>0</v>
      </c>
      <c r="BF427" s="171">
        <f>IF(N427="snížená",J427,0)</f>
        <v>0</v>
      </c>
      <c r="BG427" s="171">
        <f>IF(N427="zákl. přenesená",J427,0)</f>
        <v>0</v>
      </c>
      <c r="BH427" s="171">
        <f>IF(N427="sníž. přenesená",J427,0)</f>
        <v>0</v>
      </c>
      <c r="BI427" s="171">
        <f>IF(N427="nulová",J427,0)</f>
        <v>0</v>
      </c>
      <c r="BJ427" s="17" t="s">
        <v>143</v>
      </c>
      <c r="BK427" s="171">
        <f>ROUND(I427*H427,2)</f>
        <v>0</v>
      </c>
      <c r="BL427" s="17" t="s">
        <v>885</v>
      </c>
      <c r="BM427" s="170" t="s">
        <v>886</v>
      </c>
    </row>
    <row r="428" spans="1:65" s="14" customFormat="1" ht="22.5" x14ac:dyDescent="0.2">
      <c r="B428" s="181"/>
      <c r="D428" s="173" t="s">
        <v>145</v>
      </c>
      <c r="E428" s="182" t="s">
        <v>1</v>
      </c>
      <c r="F428" s="183" t="s">
        <v>887</v>
      </c>
      <c r="H428" s="182" t="s">
        <v>1</v>
      </c>
      <c r="I428" s="184"/>
      <c r="L428" s="181"/>
      <c r="M428" s="185"/>
      <c r="N428" s="186"/>
      <c r="O428" s="186"/>
      <c r="P428" s="186"/>
      <c r="Q428" s="186"/>
      <c r="R428" s="186"/>
      <c r="S428" s="186"/>
      <c r="T428" s="187"/>
      <c r="AT428" s="182" t="s">
        <v>145</v>
      </c>
      <c r="AU428" s="182" t="s">
        <v>84</v>
      </c>
      <c r="AV428" s="14" t="s">
        <v>84</v>
      </c>
      <c r="AW428" s="14" t="s">
        <v>33</v>
      </c>
      <c r="AX428" s="14" t="s">
        <v>76</v>
      </c>
      <c r="AY428" s="182" t="s">
        <v>135</v>
      </c>
    </row>
    <row r="429" spans="1:65" s="14" customFormat="1" ht="11.25" x14ac:dyDescent="0.2">
      <c r="B429" s="181"/>
      <c r="D429" s="173" t="s">
        <v>145</v>
      </c>
      <c r="E429" s="182" t="s">
        <v>1</v>
      </c>
      <c r="F429" s="183" t="s">
        <v>888</v>
      </c>
      <c r="H429" s="182" t="s">
        <v>1</v>
      </c>
      <c r="I429" s="184"/>
      <c r="L429" s="181"/>
      <c r="M429" s="185"/>
      <c r="N429" s="186"/>
      <c r="O429" s="186"/>
      <c r="P429" s="186"/>
      <c r="Q429" s="186"/>
      <c r="R429" s="186"/>
      <c r="S429" s="186"/>
      <c r="T429" s="187"/>
      <c r="AT429" s="182" t="s">
        <v>145</v>
      </c>
      <c r="AU429" s="182" t="s">
        <v>84</v>
      </c>
      <c r="AV429" s="14" t="s">
        <v>84</v>
      </c>
      <c r="AW429" s="14" t="s">
        <v>33</v>
      </c>
      <c r="AX429" s="14" t="s">
        <v>76</v>
      </c>
      <c r="AY429" s="182" t="s">
        <v>135</v>
      </c>
    </row>
    <row r="430" spans="1:65" s="13" customFormat="1" ht="11.25" x14ac:dyDescent="0.2">
      <c r="B430" s="172"/>
      <c r="D430" s="173" t="s">
        <v>145</v>
      </c>
      <c r="E430" s="174" t="s">
        <v>1</v>
      </c>
      <c r="F430" s="175" t="s">
        <v>206</v>
      </c>
      <c r="H430" s="176">
        <v>16</v>
      </c>
      <c r="I430" s="177"/>
      <c r="L430" s="172"/>
      <c r="M430" s="178"/>
      <c r="N430" s="179"/>
      <c r="O430" s="179"/>
      <c r="P430" s="179"/>
      <c r="Q430" s="179"/>
      <c r="R430" s="179"/>
      <c r="S430" s="179"/>
      <c r="T430" s="180"/>
      <c r="AT430" s="174" t="s">
        <v>145</v>
      </c>
      <c r="AU430" s="174" t="s">
        <v>84</v>
      </c>
      <c r="AV430" s="13" t="s">
        <v>143</v>
      </c>
      <c r="AW430" s="13" t="s">
        <v>33</v>
      </c>
      <c r="AX430" s="13" t="s">
        <v>76</v>
      </c>
      <c r="AY430" s="174" t="s">
        <v>135</v>
      </c>
    </row>
    <row r="431" spans="1:65" s="14" customFormat="1" ht="11.25" x14ac:dyDescent="0.2">
      <c r="B431" s="181"/>
      <c r="D431" s="173" t="s">
        <v>145</v>
      </c>
      <c r="E431" s="182" t="s">
        <v>1</v>
      </c>
      <c r="F431" s="183" t="s">
        <v>889</v>
      </c>
      <c r="H431" s="182" t="s">
        <v>1</v>
      </c>
      <c r="I431" s="184"/>
      <c r="L431" s="181"/>
      <c r="M431" s="185"/>
      <c r="N431" s="186"/>
      <c r="O431" s="186"/>
      <c r="P431" s="186"/>
      <c r="Q431" s="186"/>
      <c r="R431" s="186"/>
      <c r="S431" s="186"/>
      <c r="T431" s="187"/>
      <c r="AT431" s="182" t="s">
        <v>145</v>
      </c>
      <c r="AU431" s="182" t="s">
        <v>84</v>
      </c>
      <c r="AV431" s="14" t="s">
        <v>84</v>
      </c>
      <c r="AW431" s="14" t="s">
        <v>33</v>
      </c>
      <c r="AX431" s="14" t="s">
        <v>76</v>
      </c>
      <c r="AY431" s="182" t="s">
        <v>135</v>
      </c>
    </row>
    <row r="432" spans="1:65" s="13" customFormat="1" ht="11.25" x14ac:dyDescent="0.2">
      <c r="B432" s="172"/>
      <c r="D432" s="173" t="s">
        <v>145</v>
      </c>
      <c r="E432" s="174" t="s">
        <v>1</v>
      </c>
      <c r="F432" s="175" t="s">
        <v>206</v>
      </c>
      <c r="H432" s="176">
        <v>16</v>
      </c>
      <c r="I432" s="177"/>
      <c r="L432" s="172"/>
      <c r="M432" s="178"/>
      <c r="N432" s="179"/>
      <c r="O432" s="179"/>
      <c r="P432" s="179"/>
      <c r="Q432" s="179"/>
      <c r="R432" s="179"/>
      <c r="S432" s="179"/>
      <c r="T432" s="180"/>
      <c r="AT432" s="174" t="s">
        <v>145</v>
      </c>
      <c r="AU432" s="174" t="s">
        <v>84</v>
      </c>
      <c r="AV432" s="13" t="s">
        <v>143</v>
      </c>
      <c r="AW432" s="13" t="s">
        <v>33</v>
      </c>
      <c r="AX432" s="13" t="s">
        <v>76</v>
      </c>
      <c r="AY432" s="174" t="s">
        <v>135</v>
      </c>
    </row>
    <row r="433" spans="1:65" s="14" customFormat="1" ht="22.5" x14ac:dyDescent="0.2">
      <c r="B433" s="181"/>
      <c r="D433" s="173" t="s">
        <v>145</v>
      </c>
      <c r="E433" s="182" t="s">
        <v>1</v>
      </c>
      <c r="F433" s="183" t="s">
        <v>890</v>
      </c>
      <c r="H433" s="182" t="s">
        <v>1</v>
      </c>
      <c r="I433" s="184"/>
      <c r="L433" s="181"/>
      <c r="M433" s="185"/>
      <c r="N433" s="186"/>
      <c r="O433" s="186"/>
      <c r="P433" s="186"/>
      <c r="Q433" s="186"/>
      <c r="R433" s="186"/>
      <c r="S433" s="186"/>
      <c r="T433" s="187"/>
      <c r="AT433" s="182" t="s">
        <v>145</v>
      </c>
      <c r="AU433" s="182" t="s">
        <v>84</v>
      </c>
      <c r="AV433" s="14" t="s">
        <v>84</v>
      </c>
      <c r="AW433" s="14" t="s">
        <v>33</v>
      </c>
      <c r="AX433" s="14" t="s">
        <v>76</v>
      </c>
      <c r="AY433" s="182" t="s">
        <v>135</v>
      </c>
    </row>
    <row r="434" spans="1:65" s="13" customFormat="1" ht="11.25" x14ac:dyDescent="0.2">
      <c r="B434" s="172"/>
      <c r="D434" s="173" t="s">
        <v>145</v>
      </c>
      <c r="E434" s="174" t="s">
        <v>1</v>
      </c>
      <c r="F434" s="175" t="s">
        <v>143</v>
      </c>
      <c r="H434" s="176">
        <v>2</v>
      </c>
      <c r="I434" s="177"/>
      <c r="L434" s="172"/>
      <c r="M434" s="178"/>
      <c r="N434" s="179"/>
      <c r="O434" s="179"/>
      <c r="P434" s="179"/>
      <c r="Q434" s="179"/>
      <c r="R434" s="179"/>
      <c r="S434" s="179"/>
      <c r="T434" s="180"/>
      <c r="AT434" s="174" t="s">
        <v>145</v>
      </c>
      <c r="AU434" s="174" t="s">
        <v>84</v>
      </c>
      <c r="AV434" s="13" t="s">
        <v>143</v>
      </c>
      <c r="AW434" s="13" t="s">
        <v>33</v>
      </c>
      <c r="AX434" s="13" t="s">
        <v>76</v>
      </c>
      <c r="AY434" s="174" t="s">
        <v>135</v>
      </c>
    </row>
    <row r="435" spans="1:65" s="14" customFormat="1" ht="11.25" x14ac:dyDescent="0.2">
      <c r="B435" s="181"/>
      <c r="D435" s="173" t="s">
        <v>145</v>
      </c>
      <c r="E435" s="182" t="s">
        <v>1</v>
      </c>
      <c r="F435" s="183" t="s">
        <v>891</v>
      </c>
      <c r="H435" s="182" t="s">
        <v>1</v>
      </c>
      <c r="I435" s="184"/>
      <c r="L435" s="181"/>
      <c r="M435" s="185"/>
      <c r="N435" s="186"/>
      <c r="O435" s="186"/>
      <c r="P435" s="186"/>
      <c r="Q435" s="186"/>
      <c r="R435" s="186"/>
      <c r="S435" s="186"/>
      <c r="T435" s="187"/>
      <c r="AT435" s="182" t="s">
        <v>145</v>
      </c>
      <c r="AU435" s="182" t="s">
        <v>84</v>
      </c>
      <c r="AV435" s="14" t="s">
        <v>84</v>
      </c>
      <c r="AW435" s="14" t="s">
        <v>33</v>
      </c>
      <c r="AX435" s="14" t="s">
        <v>76</v>
      </c>
      <c r="AY435" s="182" t="s">
        <v>135</v>
      </c>
    </row>
    <row r="436" spans="1:65" s="13" customFormat="1" ht="11.25" x14ac:dyDescent="0.2">
      <c r="B436" s="172"/>
      <c r="D436" s="173" t="s">
        <v>145</v>
      </c>
      <c r="E436" s="174" t="s">
        <v>1</v>
      </c>
      <c r="F436" s="175" t="s">
        <v>168</v>
      </c>
      <c r="H436" s="176">
        <v>8</v>
      </c>
      <c r="I436" s="177"/>
      <c r="L436" s="172"/>
      <c r="M436" s="178"/>
      <c r="N436" s="179"/>
      <c r="O436" s="179"/>
      <c r="P436" s="179"/>
      <c r="Q436" s="179"/>
      <c r="R436" s="179"/>
      <c r="S436" s="179"/>
      <c r="T436" s="180"/>
      <c r="AT436" s="174" t="s">
        <v>145</v>
      </c>
      <c r="AU436" s="174" t="s">
        <v>84</v>
      </c>
      <c r="AV436" s="13" t="s">
        <v>143</v>
      </c>
      <c r="AW436" s="13" t="s">
        <v>33</v>
      </c>
      <c r="AX436" s="13" t="s">
        <v>76</v>
      </c>
      <c r="AY436" s="174" t="s">
        <v>135</v>
      </c>
    </row>
    <row r="437" spans="1:65" s="14" customFormat="1" ht="11.25" x14ac:dyDescent="0.2">
      <c r="B437" s="181"/>
      <c r="D437" s="173" t="s">
        <v>145</v>
      </c>
      <c r="E437" s="182" t="s">
        <v>1</v>
      </c>
      <c r="F437" s="183" t="s">
        <v>892</v>
      </c>
      <c r="H437" s="182" t="s">
        <v>1</v>
      </c>
      <c r="I437" s="184"/>
      <c r="L437" s="181"/>
      <c r="M437" s="185"/>
      <c r="N437" s="186"/>
      <c r="O437" s="186"/>
      <c r="P437" s="186"/>
      <c r="Q437" s="186"/>
      <c r="R437" s="186"/>
      <c r="S437" s="186"/>
      <c r="T437" s="187"/>
      <c r="AT437" s="182" t="s">
        <v>145</v>
      </c>
      <c r="AU437" s="182" t="s">
        <v>84</v>
      </c>
      <c r="AV437" s="14" t="s">
        <v>84</v>
      </c>
      <c r="AW437" s="14" t="s">
        <v>33</v>
      </c>
      <c r="AX437" s="14" t="s">
        <v>76</v>
      </c>
      <c r="AY437" s="182" t="s">
        <v>135</v>
      </c>
    </row>
    <row r="438" spans="1:65" s="13" customFormat="1" ht="11.25" x14ac:dyDescent="0.2">
      <c r="B438" s="172"/>
      <c r="D438" s="173" t="s">
        <v>145</v>
      </c>
      <c r="E438" s="174" t="s">
        <v>1</v>
      </c>
      <c r="F438" s="175" t="s">
        <v>168</v>
      </c>
      <c r="H438" s="176">
        <v>8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145</v>
      </c>
      <c r="AU438" s="174" t="s">
        <v>84</v>
      </c>
      <c r="AV438" s="13" t="s">
        <v>143</v>
      </c>
      <c r="AW438" s="13" t="s">
        <v>33</v>
      </c>
      <c r="AX438" s="13" t="s">
        <v>76</v>
      </c>
      <c r="AY438" s="174" t="s">
        <v>135</v>
      </c>
    </row>
    <row r="439" spans="1:65" s="15" customFormat="1" ht="11.25" x14ac:dyDescent="0.2">
      <c r="B439" s="199"/>
      <c r="D439" s="173" t="s">
        <v>145</v>
      </c>
      <c r="E439" s="200" t="s">
        <v>1</v>
      </c>
      <c r="F439" s="201" t="s">
        <v>213</v>
      </c>
      <c r="H439" s="202">
        <v>50</v>
      </c>
      <c r="I439" s="203"/>
      <c r="L439" s="199"/>
      <c r="M439" s="204"/>
      <c r="N439" s="205"/>
      <c r="O439" s="205"/>
      <c r="P439" s="205"/>
      <c r="Q439" s="205"/>
      <c r="R439" s="205"/>
      <c r="S439" s="205"/>
      <c r="T439" s="206"/>
      <c r="AT439" s="200" t="s">
        <v>145</v>
      </c>
      <c r="AU439" s="200" t="s">
        <v>84</v>
      </c>
      <c r="AV439" s="15" t="s">
        <v>142</v>
      </c>
      <c r="AW439" s="15" t="s">
        <v>33</v>
      </c>
      <c r="AX439" s="15" t="s">
        <v>84</v>
      </c>
      <c r="AY439" s="200" t="s">
        <v>135</v>
      </c>
    </row>
    <row r="440" spans="1:65" s="2" customFormat="1" ht="16.5" customHeight="1" x14ac:dyDescent="0.2">
      <c r="A440" s="32"/>
      <c r="B440" s="157"/>
      <c r="C440" s="158" t="s">
        <v>893</v>
      </c>
      <c r="D440" s="158" t="s">
        <v>138</v>
      </c>
      <c r="E440" s="159" t="s">
        <v>894</v>
      </c>
      <c r="F440" s="160" t="s">
        <v>895</v>
      </c>
      <c r="G440" s="161" t="s">
        <v>884</v>
      </c>
      <c r="H440" s="162">
        <v>8</v>
      </c>
      <c r="I440" s="163"/>
      <c r="J440" s="164">
        <f>ROUND(I440*H440,2)</f>
        <v>0</v>
      </c>
      <c r="K440" s="165"/>
      <c r="L440" s="33"/>
      <c r="M440" s="166" t="s">
        <v>1</v>
      </c>
      <c r="N440" s="167" t="s">
        <v>42</v>
      </c>
      <c r="O440" s="58"/>
      <c r="P440" s="168">
        <f>O440*H440</f>
        <v>0</v>
      </c>
      <c r="Q440" s="168">
        <v>0</v>
      </c>
      <c r="R440" s="168">
        <f>Q440*H440</f>
        <v>0</v>
      </c>
      <c r="S440" s="168">
        <v>0</v>
      </c>
      <c r="T440" s="169">
        <f>S440*H440</f>
        <v>0</v>
      </c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R440" s="170" t="s">
        <v>885</v>
      </c>
      <c r="AT440" s="170" t="s">
        <v>138</v>
      </c>
      <c r="AU440" s="170" t="s">
        <v>84</v>
      </c>
      <c r="AY440" s="17" t="s">
        <v>135</v>
      </c>
      <c r="BE440" s="171">
        <f>IF(N440="základní",J440,0)</f>
        <v>0</v>
      </c>
      <c r="BF440" s="171">
        <f>IF(N440="snížená",J440,0)</f>
        <v>0</v>
      </c>
      <c r="BG440" s="171">
        <f>IF(N440="zákl. přenesená",J440,0)</f>
        <v>0</v>
      </c>
      <c r="BH440" s="171">
        <f>IF(N440="sníž. přenesená",J440,0)</f>
        <v>0</v>
      </c>
      <c r="BI440" s="171">
        <f>IF(N440="nulová",J440,0)</f>
        <v>0</v>
      </c>
      <c r="BJ440" s="17" t="s">
        <v>143</v>
      </c>
      <c r="BK440" s="171">
        <f>ROUND(I440*H440,2)</f>
        <v>0</v>
      </c>
      <c r="BL440" s="17" t="s">
        <v>885</v>
      </c>
      <c r="BM440" s="170" t="s">
        <v>896</v>
      </c>
    </row>
    <row r="441" spans="1:65" s="14" customFormat="1" ht="22.5" x14ac:dyDescent="0.2">
      <c r="B441" s="181"/>
      <c r="D441" s="173" t="s">
        <v>145</v>
      </c>
      <c r="E441" s="182" t="s">
        <v>1</v>
      </c>
      <c r="F441" s="183" t="s">
        <v>897</v>
      </c>
      <c r="H441" s="182" t="s">
        <v>1</v>
      </c>
      <c r="I441" s="184"/>
      <c r="L441" s="181"/>
      <c r="M441" s="185"/>
      <c r="N441" s="186"/>
      <c r="O441" s="186"/>
      <c r="P441" s="186"/>
      <c r="Q441" s="186"/>
      <c r="R441" s="186"/>
      <c r="S441" s="186"/>
      <c r="T441" s="187"/>
      <c r="AT441" s="182" t="s">
        <v>145</v>
      </c>
      <c r="AU441" s="182" t="s">
        <v>84</v>
      </c>
      <c r="AV441" s="14" t="s">
        <v>84</v>
      </c>
      <c r="AW441" s="14" t="s">
        <v>33</v>
      </c>
      <c r="AX441" s="14" t="s">
        <v>76</v>
      </c>
      <c r="AY441" s="182" t="s">
        <v>135</v>
      </c>
    </row>
    <row r="442" spans="1:65" s="13" customFormat="1" ht="11.25" x14ac:dyDescent="0.2">
      <c r="B442" s="172"/>
      <c r="D442" s="173" t="s">
        <v>145</v>
      </c>
      <c r="E442" s="174" t="s">
        <v>1</v>
      </c>
      <c r="F442" s="175" t="s">
        <v>168</v>
      </c>
      <c r="H442" s="176">
        <v>8</v>
      </c>
      <c r="I442" s="177"/>
      <c r="L442" s="172"/>
      <c r="M442" s="178"/>
      <c r="N442" s="179"/>
      <c r="O442" s="179"/>
      <c r="P442" s="179"/>
      <c r="Q442" s="179"/>
      <c r="R442" s="179"/>
      <c r="S442" s="179"/>
      <c r="T442" s="180"/>
      <c r="AT442" s="174" t="s">
        <v>145</v>
      </c>
      <c r="AU442" s="174" t="s">
        <v>84</v>
      </c>
      <c r="AV442" s="13" t="s">
        <v>143</v>
      </c>
      <c r="AW442" s="13" t="s">
        <v>33</v>
      </c>
      <c r="AX442" s="13" t="s">
        <v>84</v>
      </c>
      <c r="AY442" s="174" t="s">
        <v>135</v>
      </c>
    </row>
    <row r="443" spans="1:65" s="2" customFormat="1" ht="16.5" customHeight="1" x14ac:dyDescent="0.2">
      <c r="A443" s="32"/>
      <c r="B443" s="157"/>
      <c r="C443" s="158" t="s">
        <v>898</v>
      </c>
      <c r="D443" s="158" t="s">
        <v>138</v>
      </c>
      <c r="E443" s="159" t="s">
        <v>899</v>
      </c>
      <c r="F443" s="160" t="s">
        <v>900</v>
      </c>
      <c r="G443" s="161" t="s">
        <v>884</v>
      </c>
      <c r="H443" s="162">
        <v>4</v>
      </c>
      <c r="I443" s="163"/>
      <c r="J443" s="164">
        <f>ROUND(I443*H443,2)</f>
        <v>0</v>
      </c>
      <c r="K443" s="165"/>
      <c r="L443" s="33"/>
      <c r="M443" s="166" t="s">
        <v>1</v>
      </c>
      <c r="N443" s="167" t="s">
        <v>42</v>
      </c>
      <c r="O443" s="58"/>
      <c r="P443" s="168">
        <f>O443*H443</f>
        <v>0</v>
      </c>
      <c r="Q443" s="168">
        <v>0</v>
      </c>
      <c r="R443" s="168">
        <f>Q443*H443</f>
        <v>0</v>
      </c>
      <c r="S443" s="168">
        <v>0</v>
      </c>
      <c r="T443" s="169">
        <f>S443*H443</f>
        <v>0</v>
      </c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R443" s="170" t="s">
        <v>885</v>
      </c>
      <c r="AT443" s="170" t="s">
        <v>138</v>
      </c>
      <c r="AU443" s="170" t="s">
        <v>84</v>
      </c>
      <c r="AY443" s="17" t="s">
        <v>135</v>
      </c>
      <c r="BE443" s="171">
        <f>IF(N443="základní",J443,0)</f>
        <v>0</v>
      </c>
      <c r="BF443" s="171">
        <f>IF(N443="snížená",J443,0)</f>
        <v>0</v>
      </c>
      <c r="BG443" s="171">
        <f>IF(N443="zákl. přenesená",J443,0)</f>
        <v>0</v>
      </c>
      <c r="BH443" s="171">
        <f>IF(N443="sníž. přenesená",J443,0)</f>
        <v>0</v>
      </c>
      <c r="BI443" s="171">
        <f>IF(N443="nulová",J443,0)</f>
        <v>0</v>
      </c>
      <c r="BJ443" s="17" t="s">
        <v>143</v>
      </c>
      <c r="BK443" s="171">
        <f>ROUND(I443*H443,2)</f>
        <v>0</v>
      </c>
      <c r="BL443" s="17" t="s">
        <v>885</v>
      </c>
      <c r="BM443" s="170" t="s">
        <v>901</v>
      </c>
    </row>
    <row r="444" spans="1:65" s="14" customFormat="1" ht="11.25" x14ac:dyDescent="0.2">
      <c r="B444" s="181"/>
      <c r="D444" s="173" t="s">
        <v>145</v>
      </c>
      <c r="E444" s="182" t="s">
        <v>1</v>
      </c>
      <c r="F444" s="183" t="s">
        <v>902</v>
      </c>
      <c r="H444" s="182" t="s">
        <v>1</v>
      </c>
      <c r="I444" s="184"/>
      <c r="L444" s="181"/>
      <c r="M444" s="185"/>
      <c r="N444" s="186"/>
      <c r="O444" s="186"/>
      <c r="P444" s="186"/>
      <c r="Q444" s="186"/>
      <c r="R444" s="186"/>
      <c r="S444" s="186"/>
      <c r="T444" s="187"/>
      <c r="AT444" s="182" t="s">
        <v>145</v>
      </c>
      <c r="AU444" s="182" t="s">
        <v>84</v>
      </c>
      <c r="AV444" s="14" t="s">
        <v>84</v>
      </c>
      <c r="AW444" s="14" t="s">
        <v>33</v>
      </c>
      <c r="AX444" s="14" t="s">
        <v>76</v>
      </c>
      <c r="AY444" s="182" t="s">
        <v>135</v>
      </c>
    </row>
    <row r="445" spans="1:65" s="13" customFormat="1" ht="11.25" x14ac:dyDescent="0.2">
      <c r="B445" s="172"/>
      <c r="D445" s="173" t="s">
        <v>145</v>
      </c>
      <c r="E445" s="174" t="s">
        <v>1</v>
      </c>
      <c r="F445" s="175" t="s">
        <v>142</v>
      </c>
      <c r="H445" s="176">
        <v>4</v>
      </c>
      <c r="I445" s="177"/>
      <c r="L445" s="172"/>
      <c r="M445" s="178"/>
      <c r="N445" s="179"/>
      <c r="O445" s="179"/>
      <c r="P445" s="179"/>
      <c r="Q445" s="179"/>
      <c r="R445" s="179"/>
      <c r="S445" s="179"/>
      <c r="T445" s="180"/>
      <c r="AT445" s="174" t="s">
        <v>145</v>
      </c>
      <c r="AU445" s="174" t="s">
        <v>84</v>
      </c>
      <c r="AV445" s="13" t="s">
        <v>143</v>
      </c>
      <c r="AW445" s="13" t="s">
        <v>33</v>
      </c>
      <c r="AX445" s="13" t="s">
        <v>84</v>
      </c>
      <c r="AY445" s="174" t="s">
        <v>135</v>
      </c>
    </row>
    <row r="446" spans="1:65" s="2" customFormat="1" ht="16.5" customHeight="1" x14ac:dyDescent="0.2">
      <c r="A446" s="32"/>
      <c r="B446" s="157"/>
      <c r="C446" s="158" t="s">
        <v>903</v>
      </c>
      <c r="D446" s="158" t="s">
        <v>138</v>
      </c>
      <c r="E446" s="159" t="s">
        <v>904</v>
      </c>
      <c r="F446" s="160" t="s">
        <v>905</v>
      </c>
      <c r="G446" s="161" t="s">
        <v>884</v>
      </c>
      <c r="H446" s="162">
        <v>4</v>
      </c>
      <c r="I446" s="163"/>
      <c r="J446" s="164">
        <f>ROUND(I446*H446,2)</f>
        <v>0</v>
      </c>
      <c r="K446" s="165"/>
      <c r="L446" s="33"/>
      <c r="M446" s="166" t="s">
        <v>1</v>
      </c>
      <c r="N446" s="167" t="s">
        <v>42</v>
      </c>
      <c r="O446" s="58"/>
      <c r="P446" s="168">
        <f>O446*H446</f>
        <v>0</v>
      </c>
      <c r="Q446" s="168">
        <v>0</v>
      </c>
      <c r="R446" s="168">
        <f>Q446*H446</f>
        <v>0</v>
      </c>
      <c r="S446" s="168">
        <v>0</v>
      </c>
      <c r="T446" s="169">
        <f>S446*H446</f>
        <v>0</v>
      </c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R446" s="170" t="s">
        <v>885</v>
      </c>
      <c r="AT446" s="170" t="s">
        <v>138</v>
      </c>
      <c r="AU446" s="170" t="s">
        <v>84</v>
      </c>
      <c r="AY446" s="17" t="s">
        <v>135</v>
      </c>
      <c r="BE446" s="171">
        <f>IF(N446="základní",J446,0)</f>
        <v>0</v>
      </c>
      <c r="BF446" s="171">
        <f>IF(N446="snížená",J446,0)</f>
        <v>0</v>
      </c>
      <c r="BG446" s="171">
        <f>IF(N446="zákl. přenesená",J446,0)</f>
        <v>0</v>
      </c>
      <c r="BH446" s="171">
        <f>IF(N446="sníž. přenesená",J446,0)</f>
        <v>0</v>
      </c>
      <c r="BI446" s="171">
        <f>IF(N446="nulová",J446,0)</f>
        <v>0</v>
      </c>
      <c r="BJ446" s="17" t="s">
        <v>143</v>
      </c>
      <c r="BK446" s="171">
        <f>ROUND(I446*H446,2)</f>
        <v>0</v>
      </c>
      <c r="BL446" s="17" t="s">
        <v>885</v>
      </c>
      <c r="BM446" s="170" t="s">
        <v>906</v>
      </c>
    </row>
    <row r="447" spans="1:65" s="14" customFormat="1" ht="11.25" x14ac:dyDescent="0.2">
      <c r="B447" s="181"/>
      <c r="D447" s="173" t="s">
        <v>145</v>
      </c>
      <c r="E447" s="182" t="s">
        <v>1</v>
      </c>
      <c r="F447" s="183" t="s">
        <v>907</v>
      </c>
      <c r="H447" s="182" t="s">
        <v>1</v>
      </c>
      <c r="I447" s="184"/>
      <c r="L447" s="181"/>
      <c r="M447" s="185"/>
      <c r="N447" s="186"/>
      <c r="O447" s="186"/>
      <c r="P447" s="186"/>
      <c r="Q447" s="186"/>
      <c r="R447" s="186"/>
      <c r="S447" s="186"/>
      <c r="T447" s="187"/>
      <c r="AT447" s="182" t="s">
        <v>145</v>
      </c>
      <c r="AU447" s="182" t="s">
        <v>84</v>
      </c>
      <c r="AV447" s="14" t="s">
        <v>84</v>
      </c>
      <c r="AW447" s="14" t="s">
        <v>33</v>
      </c>
      <c r="AX447" s="14" t="s">
        <v>76</v>
      </c>
      <c r="AY447" s="182" t="s">
        <v>135</v>
      </c>
    </row>
    <row r="448" spans="1:65" s="13" customFormat="1" ht="11.25" x14ac:dyDescent="0.2">
      <c r="B448" s="172"/>
      <c r="D448" s="173" t="s">
        <v>145</v>
      </c>
      <c r="E448" s="174" t="s">
        <v>1</v>
      </c>
      <c r="F448" s="175" t="s">
        <v>142</v>
      </c>
      <c r="H448" s="176">
        <v>4</v>
      </c>
      <c r="I448" s="177"/>
      <c r="L448" s="172"/>
      <c r="M448" s="178"/>
      <c r="N448" s="179"/>
      <c r="O448" s="179"/>
      <c r="P448" s="179"/>
      <c r="Q448" s="179"/>
      <c r="R448" s="179"/>
      <c r="S448" s="179"/>
      <c r="T448" s="180"/>
      <c r="AT448" s="174" t="s">
        <v>145</v>
      </c>
      <c r="AU448" s="174" t="s">
        <v>84</v>
      </c>
      <c r="AV448" s="13" t="s">
        <v>143</v>
      </c>
      <c r="AW448" s="13" t="s">
        <v>33</v>
      </c>
      <c r="AX448" s="13" t="s">
        <v>84</v>
      </c>
      <c r="AY448" s="174" t="s">
        <v>135</v>
      </c>
    </row>
    <row r="449" spans="1:65" s="12" customFormat="1" ht="25.9" customHeight="1" x14ac:dyDescent="0.2">
      <c r="B449" s="144"/>
      <c r="D449" s="145" t="s">
        <v>75</v>
      </c>
      <c r="E449" s="146" t="s">
        <v>908</v>
      </c>
      <c r="F449" s="146" t="s">
        <v>909</v>
      </c>
      <c r="I449" s="147"/>
      <c r="J449" s="148">
        <f>BK449</f>
        <v>0</v>
      </c>
      <c r="L449" s="144"/>
      <c r="M449" s="149"/>
      <c r="N449" s="150"/>
      <c r="O449" s="150"/>
      <c r="P449" s="151">
        <f>P450+P452</f>
        <v>0</v>
      </c>
      <c r="Q449" s="150"/>
      <c r="R449" s="151">
        <f>R450+R452</f>
        <v>0</v>
      </c>
      <c r="S449" s="150"/>
      <c r="T449" s="152">
        <f>T450+T452</f>
        <v>0</v>
      </c>
      <c r="AR449" s="145" t="s">
        <v>81</v>
      </c>
      <c r="AT449" s="153" t="s">
        <v>75</v>
      </c>
      <c r="AU449" s="153" t="s">
        <v>76</v>
      </c>
      <c r="AY449" s="145" t="s">
        <v>135</v>
      </c>
      <c r="BK449" s="154">
        <f>BK450+BK452</f>
        <v>0</v>
      </c>
    </row>
    <row r="450" spans="1:65" s="12" customFormat="1" ht="22.9" customHeight="1" x14ac:dyDescent="0.2">
      <c r="B450" s="144"/>
      <c r="D450" s="145" t="s">
        <v>75</v>
      </c>
      <c r="E450" s="155" t="s">
        <v>910</v>
      </c>
      <c r="F450" s="155" t="s">
        <v>911</v>
      </c>
      <c r="I450" s="147"/>
      <c r="J450" s="156">
        <f>BK450</f>
        <v>0</v>
      </c>
      <c r="L450" s="144"/>
      <c r="M450" s="149"/>
      <c r="N450" s="150"/>
      <c r="O450" s="150"/>
      <c r="P450" s="151">
        <f>P451</f>
        <v>0</v>
      </c>
      <c r="Q450" s="150"/>
      <c r="R450" s="151">
        <f>R451</f>
        <v>0</v>
      </c>
      <c r="S450" s="150"/>
      <c r="T450" s="152">
        <f>T451</f>
        <v>0</v>
      </c>
      <c r="AR450" s="145" t="s">
        <v>81</v>
      </c>
      <c r="AT450" s="153" t="s">
        <v>75</v>
      </c>
      <c r="AU450" s="153" t="s">
        <v>84</v>
      </c>
      <c r="AY450" s="145" t="s">
        <v>135</v>
      </c>
      <c r="BK450" s="154">
        <f>BK451</f>
        <v>0</v>
      </c>
    </row>
    <row r="451" spans="1:65" s="2" customFormat="1" ht="16.5" customHeight="1" x14ac:dyDescent="0.2">
      <c r="A451" s="32"/>
      <c r="B451" s="157"/>
      <c r="C451" s="158" t="s">
        <v>912</v>
      </c>
      <c r="D451" s="158" t="s">
        <v>138</v>
      </c>
      <c r="E451" s="159" t="s">
        <v>913</v>
      </c>
      <c r="F451" s="160" t="s">
        <v>911</v>
      </c>
      <c r="G451" s="161" t="s">
        <v>389</v>
      </c>
      <c r="H451" s="162">
        <v>1</v>
      </c>
      <c r="I451" s="163"/>
      <c r="J451" s="164">
        <f>ROUND(I451*H451,2)</f>
        <v>0</v>
      </c>
      <c r="K451" s="165"/>
      <c r="L451" s="33"/>
      <c r="M451" s="166" t="s">
        <v>1</v>
      </c>
      <c r="N451" s="167" t="s">
        <v>42</v>
      </c>
      <c r="O451" s="58"/>
      <c r="P451" s="168">
        <f>O451*H451</f>
        <v>0</v>
      </c>
      <c r="Q451" s="168">
        <v>0</v>
      </c>
      <c r="R451" s="168">
        <f>Q451*H451</f>
        <v>0</v>
      </c>
      <c r="S451" s="168">
        <v>0</v>
      </c>
      <c r="T451" s="169">
        <f>S451*H451</f>
        <v>0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70" t="s">
        <v>914</v>
      </c>
      <c r="AT451" s="170" t="s">
        <v>138</v>
      </c>
      <c r="AU451" s="170" t="s">
        <v>143</v>
      </c>
      <c r="AY451" s="17" t="s">
        <v>135</v>
      </c>
      <c r="BE451" s="171">
        <f>IF(N451="základní",J451,0)</f>
        <v>0</v>
      </c>
      <c r="BF451" s="171">
        <f>IF(N451="snížená",J451,0)</f>
        <v>0</v>
      </c>
      <c r="BG451" s="171">
        <f>IF(N451="zákl. přenesená",J451,0)</f>
        <v>0</v>
      </c>
      <c r="BH451" s="171">
        <f>IF(N451="sníž. přenesená",J451,0)</f>
        <v>0</v>
      </c>
      <c r="BI451" s="171">
        <f>IF(N451="nulová",J451,0)</f>
        <v>0</v>
      </c>
      <c r="BJ451" s="17" t="s">
        <v>143</v>
      </c>
      <c r="BK451" s="171">
        <f>ROUND(I451*H451,2)</f>
        <v>0</v>
      </c>
      <c r="BL451" s="17" t="s">
        <v>914</v>
      </c>
      <c r="BM451" s="170" t="s">
        <v>915</v>
      </c>
    </row>
    <row r="452" spans="1:65" s="12" customFormat="1" ht="22.9" customHeight="1" x14ac:dyDescent="0.2">
      <c r="B452" s="144"/>
      <c r="D452" s="145" t="s">
        <v>75</v>
      </c>
      <c r="E452" s="155" t="s">
        <v>916</v>
      </c>
      <c r="F452" s="155" t="s">
        <v>917</v>
      </c>
      <c r="I452" s="147"/>
      <c r="J452" s="156">
        <f>BK452</f>
        <v>0</v>
      </c>
      <c r="L452" s="144"/>
      <c r="M452" s="149"/>
      <c r="N452" s="150"/>
      <c r="O452" s="150"/>
      <c r="P452" s="151">
        <f>P453</f>
        <v>0</v>
      </c>
      <c r="Q452" s="150"/>
      <c r="R452" s="151">
        <f>R453</f>
        <v>0</v>
      </c>
      <c r="S452" s="150"/>
      <c r="T452" s="152">
        <f>T453</f>
        <v>0</v>
      </c>
      <c r="AR452" s="145" t="s">
        <v>81</v>
      </c>
      <c r="AT452" s="153" t="s">
        <v>75</v>
      </c>
      <c r="AU452" s="153" t="s">
        <v>84</v>
      </c>
      <c r="AY452" s="145" t="s">
        <v>135</v>
      </c>
      <c r="BK452" s="154">
        <f>BK453</f>
        <v>0</v>
      </c>
    </row>
    <row r="453" spans="1:65" s="2" customFormat="1" ht="16.5" customHeight="1" x14ac:dyDescent="0.2">
      <c r="A453" s="32"/>
      <c r="B453" s="157"/>
      <c r="C453" s="158" t="s">
        <v>918</v>
      </c>
      <c r="D453" s="158" t="s">
        <v>138</v>
      </c>
      <c r="E453" s="159" t="s">
        <v>919</v>
      </c>
      <c r="F453" s="160" t="s">
        <v>917</v>
      </c>
      <c r="G453" s="161" t="s">
        <v>389</v>
      </c>
      <c r="H453" s="162">
        <v>1</v>
      </c>
      <c r="I453" s="163"/>
      <c r="J453" s="164">
        <f>ROUND(I453*H453,2)</f>
        <v>0</v>
      </c>
      <c r="K453" s="165"/>
      <c r="L453" s="33"/>
      <c r="M453" s="207" t="s">
        <v>1</v>
      </c>
      <c r="N453" s="208" t="s">
        <v>42</v>
      </c>
      <c r="O453" s="209"/>
      <c r="P453" s="210">
        <f>O453*H453</f>
        <v>0</v>
      </c>
      <c r="Q453" s="210">
        <v>0</v>
      </c>
      <c r="R453" s="210">
        <f>Q453*H453</f>
        <v>0</v>
      </c>
      <c r="S453" s="210">
        <v>0</v>
      </c>
      <c r="T453" s="211">
        <f>S453*H453</f>
        <v>0</v>
      </c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R453" s="170" t="s">
        <v>914</v>
      </c>
      <c r="AT453" s="170" t="s">
        <v>138</v>
      </c>
      <c r="AU453" s="170" t="s">
        <v>143</v>
      </c>
      <c r="AY453" s="17" t="s">
        <v>135</v>
      </c>
      <c r="BE453" s="171">
        <f>IF(N453="základní",J453,0)</f>
        <v>0</v>
      </c>
      <c r="BF453" s="171">
        <f>IF(N453="snížená",J453,0)</f>
        <v>0</v>
      </c>
      <c r="BG453" s="171">
        <f>IF(N453="zákl. přenesená",J453,0)</f>
        <v>0</v>
      </c>
      <c r="BH453" s="171">
        <f>IF(N453="sníž. přenesená",J453,0)</f>
        <v>0</v>
      </c>
      <c r="BI453" s="171">
        <f>IF(N453="nulová",J453,0)</f>
        <v>0</v>
      </c>
      <c r="BJ453" s="17" t="s">
        <v>143</v>
      </c>
      <c r="BK453" s="171">
        <f>ROUND(I453*H453,2)</f>
        <v>0</v>
      </c>
      <c r="BL453" s="17" t="s">
        <v>914</v>
      </c>
      <c r="BM453" s="170" t="s">
        <v>920</v>
      </c>
    </row>
    <row r="454" spans="1:65" s="2" customFormat="1" ht="6.95" customHeight="1" x14ac:dyDescent="0.2">
      <c r="A454" s="32"/>
      <c r="B454" s="47"/>
      <c r="C454" s="48"/>
      <c r="D454" s="48"/>
      <c r="E454" s="48"/>
      <c r="F454" s="48"/>
      <c r="G454" s="48"/>
      <c r="H454" s="48"/>
      <c r="I454" s="116"/>
      <c r="J454" s="48"/>
      <c r="K454" s="48"/>
      <c r="L454" s="33"/>
      <c r="M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</row>
  </sheetData>
  <autoFilter ref="C141:K453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2020-06-02T05:45:21Z</dcterms:created>
  <dcterms:modified xsi:type="dcterms:W3CDTF">2020-09-04T10:41:28Z</dcterms:modified>
</cp:coreProperties>
</file>