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860" windowHeight="7860" firstSheet="1" activeTab="1"/>
  </bookViews>
  <sheets>
    <sheet name="Rekapitulace stavby" sheetId="1" state="veryHidden" r:id="rId1"/>
    <sheet name="4 - Bytová jednotka č.4" sheetId="2" r:id="rId2"/>
  </sheets>
  <definedNames>
    <definedName name="_xlnm._FilterDatabase" localSheetId="1" hidden="1">'4 - Bytová jednotka č.4'!$C$141:$K$433</definedName>
    <definedName name="_xlnm.Print_Area" localSheetId="1">'4 - Bytová jednotka č.4'!$C$4:$J$76,'4 - Bytová jednotka č.4'!$C$82:$J$123,'4 - Bytová jednotka č.4'!$C$129:$K$433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č.4'!$141:$141</definedName>
  </definedNames>
  <calcPr calcId="162913"/>
</workbook>
</file>

<file path=xl/sharedStrings.xml><?xml version="1.0" encoding="utf-8"?>
<sst xmlns="http://schemas.openxmlformats.org/spreadsheetml/2006/main" count="3460" uniqueCount="733">
  <si>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</si>
  <si>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</si>
  <si>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</si>
  <si>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</si>
  <si>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</si>
  <si>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</si>
  <si>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</si>
  <si>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</si>
  <si>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</si>
  <si>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</si>
  <si>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</si>
  <si>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</si>
  <si>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</si>
  <si>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</si>
  <si>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</si>
  <si>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</si>
  <si>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</si>
  <si>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</si>
  <si>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</si>
  <si>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</si>
  <si>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</si>
  <si>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</si>
  <si>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</si>
  <si>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</si>
  <si>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</si>
  <si>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</si>
  <si>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</si>
  <si>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</si>
  <si>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</si>
  <si>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</si>
  <si>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</si>
  <si>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</si>
  <si>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</si>
  <si>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</si>
  <si>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</si>
  <si>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</si>
  <si>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</si>
  <si>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</si>
  <si>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</si>
  <si>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</si>
  <si>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</si>
  <si>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</si>
  <si>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</si>
  <si>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</si>
  <si>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</si>
  <si>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</si>
  <si>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</si>
  <si>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</si>
  <si>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</si>
  <si>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</si>
  <si>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</si>
  <si>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</si>
  <si>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</si>
  <si>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</si>
  <si>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</si>
  <si>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</si>
  <si>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</si>
  <si>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</si>
  <si>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</si>
  <si>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</si>
  <si>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</si>
  <si>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</si>
  <si>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</si>
  <si>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</si>
  <si>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</si>
  <si>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</si>
  <si>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</si>
  <si>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</si>
  <si>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</si>
  <si>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</si>
  <si>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</si>
  <si>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</si>
  <si>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</si>
  <si>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</si>
  <si>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</si>
  <si>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</si>
  <si>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</si>
  <si>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</si>
  <si>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</si>
  <si>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</si>
  <si>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</si>
  <si>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</si>
  <si>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</si>
  <si>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</si>
  <si>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</si>
  <si>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{94bcfcd2-24da-4a3e-9ac1-c45007b6e7ca}</t>
  </si>
  <si>
    <t>KRYCÍ LIST SOUPISU PRACÍ</t>
  </si>
  <si>
    <t>Objekt:</t>
  </si>
  <si>
    <t>4 - Bytová jednotka č.4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</si>
  <si>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</si>
  <si>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</si>
  <si>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</si>
  <si>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</si>
  <si>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</si>
  <si>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</si>
  <si>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</si>
  <si>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</si>
  <si>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</si>
  <si>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</si>
  <si>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</si>
  <si>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</si>
  <si>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</si>
  <si>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</si>
  <si>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</si>
  <si>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</si>
  <si>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</si>
  <si>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</si>
  <si>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</si>
  <si>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</si>
  <si>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</si>
  <si>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</si>
  <si>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</si>
  <si>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</si>
  <si>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</si>
  <si>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</si>
  <si>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</si>
  <si>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</si>
  <si>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</si>
  <si>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</si>
  <si>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</si>
  <si>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</si>
  <si>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</si>
  <si>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</si>
  <si>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</si>
  <si>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</si>
  <si>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</si>
  <si>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</si>
  <si>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</si>
  <si>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</si>
  <si>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</si>
  <si>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</si>
  <si>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</si>
  <si>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</si>
  <si>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</si>
  <si>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</si>
  <si>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</si>
  <si>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</si>
  <si>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</si>
  <si>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</si>
  <si>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</si>
  <si>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</si>
  <si>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</si>
  <si>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</si>
  <si>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1545874700</t>
  </si>
  <si>
    <t>VV</t>
  </si>
  <si>
    <t>(1,6+0,7)*0,8</t>
  </si>
  <si>
    <t>6</t>
  </si>
  <si>
    <t>Úpravy povrchů, podlahy a osazování výplní</t>
  </si>
  <si>
    <t>5</t>
  </si>
  <si>
    <t>612131121</t>
  </si>
  <si>
    <t>Penetrační disperzní nátěr vnitřních stěn nanášený ručně</t>
  </si>
  <si>
    <t>-940137234</t>
  </si>
  <si>
    <t>612142001</t>
  </si>
  <si>
    <t>Potažení vnitřních stěn sklovláknitým pletivem vtlačeným do tenkovrstvé hmoty</t>
  </si>
  <si>
    <t>954564405</t>
  </si>
  <si>
    <t>8</t>
  </si>
  <si>
    <t>612311131</t>
  </si>
  <si>
    <t>Potažení vnitřních stěn vápenným štukem tloušťky do 3 mm</t>
  </si>
  <si>
    <t>-1398423295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</si>
  <si>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</si>
  <si>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</si>
  <si>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</si>
  <si>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</si>
  <si>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-683108480</t>
  </si>
  <si>
    <t>(0,08+1,035+0,065+0,065+2,465+1,77+0,08)*2,6</t>
  </si>
  <si>
    <t>619991001</t>
  </si>
  <si>
    <t>Zakrytí podlah fólií přilepenou lepící páskou</t>
  </si>
  <si>
    <t>-1918738242</t>
  </si>
  <si>
    <t>3,5*5</t>
  </si>
  <si>
    <t>619991011</t>
  </si>
  <si>
    <t>Obalení konstrukcí a prvků fólií přilepenou lepící páskou</t>
  </si>
  <si>
    <t>251460578</t>
  </si>
  <si>
    <t>konstrukce v blízkosti bytového jádra:</t>
  </si>
  <si>
    <t>50</t>
  </si>
  <si>
    <t>632441112</t>
  </si>
  <si>
    <t>Potěr anhydritový samonivelační tl do 30 mm ze suchých směsí</t>
  </si>
  <si>
    <t>250053714</t>
  </si>
  <si>
    <t>642944121</t>
  </si>
  <si>
    <t>Osazování ocelových zárubní dodatečné pl do 2,5 m2</t>
  </si>
  <si>
    <t>kus</t>
  </si>
  <si>
    <t>516972850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</si>
  <si>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</si>
  <si>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</si>
  <si>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</si>
  <si>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</si>
  <si>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</si>
  <si>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</si>
  <si>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 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</si>
  <si>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</si>
  <si>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</si>
  <si>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</si>
  <si>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</si>
  <si>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</si>
  <si>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</si>
  <si>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</si>
  <si>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</si>
  <si>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</si>
  <si>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</si>
  <si>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838406743</t>
  </si>
  <si>
    <t>lehké obroušení stávajícího panelu - příprava pro novou omítku:</t>
  </si>
  <si>
    <t>26,094</t>
  </si>
  <si>
    <t>952901111</t>
  </si>
  <si>
    <t>Vyčištění budov bytové a občanské výstavby při výšce podlaží do 4 m</t>
  </si>
  <si>
    <t>93282941</t>
  </si>
  <si>
    <t>3,4*5</t>
  </si>
  <si>
    <t>přístupová trasa do bytu-choba:</t>
  </si>
  <si>
    <t>962084121</t>
  </si>
  <si>
    <t>Bourání příček umakartových tl do 50 mm</t>
  </si>
  <si>
    <t>-2129862331</t>
  </si>
  <si>
    <t>(2,62+1,85+1,85+1,71+0,87+1,14+0,78)*2,6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</si>
  <si>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</si>
  <si>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</si>
  <si>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</si>
  <si>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</si>
  <si>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</si>
  <si>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</si>
  <si>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</si>
  <si>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</si>
  <si>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</si>
  <si>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</si>
  <si>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-2062224421</t>
  </si>
  <si>
    <t>997013219</t>
  </si>
  <si>
    <t>Příplatek k vnitrostaveništní dopravě suti a vybouraných hmot za zvětšenou dopravu suti ZKD 10 m</t>
  </si>
  <si>
    <t>1669084408</t>
  </si>
  <si>
    <t>3,049*50 'Přepočtené koeficientem množství</t>
  </si>
  <si>
    <t>997013501</t>
  </si>
  <si>
    <t>Odvoz suti a vybouraných hmot na skládku nebo meziskládku do 1 km se složením</t>
  </si>
  <si>
    <t>1766818283</t>
  </si>
  <si>
    <t>997013509</t>
  </si>
  <si>
    <t>Příplatek k odvozu suti a vybouraných hmot na skládku ZKD 1 km přes 1 km</t>
  </si>
  <si>
    <t>2126731061</t>
  </si>
  <si>
    <t>3,049*9 'Přepočtené koeficientem množství</t>
  </si>
  <si>
    <t>997013831</t>
  </si>
  <si>
    <t>Poplatek za uložení na skládce (skládkovné) stavebního odpadu směsného kód odpadu 170 904</t>
  </si>
  <si>
    <t>940256817</t>
  </si>
  <si>
    <t>998</t>
  </si>
  <si>
    <t>Přesun hmot</t>
  </si>
  <si>
    <t>998011003</t>
  </si>
  <si>
    <t>Přesun hmot pro budovy zděné v do 24 m</t>
  </si>
  <si>
    <t>-30438343</t>
  </si>
  <si>
    <t>998011014</t>
  </si>
  <si>
    <t>Příplatek k přesunu hmot pro budovy zděné za zvětšený přesun do 500 m</t>
  </si>
  <si>
    <t>-758282596</t>
  </si>
  <si>
    <t>998017003</t>
  </si>
  <si>
    <t>Přesun hmot s omezením mechanizace pro budovy v do 24 m</t>
  </si>
  <si>
    <t>-288413830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</si>
  <si>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</si>
  <si>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</si>
  <si>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</si>
  <si>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</si>
  <si>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</si>
  <si>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</si>
  <si>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-1819363699</t>
  </si>
  <si>
    <t>0,855*1,035</t>
  </si>
  <si>
    <t>2,465*1,77</t>
  </si>
  <si>
    <t>711192201</t>
  </si>
  <si>
    <t>Provedení izolace proti zemní vlhkosti hydroizolační stěrkou svislé na betonu, 2 vrstvy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</si>
  <si>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</si>
  <si>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</si>
  <si>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</si>
  <si>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</si>
  <si>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</si>
  <si>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</si>
  <si>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</si>
  <si>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</si>
  <si>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</si>
  <si>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</si>
  <si>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</si>
  <si>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</si>
  <si>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</si>
  <si>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</si>
  <si>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711199095</t>
  </si>
  <si>
    <t>Příplatek k izolacím proti zemní vlhkosti za plochu do 10 m2 natěradly za studena nebo za horka</t>
  </si>
  <si>
    <t>61022274</t>
  </si>
  <si>
    <t>5,248+9,192</t>
  </si>
  <si>
    <t>711199101</t>
  </si>
  <si>
    <t>Provedení těsnícího pásu do spoje dilatační nebo styčné spáry podlaha - stěna</t>
  </si>
  <si>
    <t>m</t>
  </si>
  <si>
    <t>1353502284</t>
  </si>
  <si>
    <t>1,35+0,855+1,35</t>
  </si>
  <si>
    <t>1,77+2,465+1,77+2,465-0,7</t>
  </si>
  <si>
    <t>1,6+0,5</t>
  </si>
  <si>
    <t>0,2*4</t>
  </si>
  <si>
    <t>711199102</t>
  </si>
  <si>
    <t>Provedení těsnícího koutu pro vnější nebo vnitřní roh spáry podlaha - stěna</t>
  </si>
  <si>
    <t>-71222774</t>
  </si>
  <si>
    <t>28355020</t>
  </si>
  <si>
    <t>páska pružná těsnící š 80mm</t>
  </si>
  <si>
    <t>449787468</t>
  </si>
  <si>
    <t>15,825*1,1</t>
  </si>
  <si>
    <t>998711103</t>
  </si>
  <si>
    <t>Přesun hmot tonážní pro izolace proti vodě, vlhkosti a plynům v objektech výšky do 60 m</t>
  </si>
  <si>
    <t>1034683821</t>
  </si>
  <si>
    <t>998711181</t>
  </si>
  <si>
    <t>Příplatek k přesunu hmot tonážní 711 prováděný bez použití mechanizace</t>
  </si>
  <si>
    <t>-1194841512</t>
  </si>
  <si>
    <t>721</t>
  </si>
  <si>
    <t>Zdravotechnika - vnitřní kanalizace</t>
  </si>
  <si>
    <t>721171808</t>
  </si>
  <si>
    <t>Demontáž potrubí z PVC do D 114</t>
  </si>
  <si>
    <t>1284211085</t>
  </si>
  <si>
    <t>721173706</t>
  </si>
  <si>
    <t>Potrubí kanalizační z PE odpadní DN 100</t>
  </si>
  <si>
    <t>375145165</t>
  </si>
  <si>
    <t>721173722</t>
  </si>
  <si>
    <t>Potrubí kanalizační z PE připojovací DN 40</t>
  </si>
  <si>
    <t>-1702993758</t>
  </si>
  <si>
    <t>721173724</t>
  </si>
  <si>
    <t>Potrubí kanalizační z PE připojovací DN 70</t>
  </si>
  <si>
    <t>1308440207</t>
  </si>
  <si>
    <t>721220801</t>
  </si>
  <si>
    <t>Demontáž uzávěrek zápachových DN 70</t>
  </si>
  <si>
    <t>1327202399</t>
  </si>
  <si>
    <t>vana,umyvadlo,pračka:</t>
  </si>
  <si>
    <t>721290111</t>
  </si>
  <si>
    <t>Zkouška těsnosti potrubí kanalizace vodou do DN 125</t>
  </si>
  <si>
    <t>1629825695</t>
  </si>
  <si>
    <t>998721103</t>
  </si>
  <si>
    <t>Přesun hmot tonážní pro vnitřní kanalizace v objektech v do 24 m</t>
  </si>
  <si>
    <t>-627931854</t>
  </si>
  <si>
    <t>998721181</t>
  </si>
  <si>
    <t>Příplatek k přesunu hmot tonážní 721 prováděný bez použití mechanizace</t>
  </si>
  <si>
    <t>-1175562779</t>
  </si>
  <si>
    <t>722</t>
  </si>
  <si>
    <t>Zdravotechnika - vnitřní vodovod</t>
  </si>
  <si>
    <t>722170801</t>
  </si>
  <si>
    <t>Demontáž rozvodů vody z plastů do D 25</t>
  </si>
  <si>
    <t>-159514401</t>
  </si>
  <si>
    <t>722176113</t>
  </si>
  <si>
    <t>Montáž potrubí plastové spojované svary polyfuzně do D 25 mm</t>
  </si>
  <si>
    <t>-1878283752</t>
  </si>
  <si>
    <t>28615150</t>
  </si>
  <si>
    <t>trubka vodovodní tlaková PPR řada PN 20 D 16mm dl 4m</t>
  </si>
  <si>
    <t>1553518461</t>
  </si>
  <si>
    <t>28615152</t>
  </si>
  <si>
    <t>trubka vodovodní tlaková PPR řada PN 20 D 20mm dl 4m</t>
  </si>
  <si>
    <t>176038605</t>
  </si>
  <si>
    <t>28615153</t>
  </si>
  <si>
    <t>trubka vodovodní tlaková PPR řada PN 20 D 25mm dl 4m</t>
  </si>
  <si>
    <t>1526265226</t>
  </si>
  <si>
    <t>722179191</t>
  </si>
  <si>
    <t>Příplatek k rozvodu vody z plastů za malý rozsah prací na zakázce do 20 m</t>
  </si>
  <si>
    <t>soubor</t>
  </si>
  <si>
    <t>-89748265</t>
  </si>
  <si>
    <t>722179192</t>
  </si>
  <si>
    <t>Příplatek k rozvodu vody z plastů za potrubí do D 32 mm do 15 svarů</t>
  </si>
  <si>
    <t>-202770668</t>
  </si>
  <si>
    <t>722290215</t>
  </si>
  <si>
    <t>Zkouška těsnosti vodovodního potrubí hrdlového nebo přírubového do DN 100</t>
  </si>
  <si>
    <t>-1666315169</t>
  </si>
  <si>
    <t>722290234</t>
  </si>
  <si>
    <t>Proplach a dezinfekce vodovodního potrubí do DN 80</t>
  </si>
  <si>
    <t>-1652819822</t>
  </si>
  <si>
    <t>998722103</t>
  </si>
  <si>
    <t>Přesun hmot tonážní pro vnitřní vodovod v objektech v do 24 m</t>
  </si>
  <si>
    <t>-1773948601</t>
  </si>
  <si>
    <t>998722181</t>
  </si>
  <si>
    <t>Příplatek k přesunu hmot tonážní 722 prováděný bez použití mechanizace</t>
  </si>
  <si>
    <t>1300530440</t>
  </si>
  <si>
    <t>723</t>
  </si>
  <si>
    <t>Zdravotechnika - vnitřní plynovod</t>
  </si>
  <si>
    <t>723120804</t>
  </si>
  <si>
    <t>Demontáž potrubí ocelové závitové svařované do DN 25</t>
  </si>
  <si>
    <t>-1045526388</t>
  </si>
  <si>
    <t>723150402</t>
  </si>
  <si>
    <t>Potrubí plyn ocelové z ušlechtilé oceli spojované lisováním DN 15</t>
  </si>
  <si>
    <t>-1367435609</t>
  </si>
  <si>
    <t>chránička:</t>
  </si>
  <si>
    <t>723181002</t>
  </si>
  <si>
    <t>Potrubí měděné měkké spojované lisováním DN 15 ZTI</t>
  </si>
  <si>
    <t>-1007271420</t>
  </si>
  <si>
    <t>723190105</t>
  </si>
  <si>
    <t>Přípojka plynovodní nerezová hadice G1/2 F x G1/2 F délky 100 cm spojovaná na závit</t>
  </si>
  <si>
    <t>-251352846</t>
  </si>
  <si>
    <t>723190901</t>
  </si>
  <si>
    <t>Uzavření,otevření plynovodního potrubí při opravě</t>
  </si>
  <si>
    <t>1626788454</t>
  </si>
  <si>
    <t>723190907</t>
  </si>
  <si>
    <t>Odvzdušnění nebo napuštění plynovodního potrubí</t>
  </si>
  <si>
    <t>117600942</t>
  </si>
  <si>
    <t>998723103</t>
  </si>
  <si>
    <t>Přesun hmot tonážní pro vnitřní plynovod v objektech v do 24 m</t>
  </si>
  <si>
    <t>1920482708</t>
  </si>
  <si>
    <t>998723181</t>
  </si>
  <si>
    <t>Příplatek k přesunu hmot tonážní 723 prováděný bez použití mechanizace</t>
  </si>
  <si>
    <t>736806953</t>
  </si>
  <si>
    <t>725</t>
  </si>
  <si>
    <t>Zdravotechnika - zařizovací předměty</t>
  </si>
  <si>
    <t>725110811</t>
  </si>
  <si>
    <t>Demontáž klozetů splachovací s nádrží</t>
  </si>
  <si>
    <t>-475901089</t>
  </si>
  <si>
    <t>725210821</t>
  </si>
  <si>
    <t>Demontáž umyvadel bez výtokových armatur</t>
  </si>
  <si>
    <t>32067373</t>
  </si>
  <si>
    <t>725211602</t>
  </si>
  <si>
    <t>Umyvadlo keramické připevněné na stěnu šrouby bílé bez krytu na sifon 550 mm</t>
  </si>
  <si>
    <t>-273382775</t>
  </si>
  <si>
    <t>725220841</t>
  </si>
  <si>
    <t>Demontáž van ocelová</t>
  </si>
  <si>
    <t>618859742</t>
  </si>
  <si>
    <t>725222116</t>
  </si>
  <si>
    <t>Vana bez armatur výtokových akrylátová se zápachovou uzávěrkou 1600x700 mm</t>
  </si>
  <si>
    <t>1695169265</t>
  </si>
  <si>
    <t>725810811</t>
  </si>
  <si>
    <t>Demontáž ventilů výtokových nástěnných</t>
  </si>
  <si>
    <t>1912885028</t>
  </si>
  <si>
    <t>725811115</t>
  </si>
  <si>
    <t>Ventil nástěnný pevný výtok G1/2x80 mm</t>
  </si>
  <si>
    <t>460646398</t>
  </si>
  <si>
    <t>725820801</t>
  </si>
  <si>
    <t>Demontáž baterie nástěnné do G 3 / 4</t>
  </si>
  <si>
    <t>1658278595</t>
  </si>
  <si>
    <t>725822611</t>
  </si>
  <si>
    <t>Baterie umyvadlová stojánková páková bez výpusti</t>
  </si>
  <si>
    <t>-1438504529</t>
  </si>
  <si>
    <t>725831313</t>
  </si>
  <si>
    <t>Baterie vanová nástěnná páková s příslušenstvím a pohyblivým držákem</t>
  </si>
  <si>
    <t>1673591761</t>
  </si>
  <si>
    <t>725865501</t>
  </si>
  <si>
    <t>Odpadní souprava DN 40/50 se zápachovou uzávěrkou pro vanu, ovládání bovdenem</t>
  </si>
  <si>
    <t>1020715577</t>
  </si>
  <si>
    <t>725869101</t>
  </si>
  <si>
    <t>Montáž zápachových uzávěrek do DN 40</t>
  </si>
  <si>
    <t>-1816814272</t>
  </si>
  <si>
    <t>55161837</t>
  </si>
  <si>
    <t>uzávěrka zápachová pro pračku a myčku nástěnná PP-bílá DN 40</t>
  </si>
  <si>
    <t>-1581787840</t>
  </si>
  <si>
    <t>ZUU</t>
  </si>
  <si>
    <t>Zápachová uzávěra - sifon pro umyvadla, provedení chrom</t>
  </si>
  <si>
    <t>-1563880816</t>
  </si>
  <si>
    <t>725980123</t>
  </si>
  <si>
    <t>Dvířka 40/20 vč. montáže a začištění k obkladu</t>
  </si>
  <si>
    <t>-618045207</t>
  </si>
  <si>
    <t>998725103</t>
  </si>
  <si>
    <t>Přesun hmot tonážní pro zařizovací předměty v objektech v do 24 m</t>
  </si>
  <si>
    <t>990522383</t>
  </si>
  <si>
    <t>998725181</t>
  </si>
  <si>
    <t>Příplatek k přesunu hmot tonážní 725 prováděný bez použití mechanizace</t>
  </si>
  <si>
    <t>68963617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</si>
  <si>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</si>
  <si>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</si>
  <si>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</si>
  <si>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</si>
  <si>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</si>
  <si>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</si>
  <si>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</si>
  <si>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</si>
  <si>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-296843930</t>
  </si>
  <si>
    <t>998726113</t>
  </si>
  <si>
    <t>Přesun hmot tonážní pro instalační prefabrikáty v objektech v do 24 m</t>
  </si>
  <si>
    <t>-314194951</t>
  </si>
  <si>
    <t>998726181</t>
  </si>
  <si>
    <t>Příplatek k přesunu hmot tonážní 726 prováděný bez použití mechanizace</t>
  </si>
  <si>
    <t>1606360341</t>
  </si>
  <si>
    <t>741</t>
  </si>
  <si>
    <t>Elektroinstalace - silnoproud</t>
  </si>
  <si>
    <t>741112001</t>
  </si>
  <si>
    <t>Montáž krabice zapuštěná plastová kruhová</t>
  </si>
  <si>
    <t>922020834</t>
  </si>
  <si>
    <t>34571515</t>
  </si>
  <si>
    <t>krabice přístrojová instalační 400 V, 142x71x45mm do dutých stěn</t>
  </si>
  <si>
    <t>-1277156261</t>
  </si>
  <si>
    <t>741120001</t>
  </si>
  <si>
    <t>Montáž vodič Cu izolovaný plný a laněný žíla 0,35-6 mm2 pod omítku (CY)</t>
  </si>
  <si>
    <t>979783579</t>
  </si>
  <si>
    <t>34111036</t>
  </si>
  <si>
    <t>kabel silový s Cu jádrem 1 kV 3x2,5mm2</t>
  </si>
  <si>
    <t>202718088</t>
  </si>
  <si>
    <t>34111018</t>
  </si>
  <si>
    <t>kabel silový s Cu jádrem 6mm2</t>
  </si>
  <si>
    <t>-1295383594</t>
  </si>
  <si>
    <t>741210001</t>
  </si>
  <si>
    <t>Montáž rozvodnice oceloplechová nebo plastová běžná do 20 kg</t>
  </si>
  <si>
    <t>-1016559653</t>
  </si>
  <si>
    <t>35713850</t>
  </si>
  <si>
    <t>rozvodnice elektroměrové s jedním 1 fázovým místem bez požární úpravy 18 pozic</t>
  </si>
  <si>
    <t>-1947445359</t>
  </si>
  <si>
    <t>741310001</t>
  </si>
  <si>
    <t>Montáž vypínač nástěnný 1-jednopólový prostředí normální</t>
  </si>
  <si>
    <t>-1375142258</t>
  </si>
  <si>
    <t>34535799</t>
  </si>
  <si>
    <t>ovladač zapínací tlačítkový 10A 3553-80289 velkoplošný</t>
  </si>
  <si>
    <t>1570345928</t>
  </si>
  <si>
    <t>741313001</t>
  </si>
  <si>
    <t>Montáž zásuvka (polo)zapuštěná bezšroubové připojení 2P+PE se zapojením vodičů</t>
  </si>
  <si>
    <t>1032035027</t>
  </si>
  <si>
    <t>35811077</t>
  </si>
  <si>
    <t>zásuvka nepropustná nástěnná 16A 220 V 3pólová</t>
  </si>
  <si>
    <t>-51097149</t>
  </si>
  <si>
    <t>741370002</t>
  </si>
  <si>
    <t>Montáž svítidlo žárovkové bytové stropní přisazené 1 zdroj se sklem</t>
  </si>
  <si>
    <t>-337476983</t>
  </si>
  <si>
    <t>34821275</t>
  </si>
  <si>
    <t>svítidlo bytové žárovkové IP 42, max. 60 W E27</t>
  </si>
  <si>
    <t>2081981535</t>
  </si>
  <si>
    <t>34111030</t>
  </si>
  <si>
    <t>kabel silový s Cu jádrem 1 kV 3x1,5mm2</t>
  </si>
  <si>
    <t>1919152999</t>
  </si>
  <si>
    <t>741810001</t>
  </si>
  <si>
    <t>Celková prohlídka elektrického rozvodu a zařízení do 100 000,- Kč</t>
  </si>
  <si>
    <t>1041541242</t>
  </si>
  <si>
    <t>998741103</t>
  </si>
  <si>
    <t>Přesun hmot tonážní pro silnoproud v objektech v do 24 m</t>
  </si>
  <si>
    <t>-1525771741</t>
  </si>
  <si>
    <t>998741181</t>
  </si>
  <si>
    <t>Příplatek k přesunu hmot tonážní 741 prováděný bez použití mechanizace</t>
  </si>
  <si>
    <t>1321480628</t>
  </si>
  <si>
    <t>751</t>
  </si>
  <si>
    <t>Vzduchotechnika</t>
  </si>
  <si>
    <t>751111012</t>
  </si>
  <si>
    <t>Mtž vent ax ntl nástěnného základního D do 200 mm</t>
  </si>
  <si>
    <t>386209978</t>
  </si>
  <si>
    <t>V</t>
  </si>
  <si>
    <t>Axiální ventilátor max. 20x20cm, pr. 125 mm</t>
  </si>
  <si>
    <t>-17589779</t>
  </si>
  <si>
    <t>751111811</t>
  </si>
  <si>
    <t>Demontáž ventilátoru axiálního nízkotlakého kruhové potrubí D do 200 mm</t>
  </si>
  <si>
    <t>126872247</t>
  </si>
  <si>
    <t>998751102</t>
  </si>
  <si>
    <t>Přesun hmot tonážní pro vzduchotechniku v objektech v do 24 m</t>
  </si>
  <si>
    <t>106115621</t>
  </si>
  <si>
    <t>998751181</t>
  </si>
  <si>
    <t>Příplatek k přesunu hmot tonážní 751 prováděný bez použití mechanizace</t>
  </si>
  <si>
    <t>-33984552</t>
  </si>
  <si>
    <t>763</t>
  </si>
  <si>
    <t>Konstrukce suché výstavby</t>
  </si>
  <si>
    <t>763111331</t>
  </si>
  <si>
    <t>SDK příčka tl 80 mm profil CW+UW 50 desky 1xH2 15 TI 40 mm</t>
  </si>
  <si>
    <t>1433905959</t>
  </si>
  <si>
    <t>1,035*2,6</t>
  </si>
  <si>
    <t>(0,855+0,08)*2,6</t>
  </si>
  <si>
    <t>2,465*2,6</t>
  </si>
  <si>
    <t>763111718</t>
  </si>
  <si>
    <t>SDK příčka úprava styku příčky a stropu/stávající stěny páskou nebo silikonováním</t>
  </si>
  <si>
    <t>-88712070</t>
  </si>
  <si>
    <t>(0,85+1,035)*2</t>
  </si>
  <si>
    <t>(2,465+1,77)*2</t>
  </si>
  <si>
    <t>2,6*6</t>
  </si>
  <si>
    <t>763111724</t>
  </si>
  <si>
    <t>SDK příčka páska k vyztužení různých úhlů</t>
  </si>
  <si>
    <t>725847131</t>
  </si>
  <si>
    <t>2,6*5</t>
  </si>
  <si>
    <t>0,5</t>
  </si>
  <si>
    <t>763111751</t>
  </si>
  <si>
    <t>Příplatek k SDK příčce za plochu do 6 m2 jednotlivě</t>
  </si>
  <si>
    <t>-1863204536</t>
  </si>
  <si>
    <t>763111762</t>
  </si>
  <si>
    <t>Příplatek k SDK příčce s jednoduchou nosnou konstrukcí za zahuštění profilů na vzdálenost 41 mm</t>
  </si>
  <si>
    <t>-899010263</t>
  </si>
  <si>
    <t>763111771</t>
  </si>
  <si>
    <t>Příplatek k SDK příčce za rovinnost kvality Q3</t>
  </si>
  <si>
    <t>604843209</t>
  </si>
  <si>
    <t>11,531*2</t>
  </si>
  <si>
    <t>998763303</t>
  </si>
  <si>
    <t>Přesun hmot tonážní pro sádrokartonové konstrukce v objektech v do 24 m</t>
  </si>
  <si>
    <t>-1751130644</t>
  </si>
  <si>
    <t>998763381</t>
  </si>
  <si>
    <t>Příplatek k přesunu hmot tonážní 763 SDK prováděný bez použití mechanizace</t>
  </si>
  <si>
    <t>-721238999</t>
  </si>
  <si>
    <t>766</t>
  </si>
  <si>
    <t>Konstrukce truhlářské</t>
  </si>
  <si>
    <t>766421812</t>
  </si>
  <si>
    <t>Demontáž truhlářského obložení podhledů z panelů plochy přes 1,5 m2</t>
  </si>
  <si>
    <t>-366302214</t>
  </si>
  <si>
    <t>demontáž obložení stropu umakartem:</t>
  </si>
  <si>
    <t>1,14*0,87</t>
  </si>
  <si>
    <t>1,71*1,85</t>
  </si>
  <si>
    <t>766660001</t>
  </si>
  <si>
    <t>Montáž dveřních křídel otvíravých 1křídlových š do 0,8 m do ocelové zárubně</t>
  </si>
  <si>
    <t>-548354424</t>
  </si>
  <si>
    <t>61162854</t>
  </si>
  <si>
    <t>dveře vnitřní foliované plné 1křídlové 70x197 cm</t>
  </si>
  <si>
    <t>-2021326721</t>
  </si>
  <si>
    <t>54914610</t>
  </si>
  <si>
    <t>kování vrchní dveřní klika včetně rozet a montážního materiál nerez PK</t>
  </si>
  <si>
    <t>-1838050448</t>
  </si>
  <si>
    <t>766660722</t>
  </si>
  <si>
    <t>Montáž dveřního kování - zámku</t>
  </si>
  <si>
    <t>748373690</t>
  </si>
  <si>
    <t>54925015</t>
  </si>
  <si>
    <t>zámek stavební zadlabací dozický 02-03 L Zn</t>
  </si>
  <si>
    <t>-884177789</t>
  </si>
  <si>
    <t>766695212</t>
  </si>
  <si>
    <t>Montáž truhlářských prahů dveří 1křídlových šířky do 10 cm</t>
  </si>
  <si>
    <t>-1030851432</t>
  </si>
  <si>
    <t>61187416</t>
  </si>
  <si>
    <t>práh dveřní dřevěný bukový tl 2cm dl 92cm š 10cm</t>
  </si>
  <si>
    <t>1961347692</t>
  </si>
  <si>
    <t>998766103</t>
  </si>
  <si>
    <t>Přesun hmot tonážní pro konstrukce truhlářské v objektech v do 24 m</t>
  </si>
  <si>
    <t>1770269998</t>
  </si>
  <si>
    <t>998766181</t>
  </si>
  <si>
    <t>Příplatek k přesunu hmot tonážní 766 prováděný bez použití mechanizace</t>
  </si>
  <si>
    <t>1150177602</t>
  </si>
  <si>
    <t>DV</t>
  </si>
  <si>
    <t>Dodávka a osazení SDK konstrukce dvířek za wc - pro obklad vč. úchytek a začištění</t>
  </si>
  <si>
    <t>829961799</t>
  </si>
  <si>
    <t>UP</t>
  </si>
  <si>
    <t>Dodatečná úprava dveřních prahů vzhledem k výškovým rozdílům podlah</t>
  </si>
  <si>
    <t>-1064291954</t>
  </si>
  <si>
    <t>771</t>
  </si>
  <si>
    <t>Podlahy z dlaždic</t>
  </si>
  <si>
    <t>771571113</t>
  </si>
  <si>
    <t>Montáž podlah z keramických dlaždic režných hladkých do malty do 12 ks/m2</t>
  </si>
  <si>
    <t>804311995</t>
  </si>
  <si>
    <t>2,46*1,77</t>
  </si>
  <si>
    <t>771591111</t>
  </si>
  <si>
    <t>Podlahy penetrace podkladu</t>
  </si>
  <si>
    <t>-633825752</t>
  </si>
  <si>
    <t>59761408</t>
  </si>
  <si>
    <t>dlaždice keramická barevná přes 9 do 12 ks/m2</t>
  </si>
  <si>
    <t>2037090515</t>
  </si>
  <si>
    <t>5,239*1,1 'Přepočtené koeficientem množství</t>
  </si>
  <si>
    <t>998771103</t>
  </si>
  <si>
    <t>Přesun hmot tonážní pro podlahy z dlaždic v objektech v do 24 m</t>
  </si>
  <si>
    <t>-846245906</t>
  </si>
  <si>
    <t>998771181</t>
  </si>
  <si>
    <t>Příplatek k přesunu hmot tonážní 771 prováděný bez použití mechanizace</t>
  </si>
  <si>
    <t>780873385</t>
  </si>
  <si>
    <t>776</t>
  </si>
  <si>
    <t>Podlahy povlakové</t>
  </si>
  <si>
    <t>776201812</t>
  </si>
  <si>
    <t>Demontáž lepených povlakových podlah s podložkou ručně</t>
  </si>
  <si>
    <t>-1518565433</t>
  </si>
  <si>
    <t>demontáž nášlapné vrstvy z pvc:</t>
  </si>
  <si>
    <t>1,85*0,78</t>
  </si>
  <si>
    <t>776421111</t>
  </si>
  <si>
    <t>Montáž obvodových lišt lepením</t>
  </si>
  <si>
    <t>-2092828167</t>
  </si>
  <si>
    <t>28411003</t>
  </si>
  <si>
    <t>lišta soklová PVC 30 x 30 mm</t>
  </si>
  <si>
    <t>-797829927</t>
  </si>
  <si>
    <t>4*1,02 'Přepočtené koeficientem množství</t>
  </si>
  <si>
    <t>998776103</t>
  </si>
  <si>
    <t>Přesun hmot tonážní pro podlahy povlakové v objektech v do 24 m</t>
  </si>
  <si>
    <t>-450857797</t>
  </si>
  <si>
    <t>998776181</t>
  </si>
  <si>
    <t>Příplatek k přesunu hmot tonážní 776 prováděný bez použití mechanizace</t>
  </si>
  <si>
    <t>-1462351495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</si>
  <si>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</si>
  <si>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</si>
  <si>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</si>
  <si>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</si>
  <si>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486568064</t>
  </si>
  <si>
    <t>(0,855+1,02)*2</t>
  </si>
  <si>
    <t>L</t>
  </si>
  <si>
    <t>Listela - dekorovaný obklad</t>
  </si>
  <si>
    <t>-186882746</t>
  </si>
  <si>
    <t>12,22/0,4*1,1</t>
  </si>
  <si>
    <t>781471113</t>
  </si>
  <si>
    <t>Montáž obkladů vnitřních keramických hladkých do 19 ks/m2 kladených do malty</t>
  </si>
  <si>
    <t>-573952459</t>
  </si>
  <si>
    <t>(2,46+1,77)*2*2</t>
  </si>
  <si>
    <t>(0,855+1,035)*2*2</t>
  </si>
  <si>
    <t>59761155</t>
  </si>
  <si>
    <t>dlaždice keramické koupelnové(barevné) přes 19 do 25 ks/m2</t>
  </si>
  <si>
    <t>825296327</t>
  </si>
  <si>
    <t>24,480*1,1</t>
  </si>
  <si>
    <t>781495111</t>
  </si>
  <si>
    <t>Penetrace podkladu vnitřních obkladů</t>
  </si>
  <si>
    <t>1660992774</t>
  </si>
  <si>
    <t>998781103</t>
  </si>
  <si>
    <t>Přesun hmot tonážní pro obklady keramické v objektech v do 24 m</t>
  </si>
  <si>
    <t>-223192799</t>
  </si>
  <si>
    <t>998781181</t>
  </si>
  <si>
    <t>Příplatek k přesunu hmot tonážní 781 prováděný bez použití mechanizace</t>
  </si>
  <si>
    <t>-1645227509</t>
  </si>
  <si>
    <t>783</t>
  </si>
  <si>
    <t>Dokončovací práce - nátěry</t>
  </si>
  <si>
    <t>783301313</t>
  </si>
  <si>
    <t>Odmaštění zámečnických konstrukcí ředidlovým odmašťovačem</t>
  </si>
  <si>
    <t>-671995149</t>
  </si>
  <si>
    <t>783314101</t>
  </si>
  <si>
    <t>Základní jednonásobný syntetický nátěr zámečnických konstrukcí</t>
  </si>
  <si>
    <t>1739955898</t>
  </si>
  <si>
    <t>zárubně:</t>
  </si>
  <si>
    <t>(2*2+0,9)*2*0,5</t>
  </si>
  <si>
    <t>783317101</t>
  </si>
  <si>
    <t>Krycí jednonásobný syntetický standardní nátěr zámečnických konstrukcí</t>
  </si>
  <si>
    <t>894569387</t>
  </si>
  <si>
    <t>784</t>
  </si>
  <si>
    <t>Dokončovací práce - malby a tapety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</si>
  <si>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</si>
  <si>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</si>
  <si>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</si>
  <si>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</si>
  <si>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</si>
  <si>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</si>
  <si>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</si>
  <si>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</si>
  <si>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784121001</t>
  </si>
  <si>
    <t>Oškrabání malby v mísnostech výšky do 3,80 m</t>
  </si>
  <si>
    <t>1342702563</t>
  </si>
  <si>
    <t>strop komory:</t>
  </si>
  <si>
    <t>0,78*1,85</t>
  </si>
  <si>
    <t>784181111</t>
  </si>
  <si>
    <t>Základní silikátová jednonásobná penetrace podkladu v místnostech výšky do 3,80m</t>
  </si>
  <si>
    <t>-287927250</t>
  </si>
  <si>
    <t>784321001</t>
  </si>
  <si>
    <t>Jednonásobné silikátové bílé malby v místnosti výšky do 3,80 m</t>
  </si>
  <si>
    <t>1543682133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</si>
  <si>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</si>
  <si>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</si>
  <si>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</si>
  <si>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</si>
  <si>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</si>
  <si>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</si>
  <si>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</si>
  <si>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</si>
  <si>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</si>
  <si>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</si>
  <si>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</si>
  <si>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</si>
  <si>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</si>
  <si>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</si>
  <si>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</si>
  <si>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29013744</t>
  </si>
  <si>
    <t>Ostatní drobné nepecifikované práce související s rozvody vody a kanalizace bytového jádra:</t>
  </si>
  <si>
    <t>HZS3111</t>
  </si>
  <si>
    <t>Hodinová zúčtovací sazba montér potrubí</t>
  </si>
  <si>
    <t>1824790884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</si>
  <si>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</si>
  <si>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</si>
  <si>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</si>
  <si>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</si>
  <si>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</si>
  <si>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</si>
  <si>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</si>
  <si>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47668973</t>
  </si>
  <si>
    <t>VRN7</t>
  </si>
  <si>
    <t>Provozní vlivy</t>
  </si>
  <si>
    <t>070001000</t>
  </si>
  <si>
    <t>-322649504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</si>
</sst>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'4 - Bytová jednotka č.4'!J30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'4 - Bytová jednotka č.4'!P142</f>
        <v>0</v>
      </c>
      <c r="AV95" s="85">
        <f>'4 - Bytová jednotka č.4'!J33</f>
        <v>0</v>
      </c>
      <c r="AW95" s="85">
        <f>'4 - Bytová jednotka č.4'!J34</f>
        <v>0</v>
      </c>
      <c r="AX95" s="85">
        <f>'4 - Bytová jednotka č.4'!J35</f>
        <v>0</v>
      </c>
      <c r="AY95" s="85">
        <f>'4 - Bytová jednotka č.4'!J36</f>
        <v>0</v>
      </c>
      <c r="AZ95" s="85">
        <f>'4 - Bytová jednotka č.4'!F33</f>
        <v>0</v>
      </c>
      <c r="BA95" s="85">
        <f>'4 - Bytová jednotka č.4'!F34</f>
        <v>0</v>
      </c>
      <c r="BB95" s="85">
        <f>'4 - Bytová jednotka č.4'!F35</f>
        <v>0</v>
      </c>
      <c r="BC95" s="85">
        <f>'4 - Bytová jednotka č.4'!F36</f>
        <v>0</v>
      </c>
      <c r="BD95" s="87">
        <f>'4 - Bytová jednotka č.4'!F37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4"/>
  <sheetViews>
    <sheetView showGridLines="0" tabSelected="1" workbookViewId="0" topLeftCell="A412">
      <selection activeCell="C436" sqref="C4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ROUND((SUM(BE142:BE433)),2)</f>
        <v>0</v>
      </c>
      <c r="G33" s="32"/>
      <c r="H33" s="32"/>
      <c r="I33" s="103">
        <v>0.21</v>
      </c>
      <c r="J33" s="102">
        <f>ROUND(((SUM(BE142:BE433))*I33),2)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ROUND((SUM(BF142:BF433)),2)</f>
        <v>0</v>
      </c>
      <c r="G34" s="32"/>
      <c r="H34" s="32"/>
      <c r="I34" s="103">
        <v>0.15</v>
      </c>
      <c r="J34" s="102">
        <f>ROUND(((SUM(BF142:BF433))*I34),2)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4 - Bytová jednotka č.4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J162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J184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J192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J196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J197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J262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J281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J285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J303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J309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J348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J358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J370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J386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J392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J409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J429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J430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Horymírova 2975/4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4 - Bytová jednotka č.4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P143+P196+P409+P429</f>
        <v>0</v>
      </c>
      <c r="Q142" s="66"/>
      <c r="R142" s="141">
        <f>R143+R196+R409+R429</f>
        <v>2.9901942199999993</v>
      </c>
      <c r="S142" s="66"/>
      <c r="T142" s="142">
        <f>T143+T196+T409+T429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BK143+BK196+BK409+BK429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P144+P147+P162+P184+P192</f>
        <v>0</v>
      </c>
      <c r="Q143" s="150"/>
      <c r="R143" s="151">
        <f>R144+R147+R162+R184+R192</f>
        <v>0.8938706399999999</v>
      </c>
      <c r="S143" s="150"/>
      <c r="T143" s="152">
        <f>T144+T147+T162+T184+T192</f>
        <v>2.8171141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BK144+BK147+BK162+BK184+BK192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81</v>
      </c>
      <c r="AT145" s="170" t="s">
        <v>138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81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SUM(P148:P161)</f>
        <v>0</v>
      </c>
      <c r="Q147" s="150"/>
      <c r="R147" s="151">
        <f>SUM(R148:R161)</f>
        <v>0.77333864</v>
      </c>
      <c r="S147" s="150"/>
      <c r="T147" s="152">
        <f>SUM(T148:T161)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SUM(BK148:BK161)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138</v>
      </c>
      <c r="E148" s="159" t="s">
        <v>149</v>
      </c>
      <c r="F148" s="160" t="s">
        <v>150</v>
      </c>
      <c r="G148" s="161" t="s">
        <v>141</v>
      </c>
      <c r="H148" s="162">
        <v>14.456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0.0037585599999999993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81</v>
      </c>
      <c r="AT148" s="170" t="s">
        <v>138</v>
      </c>
      <c r="AU148" s="170" t="s">
        <v>142</v>
      </c>
      <c r="AY148" s="17" t="s">
        <v>135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142</v>
      </c>
      <c r="BK148" s="171">
        <f aca="true" t="shared" si="9" ref="BK148:BK150">ROUND(I148*H148,2)</f>
        <v>0</v>
      </c>
      <c r="BL148" s="17" t="s">
        <v>81</v>
      </c>
      <c r="BM148" s="170" t="s">
        <v>151</v>
      </c>
    </row>
    <row r="149" spans="1:65" s="2" customFormat="1" ht="21.75" customHeight="1">
      <c r="A149" s="32"/>
      <c r="B149" s="157"/>
      <c r="C149" s="158">
        <v>3</v>
      </c>
      <c r="D149" s="158" t="s">
        <v>138</v>
      </c>
      <c r="E149" s="159" t="s">
        <v>152</v>
      </c>
      <c r="F149" s="160" t="s">
        <v>153</v>
      </c>
      <c r="G149" s="161" t="s">
        <v>141</v>
      </c>
      <c r="H149" s="162">
        <v>14.456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0.06331728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81</v>
      </c>
      <c r="AT149" s="170" t="s">
        <v>138</v>
      </c>
      <c r="AU149" s="170" t="s">
        <v>142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81</v>
      </c>
      <c r="BM149" s="170" t="s">
        <v>154</v>
      </c>
    </row>
    <row r="150" spans="1:65" s="2" customFormat="1" ht="21.75" customHeight="1">
      <c r="A150" s="32"/>
      <c r="B150" s="157"/>
      <c r="C150" s="158">
        <v>4</v>
      </c>
      <c r="D150" s="158" t="s">
        <v>138</v>
      </c>
      <c r="E150" s="159" t="s">
        <v>156</v>
      </c>
      <c r="F150" s="160" t="s">
        <v>157</v>
      </c>
      <c r="G150" s="161" t="s">
        <v>141</v>
      </c>
      <c r="H150" s="162">
        <v>3.336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0.010008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81</v>
      </c>
      <c r="AT150" s="170" t="s">
        <v>138</v>
      </c>
      <c r="AU150" s="170" t="s">
        <v>142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81</v>
      </c>
      <c r="BM150" s="170" t="s">
        <v>158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159</v>
      </c>
      <c r="H151" s="176">
        <v>3.336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84</v>
      </c>
      <c r="AY151" s="174" t="s">
        <v>135</v>
      </c>
    </row>
    <row r="152" spans="1:65" s="2" customFormat="1" ht="21.75" customHeight="1">
      <c r="A152" s="32"/>
      <c r="B152" s="157"/>
      <c r="C152" s="158">
        <v>5</v>
      </c>
      <c r="D152" s="158" t="s">
        <v>138</v>
      </c>
      <c r="E152" s="159" t="s">
        <v>161</v>
      </c>
      <c r="F152" s="160" t="s">
        <v>162</v>
      </c>
      <c r="G152" s="161" t="s">
        <v>141</v>
      </c>
      <c r="H152" s="162">
        <v>14.456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0.227682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81</v>
      </c>
      <c r="AT152" s="170" t="s">
        <v>138</v>
      </c>
      <c r="AU152" s="170" t="s">
        <v>142</v>
      </c>
      <c r="AY152" s="17" t="s">
        <v>135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142</v>
      </c>
      <c r="BK152" s="171">
        <f>ROUND(I152*H152,2)</f>
        <v>0</v>
      </c>
      <c r="BL152" s="17" t="s">
        <v>81</v>
      </c>
      <c r="BM152" s="170" t="s">
        <v>163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164</v>
      </c>
      <c r="H153" s="176">
        <v>14.456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84</v>
      </c>
      <c r="AY153" s="174" t="s">
        <v>135</v>
      </c>
    </row>
    <row r="154" spans="1:65" s="2" customFormat="1" ht="16.5" customHeight="1">
      <c r="A154" s="32"/>
      <c r="B154" s="157"/>
      <c r="C154" s="158">
        <v>6</v>
      </c>
      <c r="D154" s="158" t="s">
        <v>138</v>
      </c>
      <c r="E154" s="159" t="s">
        <v>165</v>
      </c>
      <c r="F154" s="160" t="s">
        <v>166</v>
      </c>
      <c r="G154" s="161" t="s">
        <v>141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81</v>
      </c>
      <c r="AT154" s="170" t="s">
        <v>138</v>
      </c>
      <c r="AU154" s="170" t="s">
        <v>142</v>
      </c>
      <c r="AY154" s="17" t="s">
        <v>135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81</v>
      </c>
      <c r="BM154" s="170" t="s">
        <v>167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168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>
        <v>7</v>
      </c>
      <c r="D156" s="158" t="s">
        <v>138</v>
      </c>
      <c r="E156" s="159" t="s">
        <v>169</v>
      </c>
      <c r="F156" s="160" t="s">
        <v>170</v>
      </c>
      <c r="G156" s="161" t="s">
        <v>141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81</v>
      </c>
      <c r="AT156" s="170" t="s">
        <v>138</v>
      </c>
      <c r="AU156" s="170" t="s">
        <v>142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81</v>
      </c>
      <c r="BM156" s="170" t="s">
        <v>171</v>
      </c>
    </row>
    <row r="157" spans="2:51" s="14" customFormat="1" ht="12">
      <c r="B157" s="181"/>
      <c r="D157" s="173" t="s">
        <v>144</v>
      </c>
      <c r="E157" s="182" t="s">
        <v>1</v>
      </c>
      <c r="F157" s="183" t="s">
        <v>172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144</v>
      </c>
      <c r="AU157" s="182" t="s">
        <v>142</v>
      </c>
      <c r="AV157" s="14" t="s">
        <v>84</v>
      </c>
      <c r="AW157" s="14" t="s">
        <v>33</v>
      </c>
      <c r="AX157" s="14" t="s">
        <v>76</v>
      </c>
      <c r="AY157" s="182" t="s">
        <v>135</v>
      </c>
    </row>
    <row r="158" spans="2:51" s="13" customFormat="1" ht="12">
      <c r="B158" s="172"/>
      <c r="D158" s="173" t="s">
        <v>144</v>
      </c>
      <c r="E158" s="174" t="s">
        <v>1</v>
      </c>
      <c r="F158" s="175" t="s">
        <v>173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142</v>
      </c>
      <c r="AV158" s="13" t="s">
        <v>142</v>
      </c>
      <c r="AW158" s="13" t="s">
        <v>33</v>
      </c>
      <c r="AX158" s="13" t="s">
        <v>84</v>
      </c>
      <c r="AY158" s="174" t="s">
        <v>135</v>
      </c>
    </row>
    <row r="159" spans="1:65" s="2" customFormat="1" ht="21.75" customHeight="1">
      <c r="A159" s="32"/>
      <c r="B159" s="157"/>
      <c r="C159" s="158">
        <v>8</v>
      </c>
      <c r="D159" s="158" t="s">
        <v>138</v>
      </c>
      <c r="E159" s="159" t="s">
        <v>174</v>
      </c>
      <c r="F159" s="160" t="s">
        <v>175</v>
      </c>
      <c r="G159" s="161" t="s">
        <v>141</v>
      </c>
      <c r="H159" s="162">
        <v>5.784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0.0567</v>
      </c>
      <c r="R159" s="168">
        <f>Q159*H159</f>
        <v>0.3279528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81</v>
      </c>
      <c r="AT159" s="170" t="s">
        <v>138</v>
      </c>
      <c r="AU159" s="170" t="s">
        <v>142</v>
      </c>
      <c r="AY159" s="17" t="s">
        <v>135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142</v>
      </c>
      <c r="BK159" s="171">
        <f>ROUND(I159*H159,2)</f>
        <v>0</v>
      </c>
      <c r="BL159" s="17" t="s">
        <v>81</v>
      </c>
      <c r="BM159" s="170" t="s">
        <v>176</v>
      </c>
    </row>
    <row r="160" spans="1:65" s="2" customFormat="1" ht="16.5" customHeight="1">
      <c r="A160" s="32"/>
      <c r="B160" s="157"/>
      <c r="C160" s="158">
        <v>9</v>
      </c>
      <c r="D160" s="158" t="s">
        <v>138</v>
      </c>
      <c r="E160" s="159" t="s">
        <v>177</v>
      </c>
      <c r="F160" s="160" t="s">
        <v>178</v>
      </c>
      <c r="G160" s="161" t="s">
        <v>179</v>
      </c>
      <c r="H160" s="162">
        <v>2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0.04684</v>
      </c>
      <c r="R160" s="168">
        <f>Q160*H160</f>
        <v>0.09368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81</v>
      </c>
      <c r="AT160" s="170" t="s">
        <v>138</v>
      </c>
      <c r="AU160" s="170" t="s">
        <v>142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81</v>
      </c>
      <c r="BM160" s="170" t="s">
        <v>180</v>
      </c>
    </row>
    <row r="161" spans="1:65" s="2" customFormat="1" ht="16.5" customHeight="1">
      <c r="A161" s="32"/>
      <c r="B161" s="157"/>
      <c r="C161" s="188">
        <v>10</v>
      </c>
      <c r="D161" s="188" t="s">
        <v>181</v>
      </c>
      <c r="E161" s="189" t="s">
        <v>182</v>
      </c>
      <c r="F161" s="190" t="s">
        <v>183</v>
      </c>
      <c r="G161" s="191" t="s">
        <v>179</v>
      </c>
      <c r="H161" s="192">
        <v>2</v>
      </c>
      <c r="I161" s="193"/>
      <c r="J161" s="194">
        <f>ROUND(I161*H161,2)</f>
        <v>0</v>
      </c>
      <c r="K161" s="195"/>
      <c r="L161" s="196"/>
      <c r="M161" s="197" t="s">
        <v>1</v>
      </c>
      <c r="N161" s="198" t="s">
        <v>42</v>
      </c>
      <c r="O161" s="58"/>
      <c r="P161" s="168">
        <f>O161*H161</f>
        <v>0</v>
      </c>
      <c r="Q161" s="168">
        <v>0.02347</v>
      </c>
      <c r="R161" s="168">
        <f>Q161*H161</f>
        <v>0.04694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155</v>
      </c>
      <c r="AT161" s="170" t="s">
        <v>181</v>
      </c>
      <c r="AU161" s="170" t="s">
        <v>142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81</v>
      </c>
      <c r="BM161" s="170" t="s">
        <v>184</v>
      </c>
    </row>
    <row r="162" spans="2:63" s="12" customFormat="1" ht="22.9" customHeight="1">
      <c r="B162" s="144"/>
      <c r="D162" s="145" t="s">
        <v>75</v>
      </c>
      <c r="E162" s="155" t="s">
        <v>160</v>
      </c>
      <c r="F162" s="155" t="s">
        <v>185</v>
      </c>
      <c r="I162" s="147"/>
      <c r="J162" s="156">
        <f>BK162</f>
        <v>0</v>
      </c>
      <c r="L162" s="144"/>
      <c r="M162" s="149"/>
      <c r="N162" s="150"/>
      <c r="O162" s="150"/>
      <c r="P162" s="151">
        <f>SUM(P163:P183)</f>
        <v>0</v>
      </c>
      <c r="Q162" s="150"/>
      <c r="R162" s="151">
        <f>SUM(R163:R183)</f>
        <v>0.00268</v>
      </c>
      <c r="S162" s="150"/>
      <c r="T162" s="152">
        <f>SUM(T163:T183)</f>
        <v>2.8171141</v>
      </c>
      <c r="AR162" s="145" t="s">
        <v>84</v>
      </c>
      <c r="AT162" s="153" t="s">
        <v>75</v>
      </c>
      <c r="AU162" s="153" t="s">
        <v>84</v>
      </c>
      <c r="AY162" s="145" t="s">
        <v>135</v>
      </c>
      <c r="BK162" s="154">
        <f>SUM(BK163:BK183)</f>
        <v>0</v>
      </c>
    </row>
    <row r="163" spans="1:65" s="2" customFormat="1" ht="21.75" customHeight="1">
      <c r="A163" s="32"/>
      <c r="B163" s="157"/>
      <c r="C163" s="158">
        <v>11</v>
      </c>
      <c r="D163" s="158" t="s">
        <v>138</v>
      </c>
      <c r="E163" s="159" t="s">
        <v>186</v>
      </c>
      <c r="F163" s="160" t="s">
        <v>187</v>
      </c>
      <c r="G163" s="161" t="s">
        <v>141</v>
      </c>
      <c r="H163" s="162">
        <v>20.094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188</v>
      </c>
      <c r="AT163" s="170" t="s">
        <v>138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188</v>
      </c>
      <c r="BM163" s="170" t="s">
        <v>189</v>
      </c>
    </row>
    <row r="164" spans="2:51" s="14" customFormat="1" ht="12">
      <c r="B164" s="181"/>
      <c r="D164" s="173" t="s">
        <v>144</v>
      </c>
      <c r="E164" s="182" t="s">
        <v>1</v>
      </c>
      <c r="F164" s="183" t="s">
        <v>190</v>
      </c>
      <c r="H164" s="182" t="s">
        <v>1</v>
      </c>
      <c r="I164" s="184"/>
      <c r="L164" s="181"/>
      <c r="M164" s="185"/>
      <c r="N164" s="186"/>
      <c r="O164" s="186"/>
      <c r="P164" s="186"/>
      <c r="Q164" s="186"/>
      <c r="R164" s="186"/>
      <c r="S164" s="186"/>
      <c r="T164" s="187"/>
      <c r="AT164" s="182" t="s">
        <v>144</v>
      </c>
      <c r="AU164" s="182" t="s">
        <v>142</v>
      </c>
      <c r="AV164" s="14" t="s">
        <v>84</v>
      </c>
      <c r="AW164" s="14" t="s">
        <v>33</v>
      </c>
      <c r="AX164" s="14" t="s">
        <v>76</v>
      </c>
      <c r="AY164" s="182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191</v>
      </c>
      <c r="H165" s="176">
        <v>14.404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192</v>
      </c>
      <c r="H166" s="182" t="s">
        <v>1</v>
      </c>
      <c r="I166" s="184"/>
      <c r="L166" s="181"/>
      <c r="M166" s="185"/>
      <c r="N166" s="186"/>
      <c r="O166" s="186"/>
      <c r="P166" s="186"/>
      <c r="Q166" s="186"/>
      <c r="R166" s="186"/>
      <c r="S166" s="186"/>
      <c r="T166" s="187"/>
      <c r="AT166" s="182" t="s">
        <v>144</v>
      </c>
      <c r="AU166" s="182" t="s">
        <v>142</v>
      </c>
      <c r="AV166" s="14" t="s">
        <v>84</v>
      </c>
      <c r="AW166" s="14" t="s">
        <v>33</v>
      </c>
      <c r="AX166" s="14" t="s">
        <v>76</v>
      </c>
      <c r="AY166" s="182" t="s">
        <v>135</v>
      </c>
    </row>
    <row r="167" spans="2:51" s="13" customFormat="1" ht="12">
      <c r="B167" s="172"/>
      <c r="D167" s="173" t="s">
        <v>144</v>
      </c>
      <c r="E167" s="174" t="s">
        <v>1</v>
      </c>
      <c r="F167" s="175" t="s">
        <v>193</v>
      </c>
      <c r="H167" s="176">
        <v>1.009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144</v>
      </c>
      <c r="AU167" s="174" t="s">
        <v>142</v>
      </c>
      <c r="AV167" s="13" t="s">
        <v>142</v>
      </c>
      <c r="AW167" s="13" t="s">
        <v>33</v>
      </c>
      <c r="AX167" s="13" t="s">
        <v>76</v>
      </c>
      <c r="AY167" s="174" t="s">
        <v>135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194</v>
      </c>
      <c r="H168" s="176">
        <v>4.681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5" customFormat="1" ht="12">
      <c r="B169" s="199"/>
      <c r="D169" s="173" t="s">
        <v>144</v>
      </c>
      <c r="E169" s="200" t="s">
        <v>1</v>
      </c>
      <c r="F169" s="201" t="s">
        <v>195</v>
      </c>
      <c r="H169" s="202">
        <v>20.094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0" t="s">
        <v>144</v>
      </c>
      <c r="AU169" s="200" t="s">
        <v>142</v>
      </c>
      <c r="AV169" s="15" t="s">
        <v>81</v>
      </c>
      <c r="AW169" s="15" t="s">
        <v>33</v>
      </c>
      <c r="AX169" s="15" t="s">
        <v>84</v>
      </c>
      <c r="AY169" s="200" t="s">
        <v>135</v>
      </c>
    </row>
    <row r="170" spans="1:65" s="2" customFormat="1" ht="21.75" customHeight="1">
      <c r="A170" s="32"/>
      <c r="B170" s="157"/>
      <c r="C170" s="158">
        <v>12</v>
      </c>
      <c r="D170" s="158" t="s">
        <v>138</v>
      </c>
      <c r="E170" s="159" t="s">
        <v>196</v>
      </c>
      <c r="F170" s="160" t="s">
        <v>197</v>
      </c>
      <c r="G170" s="161" t="s">
        <v>141</v>
      </c>
      <c r="H170" s="162">
        <v>26.094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0.00015</v>
      </c>
      <c r="T170" s="169">
        <f>S170*H170</f>
        <v>0.0039141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188</v>
      </c>
      <c r="AT170" s="170" t="s">
        <v>138</v>
      </c>
      <c r="AU170" s="170" t="s">
        <v>142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142</v>
      </c>
      <c r="BK170" s="171">
        <f>ROUND(I170*H170,2)</f>
        <v>0</v>
      </c>
      <c r="BL170" s="17" t="s">
        <v>188</v>
      </c>
      <c r="BM170" s="170" t="s">
        <v>198</v>
      </c>
    </row>
    <row r="171" spans="2:51" s="14" customFormat="1" ht="22.5">
      <c r="B171" s="181"/>
      <c r="D171" s="173" t="s">
        <v>144</v>
      </c>
      <c r="E171" s="182" t="s">
        <v>1</v>
      </c>
      <c r="F171" s="183" t="s">
        <v>199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144</v>
      </c>
      <c r="AU171" s="182" t="s">
        <v>142</v>
      </c>
      <c r="AV171" s="14" t="s">
        <v>84</v>
      </c>
      <c r="AW171" s="14" t="s">
        <v>33</v>
      </c>
      <c r="AX171" s="14" t="s">
        <v>76</v>
      </c>
      <c r="AY171" s="182" t="s">
        <v>135</v>
      </c>
    </row>
    <row r="172" spans="2:51" s="13" customFormat="1" ht="12">
      <c r="B172" s="172"/>
      <c r="D172" s="173" t="s">
        <v>144</v>
      </c>
      <c r="E172" s="174" t="s">
        <v>1</v>
      </c>
      <c r="F172" s="175" t="s">
        <v>200</v>
      </c>
      <c r="H172" s="176">
        <v>26.094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84</v>
      </c>
      <c r="AY172" s="174" t="s">
        <v>135</v>
      </c>
    </row>
    <row r="173" spans="1:65" s="2" customFormat="1" ht="21.75" customHeight="1">
      <c r="A173" s="32"/>
      <c r="B173" s="157"/>
      <c r="C173" s="158">
        <v>13</v>
      </c>
      <c r="D173" s="158" t="s">
        <v>138</v>
      </c>
      <c r="E173" s="159" t="s">
        <v>201</v>
      </c>
      <c r="F173" s="160" t="s">
        <v>202</v>
      </c>
      <c r="G173" s="161" t="s">
        <v>141</v>
      </c>
      <c r="H173" s="162">
        <v>67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4E-05</v>
      </c>
      <c r="R173" s="168">
        <f>Q173*H173</f>
        <v>0.00268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81</v>
      </c>
      <c r="AT173" s="170" t="s">
        <v>138</v>
      </c>
      <c r="AU173" s="170" t="s">
        <v>142</v>
      </c>
      <c r="AY173" s="17" t="s">
        <v>135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142</v>
      </c>
      <c r="BK173" s="171">
        <f>ROUND(I173*H173,2)</f>
        <v>0</v>
      </c>
      <c r="BL173" s="17" t="s">
        <v>81</v>
      </c>
      <c r="BM173" s="170" t="s">
        <v>203</v>
      </c>
    </row>
    <row r="174" spans="2:51" s="13" customFormat="1" ht="12">
      <c r="B174" s="172"/>
      <c r="D174" s="173" t="s">
        <v>144</v>
      </c>
      <c r="E174" s="174" t="s">
        <v>1</v>
      </c>
      <c r="F174" s="175" t="s">
        <v>204</v>
      </c>
      <c r="H174" s="176">
        <v>17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76</v>
      </c>
      <c r="AY174" s="174" t="s">
        <v>135</v>
      </c>
    </row>
    <row r="175" spans="2:51" s="14" customFormat="1" ht="12">
      <c r="B175" s="181"/>
      <c r="D175" s="173" t="s">
        <v>144</v>
      </c>
      <c r="E175" s="182" t="s">
        <v>1</v>
      </c>
      <c r="F175" s="183" t="s">
        <v>205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173</v>
      </c>
      <c r="H176" s="176">
        <v>50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5" customFormat="1" ht="12">
      <c r="B177" s="199"/>
      <c r="D177" s="173" t="s">
        <v>144</v>
      </c>
      <c r="E177" s="200" t="s">
        <v>1</v>
      </c>
      <c r="F177" s="201" t="s">
        <v>195</v>
      </c>
      <c r="H177" s="202">
        <v>67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142</v>
      </c>
      <c r="AV177" s="15" t="s">
        <v>81</v>
      </c>
      <c r="AW177" s="15" t="s">
        <v>33</v>
      </c>
      <c r="AX177" s="15" t="s">
        <v>84</v>
      </c>
      <c r="AY177" s="200" t="s">
        <v>135</v>
      </c>
    </row>
    <row r="178" spans="1:65" s="2" customFormat="1" ht="16.5" customHeight="1">
      <c r="A178" s="32"/>
      <c r="B178" s="157"/>
      <c r="C178" s="158">
        <v>14</v>
      </c>
      <c r="D178" s="158" t="s">
        <v>138</v>
      </c>
      <c r="E178" s="159" t="s">
        <v>206</v>
      </c>
      <c r="F178" s="160" t="s">
        <v>207</v>
      </c>
      <c r="G178" s="161" t="s">
        <v>141</v>
      </c>
      <c r="H178" s="162">
        <v>28.132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</v>
      </c>
      <c r="R178" s="168">
        <f>Q178*H178</f>
        <v>0</v>
      </c>
      <c r="S178" s="168">
        <v>0.1</v>
      </c>
      <c r="T178" s="169">
        <f>S178*H178</f>
        <v>2.8132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81</v>
      </c>
      <c r="AT178" s="170" t="s">
        <v>138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81</v>
      </c>
      <c r="BM178" s="170" t="s">
        <v>208</v>
      </c>
    </row>
    <row r="179" spans="2:51" s="13" customFormat="1" ht="12">
      <c r="B179" s="172"/>
      <c r="D179" s="173" t="s">
        <v>144</v>
      </c>
      <c r="E179" s="174" t="s">
        <v>1</v>
      </c>
      <c r="F179" s="175" t="s">
        <v>209</v>
      </c>
      <c r="H179" s="176">
        <v>28.132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144</v>
      </c>
      <c r="AU179" s="174" t="s">
        <v>142</v>
      </c>
      <c r="AV179" s="13" t="s">
        <v>142</v>
      </c>
      <c r="AW179" s="13" t="s">
        <v>33</v>
      </c>
      <c r="AX179" s="13" t="s">
        <v>84</v>
      </c>
      <c r="AY179" s="174" t="s">
        <v>135</v>
      </c>
    </row>
    <row r="180" spans="1:65" s="2" customFormat="1" ht="16.5" customHeight="1">
      <c r="A180" s="32"/>
      <c r="B180" s="157"/>
      <c r="C180" s="158">
        <v>15</v>
      </c>
      <c r="D180" s="158" t="s">
        <v>138</v>
      </c>
      <c r="E180" s="159" t="s">
        <v>210</v>
      </c>
      <c r="F180" s="160" t="s">
        <v>211</v>
      </c>
      <c r="G180" s="161" t="s">
        <v>141</v>
      </c>
      <c r="H180" s="162">
        <v>5.784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81</v>
      </c>
      <c r="AT180" s="170" t="s">
        <v>138</v>
      </c>
      <c r="AU180" s="170" t="s">
        <v>142</v>
      </c>
      <c r="AY180" s="17" t="s">
        <v>135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142</v>
      </c>
      <c r="BK180" s="171">
        <f>ROUND(I180*H180,2)</f>
        <v>0</v>
      </c>
      <c r="BL180" s="17" t="s">
        <v>81</v>
      </c>
      <c r="BM180" s="170" t="s">
        <v>212</v>
      </c>
    </row>
    <row r="181" spans="2:51" s="13" customFormat="1" ht="12">
      <c r="B181" s="172"/>
      <c r="D181" s="173" t="s">
        <v>144</v>
      </c>
      <c r="E181" s="174" t="s">
        <v>1</v>
      </c>
      <c r="F181" s="175" t="s">
        <v>213</v>
      </c>
      <c r="H181" s="176">
        <v>4.681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135</v>
      </c>
    </row>
    <row r="182" spans="2:51" s="13" customFormat="1" ht="12">
      <c r="B182" s="172"/>
      <c r="D182" s="173" t="s">
        <v>144</v>
      </c>
      <c r="E182" s="174" t="s">
        <v>1</v>
      </c>
      <c r="F182" s="175" t="s">
        <v>214</v>
      </c>
      <c r="H182" s="176">
        <v>1.103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144</v>
      </c>
      <c r="AU182" s="174" t="s">
        <v>142</v>
      </c>
      <c r="AV182" s="13" t="s">
        <v>142</v>
      </c>
      <c r="AW182" s="13" t="s">
        <v>33</v>
      </c>
      <c r="AX182" s="13" t="s">
        <v>76</v>
      </c>
      <c r="AY182" s="174" t="s">
        <v>135</v>
      </c>
    </row>
    <row r="183" spans="2:51" s="15" customFormat="1" ht="12">
      <c r="B183" s="199"/>
      <c r="D183" s="173" t="s">
        <v>144</v>
      </c>
      <c r="E183" s="200" t="s">
        <v>1</v>
      </c>
      <c r="F183" s="201" t="s">
        <v>195</v>
      </c>
      <c r="H183" s="202">
        <v>5.784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144</v>
      </c>
      <c r="AU183" s="200" t="s">
        <v>142</v>
      </c>
      <c r="AV183" s="15" t="s">
        <v>81</v>
      </c>
      <c r="AW183" s="15" t="s">
        <v>33</v>
      </c>
      <c r="AX183" s="15" t="s">
        <v>84</v>
      </c>
      <c r="AY183" s="200" t="s">
        <v>135</v>
      </c>
    </row>
    <row r="184" spans="2:63" s="12" customFormat="1" ht="22.9" customHeight="1">
      <c r="B184" s="144"/>
      <c r="D184" s="145" t="s">
        <v>75</v>
      </c>
      <c r="E184" s="155" t="s">
        <v>215</v>
      </c>
      <c r="F184" s="155" t="s">
        <v>216</v>
      </c>
      <c r="I184" s="147"/>
      <c r="J184" s="156">
        <f>BK184</f>
        <v>0</v>
      </c>
      <c r="L184" s="144"/>
      <c r="M184" s="149"/>
      <c r="N184" s="150"/>
      <c r="O184" s="150"/>
      <c r="P184" s="151">
        <f>SUM(P185:P191)</f>
        <v>0</v>
      </c>
      <c r="Q184" s="150"/>
      <c r="R184" s="151">
        <f>SUM(R185:R191)</f>
        <v>0</v>
      </c>
      <c r="S184" s="150"/>
      <c r="T184" s="152">
        <f>SUM(T185:T191)</f>
        <v>0</v>
      </c>
      <c r="AR184" s="145" t="s">
        <v>84</v>
      </c>
      <c r="AT184" s="153" t="s">
        <v>75</v>
      </c>
      <c r="AU184" s="153" t="s">
        <v>84</v>
      </c>
      <c r="AY184" s="145" t="s">
        <v>135</v>
      </c>
      <c r="BK184" s="154">
        <f>SUM(BK185:BK191)</f>
        <v>0</v>
      </c>
    </row>
    <row r="185" spans="1:65" s="2" customFormat="1" ht="21.75" customHeight="1">
      <c r="A185" s="32"/>
      <c r="B185" s="157"/>
      <c r="C185" s="158">
        <v>16</v>
      </c>
      <c r="D185" s="158" t="s">
        <v>138</v>
      </c>
      <c r="E185" s="159" t="s">
        <v>217</v>
      </c>
      <c r="F185" s="160" t="s">
        <v>218</v>
      </c>
      <c r="G185" s="161" t="s">
        <v>219</v>
      </c>
      <c r="H185" s="162">
        <v>3.049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81</v>
      </c>
      <c r="AT185" s="170" t="s">
        <v>138</v>
      </c>
      <c r="AU185" s="170" t="s">
        <v>142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142</v>
      </c>
      <c r="BK185" s="171">
        <f>ROUND(I185*H185,2)</f>
        <v>0</v>
      </c>
      <c r="BL185" s="17" t="s">
        <v>81</v>
      </c>
      <c r="BM185" s="170" t="s">
        <v>220</v>
      </c>
    </row>
    <row r="186" spans="1:65" s="2" customFormat="1" ht="21.75" customHeight="1">
      <c r="A186" s="32"/>
      <c r="B186" s="157"/>
      <c r="C186" s="158">
        <v>17</v>
      </c>
      <c r="D186" s="158" t="s">
        <v>138</v>
      </c>
      <c r="E186" s="159" t="s">
        <v>221</v>
      </c>
      <c r="F186" s="160" t="s">
        <v>222</v>
      </c>
      <c r="G186" s="161" t="s">
        <v>219</v>
      </c>
      <c r="H186" s="162">
        <v>152.45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81</v>
      </c>
      <c r="AT186" s="170" t="s">
        <v>138</v>
      </c>
      <c r="AU186" s="170" t="s">
        <v>142</v>
      </c>
      <c r="AY186" s="17" t="s">
        <v>135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81</v>
      </c>
      <c r="BM186" s="170" t="s">
        <v>223</v>
      </c>
    </row>
    <row r="187" spans="2:51" s="13" customFormat="1" ht="12">
      <c r="B187" s="172"/>
      <c r="D187" s="173" t="s">
        <v>144</v>
      </c>
      <c r="F187" s="175" t="s">
        <v>224</v>
      </c>
      <c r="H187" s="176">
        <v>152.45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</v>
      </c>
      <c r="AX187" s="13" t="s">
        <v>84</v>
      </c>
      <c r="AY187" s="174" t="s">
        <v>135</v>
      </c>
    </row>
    <row r="188" spans="1:65" s="2" customFormat="1" ht="21.75" customHeight="1">
      <c r="A188" s="32"/>
      <c r="B188" s="157"/>
      <c r="C188" s="158">
        <v>18</v>
      </c>
      <c r="D188" s="158" t="s">
        <v>138</v>
      </c>
      <c r="E188" s="159" t="s">
        <v>225</v>
      </c>
      <c r="F188" s="160" t="s">
        <v>226</v>
      </c>
      <c r="G188" s="161" t="s">
        <v>219</v>
      </c>
      <c r="H188" s="162">
        <v>3.049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81</v>
      </c>
      <c r="AT188" s="170" t="s">
        <v>138</v>
      </c>
      <c r="AU188" s="170" t="s">
        <v>142</v>
      </c>
      <c r="AY188" s="17" t="s">
        <v>135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81</v>
      </c>
      <c r="BM188" s="170" t="s">
        <v>227</v>
      </c>
    </row>
    <row r="189" spans="1:65" s="2" customFormat="1" ht="21.75" customHeight="1">
      <c r="A189" s="32"/>
      <c r="B189" s="157"/>
      <c r="C189" s="158">
        <v>19</v>
      </c>
      <c r="D189" s="158" t="s">
        <v>138</v>
      </c>
      <c r="E189" s="159" t="s">
        <v>228</v>
      </c>
      <c r="F189" s="160" t="s">
        <v>229</v>
      </c>
      <c r="G189" s="161" t="s">
        <v>219</v>
      </c>
      <c r="H189" s="162">
        <v>27.441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81</v>
      </c>
      <c r="AT189" s="170" t="s">
        <v>138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81</v>
      </c>
      <c r="BM189" s="170" t="s">
        <v>230</v>
      </c>
    </row>
    <row r="190" spans="2:51" s="13" customFormat="1" ht="12">
      <c r="B190" s="172"/>
      <c r="D190" s="173" t="s">
        <v>144</v>
      </c>
      <c r="F190" s="175" t="s">
        <v>231</v>
      </c>
      <c r="H190" s="176">
        <v>27.441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</v>
      </c>
      <c r="AX190" s="13" t="s">
        <v>84</v>
      </c>
      <c r="AY190" s="174" t="s">
        <v>135</v>
      </c>
    </row>
    <row r="191" spans="1:65" s="2" customFormat="1" ht="21.75" customHeight="1">
      <c r="A191" s="32"/>
      <c r="B191" s="157"/>
      <c r="C191" s="158">
        <v>20</v>
      </c>
      <c r="D191" s="158" t="s">
        <v>138</v>
      </c>
      <c r="E191" s="159" t="s">
        <v>232</v>
      </c>
      <c r="F191" s="160" t="s">
        <v>233</v>
      </c>
      <c r="G191" s="161" t="s">
        <v>219</v>
      </c>
      <c r="H191" s="162">
        <v>3.049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81</v>
      </c>
      <c r="AT191" s="170" t="s">
        <v>138</v>
      </c>
      <c r="AU191" s="170" t="s">
        <v>142</v>
      </c>
      <c r="AY191" s="17" t="s">
        <v>135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81</v>
      </c>
      <c r="BM191" s="170" t="s">
        <v>234</v>
      </c>
    </row>
    <row r="192" spans="2:63" s="12" customFormat="1" ht="22.9" customHeight="1">
      <c r="B192" s="144"/>
      <c r="D192" s="145" t="s">
        <v>75</v>
      </c>
      <c r="E192" s="155" t="s">
        <v>235</v>
      </c>
      <c r="F192" s="155" t="s">
        <v>236</v>
      </c>
      <c r="I192" s="147"/>
      <c r="J192" s="156">
        <f>BK192</f>
        <v>0</v>
      </c>
      <c r="L192" s="144"/>
      <c r="M192" s="149"/>
      <c r="N192" s="150"/>
      <c r="O192" s="150"/>
      <c r="P192" s="151">
        <f>SUM(P193:P195)</f>
        <v>0</v>
      </c>
      <c r="Q192" s="150"/>
      <c r="R192" s="151">
        <f>SUM(R193:R195)</f>
        <v>0</v>
      </c>
      <c r="S192" s="150"/>
      <c r="T192" s="152">
        <f>SUM(T193:T195)</f>
        <v>0</v>
      </c>
      <c r="AR192" s="145" t="s">
        <v>84</v>
      </c>
      <c r="AT192" s="153" t="s">
        <v>75</v>
      </c>
      <c r="AU192" s="153" t="s">
        <v>84</v>
      </c>
      <c r="AY192" s="145" t="s">
        <v>135</v>
      </c>
      <c r="BK192" s="154">
        <f>SUM(BK193:BK195)</f>
        <v>0</v>
      </c>
    </row>
    <row r="193" spans="1:65" s="2" customFormat="1" ht="16.5" customHeight="1">
      <c r="A193" s="32"/>
      <c r="B193" s="157"/>
      <c r="C193" s="158">
        <v>21</v>
      </c>
      <c r="D193" s="158" t="s">
        <v>138</v>
      </c>
      <c r="E193" s="159" t="s">
        <v>237</v>
      </c>
      <c r="F193" s="160" t="s">
        <v>238</v>
      </c>
      <c r="G193" s="161" t="s">
        <v>219</v>
      </c>
      <c r="H193" s="162">
        <v>1.029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81</v>
      </c>
      <c r="AT193" s="170" t="s">
        <v>138</v>
      </c>
      <c r="AU193" s="170" t="s">
        <v>142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81</v>
      </c>
      <c r="BM193" s="170" t="s">
        <v>239</v>
      </c>
    </row>
    <row r="194" spans="1:65" s="2" customFormat="1" ht="21.75" customHeight="1">
      <c r="A194" s="32"/>
      <c r="B194" s="157"/>
      <c r="C194" s="158">
        <v>22</v>
      </c>
      <c r="D194" s="158" t="s">
        <v>138</v>
      </c>
      <c r="E194" s="159" t="s">
        <v>240</v>
      </c>
      <c r="F194" s="160" t="s">
        <v>241</v>
      </c>
      <c r="G194" s="161" t="s">
        <v>219</v>
      </c>
      <c r="H194" s="162">
        <v>1.029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81</v>
      </c>
      <c r="AT194" s="170" t="s">
        <v>138</v>
      </c>
      <c r="AU194" s="170" t="s">
        <v>142</v>
      </c>
      <c r="AY194" s="17" t="s">
        <v>135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81</v>
      </c>
      <c r="BM194" s="170" t="s">
        <v>242</v>
      </c>
    </row>
    <row r="195" spans="1:65" s="2" customFormat="1" ht="21.75" customHeight="1">
      <c r="A195" s="32"/>
      <c r="B195" s="157"/>
      <c r="C195" s="158">
        <v>23</v>
      </c>
      <c r="D195" s="158" t="s">
        <v>138</v>
      </c>
      <c r="E195" s="159" t="s">
        <v>243</v>
      </c>
      <c r="F195" s="160" t="s">
        <v>244</v>
      </c>
      <c r="G195" s="161" t="s">
        <v>219</v>
      </c>
      <c r="H195" s="162">
        <v>1.029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81</v>
      </c>
      <c r="AT195" s="170" t="s">
        <v>138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81</v>
      </c>
      <c r="BM195" s="170" t="s">
        <v>245</v>
      </c>
    </row>
    <row r="196" spans="2:63" s="12" customFormat="1" ht="25.9" customHeight="1">
      <c r="B196" s="144"/>
      <c r="D196" s="145" t="s">
        <v>75</v>
      </c>
      <c r="E196" s="146" t="s">
        <v>246</v>
      </c>
      <c r="F196" s="146" t="s">
        <v>247</v>
      </c>
      <c r="I196" s="147"/>
      <c r="J196" s="148">
        <f>BK196</f>
        <v>0</v>
      </c>
      <c r="L196" s="144"/>
      <c r="M196" s="149"/>
      <c r="N196" s="150"/>
      <c r="O196" s="150"/>
      <c r="P196" s="151">
        <f>P197+P228+P239+P251+P262+P281+P285+P303+P309+P331+P348+P358+P370+P386+P392</f>
        <v>0</v>
      </c>
      <c r="Q196" s="150"/>
      <c r="R196" s="151">
        <f>R197+R228+R239+R251+R262+R281+R285+R303+R309+R331+R348+R358+R370+R386+R392</f>
        <v>2.0963235799999995</v>
      </c>
      <c r="S196" s="150"/>
      <c r="T196" s="152">
        <f>T197+T228+T239+T251+T262+T281+T285+T303+T309+T331+T348+T358+T370+T386+T392</f>
        <v>0.23186973</v>
      </c>
      <c r="AR196" s="145" t="s">
        <v>142</v>
      </c>
      <c r="AT196" s="153" t="s">
        <v>75</v>
      </c>
      <c r="AU196" s="153" t="s">
        <v>76</v>
      </c>
      <c r="AY196" s="145" t="s">
        <v>135</v>
      </c>
      <c r="BK196" s="154">
        <f>BK197+BK228+BK239+BK251+BK262+BK281+BK285+BK303+BK309+BK331+BK348+BK358+BK370+BK386+BK392</f>
        <v>0</v>
      </c>
    </row>
    <row r="197" spans="2:63" s="12" customFormat="1" ht="22.9" customHeight="1">
      <c r="B197" s="144"/>
      <c r="D197" s="145" t="s">
        <v>75</v>
      </c>
      <c r="E197" s="155" t="s">
        <v>248</v>
      </c>
      <c r="F197" s="155" t="s">
        <v>249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SUM(P198:P227)</f>
        <v>0</v>
      </c>
      <c r="Q197" s="150"/>
      <c r="R197" s="151">
        <f>SUM(R198:R227)</f>
        <v>0.044364480000000005</v>
      </c>
      <c r="S197" s="150"/>
      <c r="T197" s="152">
        <f>SUM(T198:T227)</f>
        <v>0</v>
      </c>
      <c r="AR197" s="145" t="s">
        <v>142</v>
      </c>
      <c r="AT197" s="153" t="s">
        <v>75</v>
      </c>
      <c r="AU197" s="153" t="s">
        <v>84</v>
      </c>
      <c r="AY197" s="145" t="s">
        <v>135</v>
      </c>
      <c r="BK197" s="154">
        <f>SUM(BK198:BK227)</f>
        <v>0</v>
      </c>
    </row>
    <row r="198" spans="1:65" s="2" customFormat="1" ht="21.75" customHeight="1">
      <c r="A198" s="32"/>
      <c r="B198" s="157"/>
      <c r="C198" s="158">
        <v>24</v>
      </c>
      <c r="D198" s="158" t="s">
        <v>138</v>
      </c>
      <c r="E198" s="159" t="s">
        <v>250</v>
      </c>
      <c r="F198" s="160" t="s">
        <v>251</v>
      </c>
      <c r="G198" s="161" t="s">
        <v>141</v>
      </c>
      <c r="H198" s="162">
        <v>5.248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188</v>
      </c>
      <c r="AT198" s="170" t="s">
        <v>138</v>
      </c>
      <c r="AU198" s="170" t="s">
        <v>142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188</v>
      </c>
      <c r="BM198" s="170" t="s">
        <v>252</v>
      </c>
    </row>
    <row r="199" spans="2:51" s="13" customFormat="1" ht="12">
      <c r="B199" s="172"/>
      <c r="D199" s="173" t="s">
        <v>144</v>
      </c>
      <c r="E199" s="174" t="s">
        <v>1</v>
      </c>
      <c r="F199" s="175" t="s">
        <v>253</v>
      </c>
      <c r="H199" s="176">
        <v>0.885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144</v>
      </c>
      <c r="AU199" s="174" t="s">
        <v>142</v>
      </c>
      <c r="AV199" s="13" t="s">
        <v>142</v>
      </c>
      <c r="AW199" s="13" t="s">
        <v>33</v>
      </c>
      <c r="AX199" s="13" t="s">
        <v>76</v>
      </c>
      <c r="AY199" s="174" t="s">
        <v>135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254</v>
      </c>
      <c r="H200" s="176">
        <v>4.363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76</v>
      </c>
      <c r="AY200" s="174" t="s">
        <v>135</v>
      </c>
    </row>
    <row r="201" spans="2:51" s="15" customFormat="1" ht="12">
      <c r="B201" s="199"/>
      <c r="D201" s="173" t="s">
        <v>144</v>
      </c>
      <c r="E201" s="200" t="s">
        <v>1</v>
      </c>
      <c r="F201" s="201" t="s">
        <v>195</v>
      </c>
      <c r="H201" s="202">
        <v>5.248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144</v>
      </c>
      <c r="AU201" s="200" t="s">
        <v>142</v>
      </c>
      <c r="AV201" s="15" t="s">
        <v>81</v>
      </c>
      <c r="AW201" s="15" t="s">
        <v>33</v>
      </c>
      <c r="AX201" s="15" t="s">
        <v>84</v>
      </c>
      <c r="AY201" s="200" t="s">
        <v>135</v>
      </c>
    </row>
    <row r="202" spans="1:65" s="2" customFormat="1" ht="21.75" customHeight="1">
      <c r="A202" s="32"/>
      <c r="B202" s="157"/>
      <c r="C202" s="158">
        <v>25</v>
      </c>
      <c r="D202" s="158" t="s">
        <v>138</v>
      </c>
      <c r="E202" s="159" t="s">
        <v>255</v>
      </c>
      <c r="F202" s="160" t="s">
        <v>256</v>
      </c>
      <c r="G202" s="161" t="s">
        <v>141</v>
      </c>
      <c r="H202" s="162">
        <v>9.192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188</v>
      </c>
      <c r="AT202" s="170" t="s">
        <v>138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188</v>
      </c>
      <c r="BM202" s="170" t="s">
        <v>257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258</v>
      </c>
      <c r="H203" s="176">
        <v>0.585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259</v>
      </c>
      <c r="H204" s="176">
        <v>5.54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260</v>
      </c>
      <c r="H205" s="176">
        <v>1.187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135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261</v>
      </c>
      <c r="H206" s="176">
        <v>0.2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135</v>
      </c>
    </row>
    <row r="207" spans="2:51" s="14" customFormat="1" ht="12">
      <c r="B207" s="181"/>
      <c r="D207" s="173" t="s">
        <v>144</v>
      </c>
      <c r="E207" s="182" t="s">
        <v>1</v>
      </c>
      <c r="F207" s="183" t="s">
        <v>262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144</v>
      </c>
      <c r="AU207" s="182" t="s">
        <v>142</v>
      </c>
      <c r="AV207" s="14" t="s">
        <v>84</v>
      </c>
      <c r="AW207" s="14" t="s">
        <v>33</v>
      </c>
      <c r="AX207" s="14" t="s">
        <v>76</v>
      </c>
      <c r="AY207" s="182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263</v>
      </c>
      <c r="H208" s="176">
        <v>1.68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135</v>
      </c>
    </row>
    <row r="209" spans="2:51" s="15" customFormat="1" ht="12">
      <c r="B209" s="199"/>
      <c r="D209" s="173" t="s">
        <v>144</v>
      </c>
      <c r="E209" s="200" t="s">
        <v>1</v>
      </c>
      <c r="F209" s="201" t="s">
        <v>195</v>
      </c>
      <c r="H209" s="202">
        <v>9.192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142</v>
      </c>
      <c r="AV209" s="15" t="s">
        <v>81</v>
      </c>
      <c r="AW209" s="15" t="s">
        <v>33</v>
      </c>
      <c r="AX209" s="15" t="s">
        <v>84</v>
      </c>
      <c r="AY209" s="200" t="s">
        <v>135</v>
      </c>
    </row>
    <row r="210" spans="1:65" s="2" customFormat="1" ht="21.75" customHeight="1">
      <c r="A210" s="32"/>
      <c r="B210" s="157"/>
      <c r="C210" s="188">
        <v>26</v>
      </c>
      <c r="D210" s="188" t="s">
        <v>181</v>
      </c>
      <c r="E210" s="189" t="s">
        <v>264</v>
      </c>
      <c r="F210" s="190" t="s">
        <v>265</v>
      </c>
      <c r="G210" s="191" t="s">
        <v>266</v>
      </c>
      <c r="H210" s="192">
        <v>43.32</v>
      </c>
      <c r="I210" s="193"/>
      <c r="J210" s="194">
        <f>ROUND(I210*H210,2)</f>
        <v>0</v>
      </c>
      <c r="K210" s="195"/>
      <c r="L210" s="196"/>
      <c r="M210" s="197" t="s">
        <v>1</v>
      </c>
      <c r="N210" s="198" t="s">
        <v>42</v>
      </c>
      <c r="O210" s="58"/>
      <c r="P210" s="168">
        <f>O210*H210</f>
        <v>0</v>
      </c>
      <c r="Q210" s="168">
        <v>0.001</v>
      </c>
      <c r="R210" s="168">
        <f>Q210*H210</f>
        <v>0.043320000000000004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267</v>
      </c>
      <c r="AT210" s="170" t="s">
        <v>181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188</v>
      </c>
      <c r="BM210" s="170" t="s">
        <v>268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269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84</v>
      </c>
      <c r="AW211" s="14" t="s">
        <v>33</v>
      </c>
      <c r="AX211" s="14" t="s">
        <v>76</v>
      </c>
      <c r="AY211" s="182" t="s">
        <v>135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270</v>
      </c>
      <c r="H212" s="176">
        <v>43.32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>
        <v>27</v>
      </c>
      <c r="D213" s="158" t="s">
        <v>138</v>
      </c>
      <c r="E213" s="159" t="s">
        <v>271</v>
      </c>
      <c r="F213" s="160" t="s">
        <v>272</v>
      </c>
      <c r="G213" s="161" t="s">
        <v>141</v>
      </c>
      <c r="H213" s="162">
        <v>14.44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188</v>
      </c>
      <c r="AT213" s="170" t="s">
        <v>138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188</v>
      </c>
      <c r="BM213" s="170" t="s">
        <v>273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274</v>
      </c>
      <c r="H214" s="176">
        <v>14.44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>
        <v>28</v>
      </c>
      <c r="D215" s="158" t="s">
        <v>138</v>
      </c>
      <c r="E215" s="159" t="s">
        <v>275</v>
      </c>
      <c r="F215" s="160" t="s">
        <v>276</v>
      </c>
      <c r="G215" s="161" t="s">
        <v>277</v>
      </c>
      <c r="H215" s="162">
        <v>15.825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188</v>
      </c>
      <c r="AT215" s="170" t="s">
        <v>138</v>
      </c>
      <c r="AU215" s="170" t="s">
        <v>142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188</v>
      </c>
      <c r="BM215" s="170" t="s">
        <v>278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279</v>
      </c>
      <c r="H216" s="176">
        <v>3.555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76</v>
      </c>
      <c r="AY216" s="174" t="s">
        <v>135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280</v>
      </c>
      <c r="H217" s="176">
        <v>7.77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76</v>
      </c>
      <c r="AY217" s="174" t="s">
        <v>135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281</v>
      </c>
      <c r="H218" s="176">
        <v>2.1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135</v>
      </c>
    </row>
    <row r="219" spans="2:51" s="13" customFormat="1" ht="12">
      <c r="B219" s="172"/>
      <c r="D219" s="173" t="s">
        <v>144</v>
      </c>
      <c r="E219" s="174" t="s">
        <v>1</v>
      </c>
      <c r="F219" s="175" t="s">
        <v>282</v>
      </c>
      <c r="H219" s="176">
        <v>0.8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135</v>
      </c>
    </row>
    <row r="220" spans="2:51" s="13" customFormat="1" ht="12">
      <c r="B220" s="172"/>
      <c r="D220" s="173" t="s">
        <v>144</v>
      </c>
      <c r="E220" s="174" t="s">
        <v>1</v>
      </c>
      <c r="F220" s="175" t="s">
        <v>282</v>
      </c>
      <c r="H220" s="176">
        <v>0.8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135</v>
      </c>
    </row>
    <row r="221" spans="2:51" s="13" customFormat="1" ht="12">
      <c r="B221" s="172"/>
      <c r="D221" s="173" t="s">
        <v>144</v>
      </c>
      <c r="E221" s="174" t="s">
        <v>1</v>
      </c>
      <c r="F221" s="175" t="s">
        <v>282</v>
      </c>
      <c r="H221" s="176">
        <v>0.8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135</v>
      </c>
    </row>
    <row r="222" spans="2:51" s="15" customFormat="1" ht="12">
      <c r="B222" s="199"/>
      <c r="D222" s="173" t="s">
        <v>144</v>
      </c>
      <c r="E222" s="200" t="s">
        <v>1</v>
      </c>
      <c r="F222" s="201" t="s">
        <v>195</v>
      </c>
      <c r="H222" s="202">
        <v>15.825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142</v>
      </c>
      <c r="AV222" s="15" t="s">
        <v>81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>
        <v>29</v>
      </c>
      <c r="D223" s="158" t="s">
        <v>138</v>
      </c>
      <c r="E223" s="159" t="s">
        <v>283</v>
      </c>
      <c r="F223" s="160" t="s">
        <v>284</v>
      </c>
      <c r="G223" s="161" t="s">
        <v>179</v>
      </c>
      <c r="H223" s="162">
        <v>8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188</v>
      </c>
      <c r="AT223" s="170" t="s">
        <v>138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188</v>
      </c>
      <c r="BM223" s="170" t="s">
        <v>285</v>
      </c>
    </row>
    <row r="224" spans="1:65" s="2" customFormat="1" ht="16.5" customHeight="1">
      <c r="A224" s="32"/>
      <c r="B224" s="157"/>
      <c r="C224" s="188">
        <v>30</v>
      </c>
      <c r="D224" s="188" t="s">
        <v>181</v>
      </c>
      <c r="E224" s="189" t="s">
        <v>286</v>
      </c>
      <c r="F224" s="190" t="s">
        <v>287</v>
      </c>
      <c r="G224" s="191" t="s">
        <v>277</v>
      </c>
      <c r="H224" s="192">
        <v>17.408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0.0010444800000000002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267</v>
      </c>
      <c r="AT224" s="170" t="s">
        <v>181</v>
      </c>
      <c r="AU224" s="170" t="s">
        <v>142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188</v>
      </c>
      <c r="BM224" s="170" t="s">
        <v>288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289</v>
      </c>
      <c r="H225" s="176">
        <v>17.408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>
        <v>31</v>
      </c>
      <c r="D226" s="158" t="s">
        <v>138</v>
      </c>
      <c r="E226" s="159" t="s">
        <v>290</v>
      </c>
      <c r="F226" s="160" t="s">
        <v>291</v>
      </c>
      <c r="G226" s="161" t="s">
        <v>219</v>
      </c>
      <c r="H226" s="162">
        <v>0.044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188</v>
      </c>
      <c r="AT226" s="170" t="s">
        <v>138</v>
      </c>
      <c r="AU226" s="170" t="s">
        <v>142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188</v>
      </c>
      <c r="BM226" s="170" t="s">
        <v>292</v>
      </c>
    </row>
    <row r="227" spans="1:65" s="2" customFormat="1" ht="21.75" customHeight="1">
      <c r="A227" s="32"/>
      <c r="B227" s="157"/>
      <c r="C227" s="158">
        <v>32</v>
      </c>
      <c r="D227" s="158" t="s">
        <v>138</v>
      </c>
      <c r="E227" s="159" t="s">
        <v>293</v>
      </c>
      <c r="F227" s="160" t="s">
        <v>294</v>
      </c>
      <c r="G227" s="161" t="s">
        <v>219</v>
      </c>
      <c r="H227" s="162">
        <v>0.044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188</v>
      </c>
      <c r="AT227" s="170" t="s">
        <v>138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188</v>
      </c>
      <c r="BM227" s="170" t="s">
        <v>295</v>
      </c>
    </row>
    <row r="228" spans="2:63" s="12" customFormat="1" ht="22.9" customHeight="1">
      <c r="B228" s="144"/>
      <c r="D228" s="145" t="s">
        <v>75</v>
      </c>
      <c r="E228" s="155" t="s">
        <v>296</v>
      </c>
      <c r="F228" s="155" t="s">
        <v>297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142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>
        <v>33</v>
      </c>
      <c r="D229" s="158" t="s">
        <v>138</v>
      </c>
      <c r="E229" s="159" t="s">
        <v>298</v>
      </c>
      <c r="F229" s="160" t="s">
        <v>299</v>
      </c>
      <c r="G229" s="161" t="s">
        <v>277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188</v>
      </c>
      <c r="AT229" s="170" t="s">
        <v>138</v>
      </c>
      <c r="AU229" s="170" t="s">
        <v>142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188</v>
      </c>
      <c r="BM229" s="170" t="s">
        <v>300</v>
      </c>
    </row>
    <row r="230" spans="1:65" s="2" customFormat="1" ht="16.5" customHeight="1">
      <c r="A230" s="32"/>
      <c r="B230" s="157"/>
      <c r="C230" s="158">
        <v>34</v>
      </c>
      <c r="D230" s="158" t="s">
        <v>138</v>
      </c>
      <c r="E230" s="159" t="s">
        <v>301</v>
      </c>
      <c r="F230" s="160" t="s">
        <v>302</v>
      </c>
      <c r="G230" s="161" t="s">
        <v>277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188</v>
      </c>
      <c r="AT230" s="170" t="s">
        <v>138</v>
      </c>
      <c r="AU230" s="170" t="s">
        <v>142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188</v>
      </c>
      <c r="BM230" s="170" t="s">
        <v>303</v>
      </c>
    </row>
    <row r="231" spans="1:65" s="2" customFormat="1" ht="16.5" customHeight="1">
      <c r="A231" s="32"/>
      <c r="B231" s="157"/>
      <c r="C231" s="158">
        <v>35</v>
      </c>
      <c r="D231" s="158" t="s">
        <v>138</v>
      </c>
      <c r="E231" s="159" t="s">
        <v>304</v>
      </c>
      <c r="F231" s="160" t="s">
        <v>305</v>
      </c>
      <c r="G231" s="161" t="s">
        <v>277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188</v>
      </c>
      <c r="AT231" s="170" t="s">
        <v>138</v>
      </c>
      <c r="AU231" s="170" t="s">
        <v>142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188</v>
      </c>
      <c r="BM231" s="170" t="s">
        <v>306</v>
      </c>
    </row>
    <row r="232" spans="1:65" s="2" customFormat="1" ht="16.5" customHeight="1">
      <c r="A232" s="32"/>
      <c r="B232" s="157"/>
      <c r="C232" s="158">
        <v>36</v>
      </c>
      <c r="D232" s="158" t="s">
        <v>138</v>
      </c>
      <c r="E232" s="159" t="s">
        <v>307</v>
      </c>
      <c r="F232" s="160" t="s">
        <v>308</v>
      </c>
      <c r="G232" s="161" t="s">
        <v>277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188</v>
      </c>
      <c r="AT232" s="170" t="s">
        <v>138</v>
      </c>
      <c r="AU232" s="170" t="s">
        <v>142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188</v>
      </c>
      <c r="BM232" s="170" t="s">
        <v>309</v>
      </c>
    </row>
    <row r="233" spans="1:65" s="2" customFormat="1" ht="16.5" customHeight="1">
      <c r="A233" s="32"/>
      <c r="B233" s="157"/>
      <c r="C233" s="158">
        <v>37</v>
      </c>
      <c r="D233" s="158" t="s">
        <v>138</v>
      </c>
      <c r="E233" s="159" t="s">
        <v>310</v>
      </c>
      <c r="F233" s="160" t="s">
        <v>311</v>
      </c>
      <c r="G233" s="161" t="s">
        <v>179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188</v>
      </c>
      <c r="AT233" s="170" t="s">
        <v>138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188</v>
      </c>
      <c r="BM233" s="170" t="s">
        <v>312</v>
      </c>
    </row>
    <row r="234" spans="2:51" s="14" customFormat="1" ht="12">
      <c r="B234" s="181"/>
      <c r="D234" s="173" t="s">
        <v>144</v>
      </c>
      <c r="E234" s="182" t="s">
        <v>1</v>
      </c>
      <c r="F234" s="183" t="s">
        <v>313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142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>
        <v>38</v>
      </c>
      <c r="D236" s="158" t="s">
        <v>138</v>
      </c>
      <c r="E236" s="159" t="s">
        <v>314</v>
      </c>
      <c r="F236" s="160" t="s">
        <v>315</v>
      </c>
      <c r="G236" s="161" t="s">
        <v>277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188</v>
      </c>
      <c r="AT236" s="170" t="s">
        <v>138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188</v>
      </c>
      <c r="BM236" s="170" t="s">
        <v>316</v>
      </c>
    </row>
    <row r="237" spans="1:65" s="2" customFormat="1" ht="21.75" customHeight="1">
      <c r="A237" s="32"/>
      <c r="B237" s="157"/>
      <c r="C237" s="158">
        <v>39</v>
      </c>
      <c r="D237" s="158" t="s">
        <v>138</v>
      </c>
      <c r="E237" s="159" t="s">
        <v>317</v>
      </c>
      <c r="F237" s="160" t="s">
        <v>318</v>
      </c>
      <c r="G237" s="161" t="s">
        <v>219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188</v>
      </c>
      <c r="AT237" s="170" t="s">
        <v>138</v>
      </c>
      <c r="AU237" s="170" t="s">
        <v>142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188</v>
      </c>
      <c r="BM237" s="170" t="s">
        <v>319</v>
      </c>
    </row>
    <row r="238" spans="1:65" s="2" customFormat="1" ht="21.75" customHeight="1">
      <c r="A238" s="32"/>
      <c r="B238" s="157"/>
      <c r="C238" s="158">
        <v>40</v>
      </c>
      <c r="D238" s="158" t="s">
        <v>138</v>
      </c>
      <c r="E238" s="159" t="s">
        <v>320</v>
      </c>
      <c r="F238" s="160" t="s">
        <v>321</v>
      </c>
      <c r="G238" s="161" t="s">
        <v>219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188</v>
      </c>
      <c r="AT238" s="170" t="s">
        <v>138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188</v>
      </c>
      <c r="BM238" s="170" t="s">
        <v>322</v>
      </c>
    </row>
    <row r="239" spans="2:63" s="12" customFormat="1" ht="22.9" customHeight="1">
      <c r="B239" s="144"/>
      <c r="D239" s="145" t="s">
        <v>75</v>
      </c>
      <c r="E239" s="155" t="s">
        <v>323</v>
      </c>
      <c r="F239" s="155" t="s">
        <v>324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142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>
        <v>41</v>
      </c>
      <c r="D240" s="158" t="s">
        <v>138</v>
      </c>
      <c r="E240" s="159" t="s">
        <v>325</v>
      </c>
      <c r="F240" s="160" t="s">
        <v>326</v>
      </c>
      <c r="G240" s="161" t="s">
        <v>277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188</v>
      </c>
      <c r="AT240" s="170" t="s">
        <v>138</v>
      </c>
      <c r="AU240" s="170" t="s">
        <v>142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142</v>
      </c>
      <c r="BK240" s="171">
        <f aca="true" t="shared" si="19" ref="BK240:BK250">ROUND(I240*H240,2)</f>
        <v>0</v>
      </c>
      <c r="BL240" s="17" t="s">
        <v>188</v>
      </c>
      <c r="BM240" s="170" t="s">
        <v>327</v>
      </c>
    </row>
    <row r="241" spans="1:65" s="2" customFormat="1" ht="21.75" customHeight="1">
      <c r="A241" s="32"/>
      <c r="B241" s="157"/>
      <c r="C241" s="158">
        <v>42</v>
      </c>
      <c r="D241" s="158" t="s">
        <v>138</v>
      </c>
      <c r="E241" s="159" t="s">
        <v>328</v>
      </c>
      <c r="F241" s="160" t="s">
        <v>329</v>
      </c>
      <c r="G241" s="161" t="s">
        <v>277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188</v>
      </c>
      <c r="AT241" s="170" t="s">
        <v>138</v>
      </c>
      <c r="AU241" s="170" t="s">
        <v>142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188</v>
      </c>
      <c r="BM241" s="170" t="s">
        <v>330</v>
      </c>
    </row>
    <row r="242" spans="1:65" s="2" customFormat="1" ht="21.75" customHeight="1">
      <c r="A242" s="32"/>
      <c r="B242" s="157"/>
      <c r="C242" s="188">
        <v>43</v>
      </c>
      <c r="D242" s="188" t="s">
        <v>181</v>
      </c>
      <c r="E242" s="189" t="s">
        <v>331</v>
      </c>
      <c r="F242" s="190" t="s">
        <v>332</v>
      </c>
      <c r="G242" s="191" t="s">
        <v>277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267</v>
      </c>
      <c r="AT242" s="170" t="s">
        <v>181</v>
      </c>
      <c r="AU242" s="170" t="s">
        <v>142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188</v>
      </c>
      <c r="BM242" s="170" t="s">
        <v>333</v>
      </c>
    </row>
    <row r="243" spans="1:65" s="2" customFormat="1" ht="21.75" customHeight="1">
      <c r="A243" s="32"/>
      <c r="B243" s="157"/>
      <c r="C243" s="188">
        <v>44</v>
      </c>
      <c r="D243" s="188" t="s">
        <v>181</v>
      </c>
      <c r="E243" s="189" t="s">
        <v>334</v>
      </c>
      <c r="F243" s="190" t="s">
        <v>335</v>
      </c>
      <c r="G243" s="191" t="s">
        <v>277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267</v>
      </c>
      <c r="AT243" s="170" t="s">
        <v>181</v>
      </c>
      <c r="AU243" s="170" t="s">
        <v>142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188</v>
      </c>
      <c r="BM243" s="170" t="s">
        <v>336</v>
      </c>
    </row>
    <row r="244" spans="1:65" s="2" customFormat="1" ht="21.75" customHeight="1">
      <c r="A244" s="32"/>
      <c r="B244" s="157"/>
      <c r="C244" s="188">
        <v>45</v>
      </c>
      <c r="D244" s="188" t="s">
        <v>181</v>
      </c>
      <c r="E244" s="189" t="s">
        <v>337</v>
      </c>
      <c r="F244" s="190" t="s">
        <v>338</v>
      </c>
      <c r="G244" s="191" t="s">
        <v>277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267</v>
      </c>
      <c r="AT244" s="170" t="s">
        <v>181</v>
      </c>
      <c r="AU244" s="170" t="s">
        <v>142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188</v>
      </c>
      <c r="BM244" s="170" t="s">
        <v>339</v>
      </c>
    </row>
    <row r="245" spans="1:65" s="2" customFormat="1" ht="21.75" customHeight="1">
      <c r="A245" s="32"/>
      <c r="B245" s="157"/>
      <c r="C245" s="158">
        <v>46</v>
      </c>
      <c r="D245" s="158" t="s">
        <v>138</v>
      </c>
      <c r="E245" s="159" t="s">
        <v>340</v>
      </c>
      <c r="F245" s="160" t="s">
        <v>341</v>
      </c>
      <c r="G245" s="161" t="s">
        <v>342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188</v>
      </c>
      <c r="AT245" s="170" t="s">
        <v>138</v>
      </c>
      <c r="AU245" s="170" t="s">
        <v>142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188</v>
      </c>
      <c r="BM245" s="170" t="s">
        <v>343</v>
      </c>
    </row>
    <row r="246" spans="1:65" s="2" customFormat="1" ht="21.75" customHeight="1">
      <c r="A246" s="32"/>
      <c r="B246" s="157"/>
      <c r="C246" s="158">
        <v>47</v>
      </c>
      <c r="D246" s="158" t="s">
        <v>138</v>
      </c>
      <c r="E246" s="159" t="s">
        <v>344</v>
      </c>
      <c r="F246" s="160" t="s">
        <v>345</v>
      </c>
      <c r="G246" s="161" t="s">
        <v>342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188</v>
      </c>
      <c r="AT246" s="170" t="s">
        <v>138</v>
      </c>
      <c r="AU246" s="170" t="s">
        <v>142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188</v>
      </c>
      <c r="BM246" s="170" t="s">
        <v>346</v>
      </c>
    </row>
    <row r="247" spans="1:65" s="2" customFormat="1" ht="21.75" customHeight="1">
      <c r="A247" s="32"/>
      <c r="B247" s="157"/>
      <c r="C247" s="158">
        <v>48</v>
      </c>
      <c r="D247" s="158" t="s">
        <v>138</v>
      </c>
      <c r="E247" s="159" t="s">
        <v>347</v>
      </c>
      <c r="F247" s="160" t="s">
        <v>348</v>
      </c>
      <c r="G247" s="161" t="s">
        <v>277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188</v>
      </c>
      <c r="AT247" s="170" t="s">
        <v>138</v>
      </c>
      <c r="AU247" s="170" t="s">
        <v>142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188</v>
      </c>
      <c r="BM247" s="170" t="s">
        <v>349</v>
      </c>
    </row>
    <row r="248" spans="1:65" s="2" customFormat="1" ht="16.5" customHeight="1">
      <c r="A248" s="32"/>
      <c r="B248" s="157"/>
      <c r="C248" s="158">
        <v>49</v>
      </c>
      <c r="D248" s="158" t="s">
        <v>138</v>
      </c>
      <c r="E248" s="159" t="s">
        <v>350</v>
      </c>
      <c r="F248" s="160" t="s">
        <v>351</v>
      </c>
      <c r="G248" s="161" t="s">
        <v>277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188</v>
      </c>
      <c r="AT248" s="170" t="s">
        <v>138</v>
      </c>
      <c r="AU248" s="170" t="s">
        <v>142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188</v>
      </c>
      <c r="BM248" s="170" t="s">
        <v>352</v>
      </c>
    </row>
    <row r="249" spans="1:65" s="2" customFormat="1" ht="21.75" customHeight="1">
      <c r="A249" s="32"/>
      <c r="B249" s="157"/>
      <c r="C249" s="158">
        <v>50</v>
      </c>
      <c r="D249" s="158" t="s">
        <v>138</v>
      </c>
      <c r="E249" s="159" t="s">
        <v>353</v>
      </c>
      <c r="F249" s="160" t="s">
        <v>354</v>
      </c>
      <c r="G249" s="161" t="s">
        <v>219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188</v>
      </c>
      <c r="AT249" s="170" t="s">
        <v>138</v>
      </c>
      <c r="AU249" s="170" t="s">
        <v>142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188</v>
      </c>
      <c r="BM249" s="170" t="s">
        <v>355</v>
      </c>
    </row>
    <row r="250" spans="1:65" s="2" customFormat="1" ht="21.75" customHeight="1">
      <c r="A250" s="32"/>
      <c r="B250" s="157"/>
      <c r="C250" s="158">
        <v>51</v>
      </c>
      <c r="D250" s="158" t="s">
        <v>138</v>
      </c>
      <c r="E250" s="159" t="s">
        <v>356</v>
      </c>
      <c r="F250" s="160" t="s">
        <v>357</v>
      </c>
      <c r="G250" s="161" t="s">
        <v>219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188</v>
      </c>
      <c r="AT250" s="170" t="s">
        <v>138</v>
      </c>
      <c r="AU250" s="170" t="s">
        <v>142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188</v>
      </c>
      <c r="BM250" s="170" t="s">
        <v>358</v>
      </c>
    </row>
    <row r="251" spans="2:63" s="12" customFormat="1" ht="22.9" customHeight="1">
      <c r="B251" s="144"/>
      <c r="D251" s="145" t="s">
        <v>75</v>
      </c>
      <c r="E251" s="155" t="s">
        <v>359</v>
      </c>
      <c r="F251" s="155" t="s">
        <v>360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SUM(P252:P261)</f>
        <v>0</v>
      </c>
      <c r="Q251" s="150"/>
      <c r="R251" s="151">
        <f>SUM(R252:R261)</f>
        <v>0.0031499999999999996</v>
      </c>
      <c r="S251" s="150"/>
      <c r="T251" s="152">
        <f>SUM(T252:T261)</f>
        <v>0.00645</v>
      </c>
      <c r="AR251" s="145" t="s">
        <v>142</v>
      </c>
      <c r="AT251" s="153" t="s">
        <v>75</v>
      </c>
      <c r="AU251" s="153" t="s">
        <v>84</v>
      </c>
      <c r="AY251" s="145" t="s">
        <v>135</v>
      </c>
      <c r="BK251" s="154">
        <f>SUM(BK252:BK261)</f>
        <v>0</v>
      </c>
    </row>
    <row r="252" spans="1:65" s="2" customFormat="1" ht="21.75" customHeight="1">
      <c r="A252" s="32"/>
      <c r="B252" s="157"/>
      <c r="C252" s="158">
        <v>52</v>
      </c>
      <c r="D252" s="158" t="s">
        <v>138</v>
      </c>
      <c r="E252" s="159" t="s">
        <v>361</v>
      </c>
      <c r="F252" s="160" t="s">
        <v>362</v>
      </c>
      <c r="G252" s="161" t="s">
        <v>277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188</v>
      </c>
      <c r="AT252" s="170" t="s">
        <v>138</v>
      </c>
      <c r="AU252" s="170" t="s">
        <v>142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142</v>
      </c>
      <c r="BK252" s="171">
        <f>ROUND(I252*H252,2)</f>
        <v>0</v>
      </c>
      <c r="BL252" s="17" t="s">
        <v>188</v>
      </c>
      <c r="BM252" s="170" t="s">
        <v>363</v>
      </c>
    </row>
    <row r="253" spans="1:65" s="2" customFormat="1" ht="21.75" customHeight="1">
      <c r="A253" s="32"/>
      <c r="B253" s="157"/>
      <c r="C253" s="158">
        <v>53</v>
      </c>
      <c r="D253" s="158" t="s">
        <v>138</v>
      </c>
      <c r="E253" s="159" t="s">
        <v>364</v>
      </c>
      <c r="F253" s="160" t="s">
        <v>365</v>
      </c>
      <c r="G253" s="161" t="s">
        <v>277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188</v>
      </c>
      <c r="AT253" s="170" t="s">
        <v>138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188</v>
      </c>
      <c r="BM253" s="170" t="s">
        <v>366</v>
      </c>
    </row>
    <row r="254" spans="2:51" s="14" customFormat="1" ht="12">
      <c r="B254" s="181"/>
      <c r="D254" s="173" t="s">
        <v>144</v>
      </c>
      <c r="E254" s="182" t="s">
        <v>1</v>
      </c>
      <c r="F254" s="183" t="s">
        <v>367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142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2">
      <c r="B255" s="172"/>
      <c r="D255" s="173" t="s">
        <v>144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142</v>
      </c>
      <c r="AV255" s="13" t="s">
        <v>142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>
        <v>54</v>
      </c>
      <c r="D256" s="158" t="s">
        <v>138</v>
      </c>
      <c r="E256" s="159" t="s">
        <v>368</v>
      </c>
      <c r="F256" s="160" t="s">
        <v>369</v>
      </c>
      <c r="G256" s="161" t="s">
        <v>277</v>
      </c>
      <c r="H256" s="162">
        <v>3</v>
      </c>
      <c r="I256" s="163"/>
      <c r="J256" s="164">
        <f aca="true" t="shared" si="20" ref="J256:J261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1">O256*H256</f>
        <v>0</v>
      </c>
      <c r="Q256" s="168">
        <v>0.00054</v>
      </c>
      <c r="R256" s="168">
        <f aca="true" t="shared" si="22" ref="R256:R261">Q256*H256</f>
        <v>0.00162</v>
      </c>
      <c r="S256" s="168">
        <v>0</v>
      </c>
      <c r="T256" s="169">
        <f aca="true" t="shared" si="23" ref="T256:T261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188</v>
      </c>
      <c r="AT256" s="170" t="s">
        <v>138</v>
      </c>
      <c r="AU256" s="170" t="s">
        <v>142</v>
      </c>
      <c r="AY256" s="17" t="s">
        <v>135</v>
      </c>
      <c r="BE256" s="171">
        <f aca="true" t="shared" si="24" ref="BE256:BE261">IF(N256="základní",J256,0)</f>
        <v>0</v>
      </c>
      <c r="BF256" s="171">
        <f aca="true" t="shared" si="25" ref="BF256:BF261">IF(N256="snížená",J256,0)</f>
        <v>0</v>
      </c>
      <c r="BG256" s="171">
        <f aca="true" t="shared" si="26" ref="BG256:BG261">IF(N256="zákl. přenesená",J256,0)</f>
        <v>0</v>
      </c>
      <c r="BH256" s="171">
        <f aca="true" t="shared" si="27" ref="BH256:BH261">IF(N256="sníž. přenesená",J256,0)</f>
        <v>0</v>
      </c>
      <c r="BI256" s="171">
        <f aca="true" t="shared" si="28" ref="BI256:BI261">IF(N256="nulová",J256,0)</f>
        <v>0</v>
      </c>
      <c r="BJ256" s="17" t="s">
        <v>142</v>
      </c>
      <c r="BK256" s="171">
        <f aca="true" t="shared" si="29" ref="BK256:BK261">ROUND(I256*H256,2)</f>
        <v>0</v>
      </c>
      <c r="BL256" s="17" t="s">
        <v>188</v>
      </c>
      <c r="BM256" s="170" t="s">
        <v>370</v>
      </c>
    </row>
    <row r="257" spans="1:65" s="2" customFormat="1" ht="21.75" customHeight="1">
      <c r="A257" s="32"/>
      <c r="B257" s="157"/>
      <c r="C257" s="158">
        <v>55</v>
      </c>
      <c r="D257" s="158" t="s">
        <v>138</v>
      </c>
      <c r="E257" s="159" t="s">
        <v>371</v>
      </c>
      <c r="F257" s="160" t="s">
        <v>372</v>
      </c>
      <c r="G257" s="161" t="s">
        <v>342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188</v>
      </c>
      <c r="AT257" s="170" t="s">
        <v>138</v>
      </c>
      <c r="AU257" s="170" t="s">
        <v>142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188</v>
      </c>
      <c r="BM257" s="170" t="s">
        <v>373</v>
      </c>
    </row>
    <row r="258" spans="1:65" s="2" customFormat="1" ht="16.5" customHeight="1">
      <c r="A258" s="32"/>
      <c r="B258" s="157"/>
      <c r="C258" s="158">
        <v>56</v>
      </c>
      <c r="D258" s="158" t="s">
        <v>138</v>
      </c>
      <c r="E258" s="159" t="s">
        <v>374</v>
      </c>
      <c r="F258" s="160" t="s">
        <v>375</v>
      </c>
      <c r="G258" s="161" t="s">
        <v>179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188</v>
      </c>
      <c r="AT258" s="170" t="s">
        <v>138</v>
      </c>
      <c r="AU258" s="170" t="s">
        <v>142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188</v>
      </c>
      <c r="BM258" s="170" t="s">
        <v>376</v>
      </c>
    </row>
    <row r="259" spans="1:65" s="2" customFormat="1" ht="16.5" customHeight="1">
      <c r="A259" s="32"/>
      <c r="B259" s="157"/>
      <c r="C259" s="158">
        <v>57</v>
      </c>
      <c r="D259" s="158" t="s">
        <v>138</v>
      </c>
      <c r="E259" s="159" t="s">
        <v>377</v>
      </c>
      <c r="F259" s="160" t="s">
        <v>378</v>
      </c>
      <c r="G259" s="161" t="s">
        <v>277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188</v>
      </c>
      <c r="AT259" s="170" t="s">
        <v>138</v>
      </c>
      <c r="AU259" s="170" t="s">
        <v>142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188</v>
      </c>
      <c r="BM259" s="170" t="s">
        <v>379</v>
      </c>
    </row>
    <row r="260" spans="1:65" s="2" customFormat="1" ht="21.75" customHeight="1">
      <c r="A260" s="32"/>
      <c r="B260" s="157"/>
      <c r="C260" s="158">
        <v>58</v>
      </c>
      <c r="D260" s="158" t="s">
        <v>138</v>
      </c>
      <c r="E260" s="159" t="s">
        <v>380</v>
      </c>
      <c r="F260" s="160" t="s">
        <v>381</v>
      </c>
      <c r="G260" s="161" t="s">
        <v>219</v>
      </c>
      <c r="H260" s="162">
        <v>0.003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188</v>
      </c>
      <c r="AT260" s="170" t="s">
        <v>138</v>
      </c>
      <c r="AU260" s="170" t="s">
        <v>142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188</v>
      </c>
      <c r="BM260" s="170" t="s">
        <v>382</v>
      </c>
    </row>
    <row r="261" spans="1:65" s="2" customFormat="1" ht="21.75" customHeight="1">
      <c r="A261" s="32"/>
      <c r="B261" s="157"/>
      <c r="C261" s="158">
        <v>59</v>
      </c>
      <c r="D261" s="158" t="s">
        <v>138</v>
      </c>
      <c r="E261" s="159" t="s">
        <v>383</v>
      </c>
      <c r="F261" s="160" t="s">
        <v>384</v>
      </c>
      <c r="G261" s="161" t="s">
        <v>219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188</v>
      </c>
      <c r="AT261" s="170" t="s">
        <v>138</v>
      </c>
      <c r="AU261" s="170" t="s">
        <v>142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188</v>
      </c>
      <c r="BM261" s="170" t="s">
        <v>385</v>
      </c>
    </row>
    <row r="262" spans="2:63" s="12" customFormat="1" ht="22.9" customHeight="1">
      <c r="B262" s="144"/>
      <c r="D262" s="145" t="s">
        <v>75</v>
      </c>
      <c r="E262" s="155" t="s">
        <v>386</v>
      </c>
      <c r="F262" s="155" t="s">
        <v>387</v>
      </c>
      <c r="I262" s="147"/>
      <c r="J262" s="156">
        <f>BK262</f>
        <v>0</v>
      </c>
      <c r="L262" s="144"/>
      <c r="M262" s="149"/>
      <c r="N262" s="150"/>
      <c r="O262" s="150"/>
      <c r="P262" s="151">
        <f>SUM(P263:P280)</f>
        <v>0</v>
      </c>
      <c r="Q262" s="150"/>
      <c r="R262" s="151">
        <f>SUM(R263:R280)</f>
        <v>0.051289999999999995</v>
      </c>
      <c r="S262" s="150"/>
      <c r="T262" s="152">
        <f>SUM(T263:T280)</f>
        <v>0.07775</v>
      </c>
      <c r="AR262" s="145" t="s">
        <v>142</v>
      </c>
      <c r="AT262" s="153" t="s">
        <v>75</v>
      </c>
      <c r="AU262" s="153" t="s">
        <v>84</v>
      </c>
      <c r="AY262" s="145" t="s">
        <v>135</v>
      </c>
      <c r="BK262" s="154">
        <f>SUM(BK263:BK280)</f>
        <v>0</v>
      </c>
    </row>
    <row r="263" spans="1:65" s="2" customFormat="1" ht="16.5" customHeight="1">
      <c r="A263" s="32"/>
      <c r="B263" s="157"/>
      <c r="C263" s="158">
        <v>60</v>
      </c>
      <c r="D263" s="158" t="s">
        <v>138</v>
      </c>
      <c r="E263" s="159" t="s">
        <v>388</v>
      </c>
      <c r="F263" s="160" t="s">
        <v>389</v>
      </c>
      <c r="G263" s="161" t="s">
        <v>342</v>
      </c>
      <c r="H263" s="162">
        <v>1</v>
      </c>
      <c r="I263" s="163"/>
      <c r="J263" s="164">
        <f aca="true" t="shared" si="30" ref="J263:J280"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 aca="true" t="shared" si="31" ref="P263:P280">O263*H263</f>
        <v>0</v>
      </c>
      <c r="Q263" s="168">
        <v>0</v>
      </c>
      <c r="R263" s="168">
        <f aca="true" t="shared" si="32" ref="R263:R280">Q263*H263</f>
        <v>0</v>
      </c>
      <c r="S263" s="168">
        <v>0.01933</v>
      </c>
      <c r="T263" s="169">
        <f aca="true" t="shared" si="33" ref="T263:T280">S263*H263</f>
        <v>0.01933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188</v>
      </c>
      <c r="AT263" s="170" t="s">
        <v>138</v>
      </c>
      <c r="AU263" s="170" t="s">
        <v>142</v>
      </c>
      <c r="AY263" s="17" t="s">
        <v>135</v>
      </c>
      <c r="BE263" s="171">
        <f aca="true" t="shared" si="34" ref="BE263:BE280">IF(N263="základní",J263,0)</f>
        <v>0</v>
      </c>
      <c r="BF263" s="171">
        <f aca="true" t="shared" si="35" ref="BF263:BF280">IF(N263="snížená",J263,0)</f>
        <v>0</v>
      </c>
      <c r="BG263" s="171">
        <f aca="true" t="shared" si="36" ref="BG263:BG280">IF(N263="zákl. přenesená",J263,0)</f>
        <v>0</v>
      </c>
      <c r="BH263" s="171">
        <f aca="true" t="shared" si="37" ref="BH263:BH280">IF(N263="sníž. přenesená",J263,0)</f>
        <v>0</v>
      </c>
      <c r="BI263" s="171">
        <f aca="true" t="shared" si="38" ref="BI263:BI280">IF(N263="nulová",J263,0)</f>
        <v>0</v>
      </c>
      <c r="BJ263" s="17" t="s">
        <v>142</v>
      </c>
      <c r="BK263" s="171">
        <f aca="true" t="shared" si="39" ref="BK263:BK280">ROUND(I263*H263,2)</f>
        <v>0</v>
      </c>
      <c r="BL263" s="17" t="s">
        <v>188</v>
      </c>
      <c r="BM263" s="170" t="s">
        <v>390</v>
      </c>
    </row>
    <row r="264" spans="1:65" s="2" customFormat="1" ht="16.5" customHeight="1">
      <c r="A264" s="32"/>
      <c r="B264" s="157"/>
      <c r="C264" s="158">
        <v>61</v>
      </c>
      <c r="D264" s="158" t="s">
        <v>138</v>
      </c>
      <c r="E264" s="159" t="s">
        <v>391</v>
      </c>
      <c r="F264" s="160" t="s">
        <v>392</v>
      </c>
      <c r="G264" s="161" t="s">
        <v>342</v>
      </c>
      <c r="H264" s="162">
        <v>1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</v>
      </c>
      <c r="R264" s="168">
        <f t="shared" si="32"/>
        <v>0</v>
      </c>
      <c r="S264" s="168">
        <v>0.01946</v>
      </c>
      <c r="T264" s="169">
        <f t="shared" si="33"/>
        <v>0.01946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188</v>
      </c>
      <c r="AT264" s="170" t="s">
        <v>138</v>
      </c>
      <c r="AU264" s="170" t="s">
        <v>142</v>
      </c>
      <c r="AY264" s="17" t="s">
        <v>135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142</v>
      </c>
      <c r="BK264" s="171">
        <f t="shared" si="39"/>
        <v>0</v>
      </c>
      <c r="BL264" s="17" t="s">
        <v>188</v>
      </c>
      <c r="BM264" s="170" t="s">
        <v>393</v>
      </c>
    </row>
    <row r="265" spans="1:65" s="2" customFormat="1" ht="21.75" customHeight="1">
      <c r="A265" s="32"/>
      <c r="B265" s="157"/>
      <c r="C265" s="158">
        <v>62</v>
      </c>
      <c r="D265" s="158" t="s">
        <v>138</v>
      </c>
      <c r="E265" s="159" t="s">
        <v>394</v>
      </c>
      <c r="F265" s="160" t="s">
        <v>395</v>
      </c>
      <c r="G265" s="161" t="s">
        <v>342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0.01375</v>
      </c>
      <c r="R265" s="168">
        <f t="shared" si="32"/>
        <v>0.01375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188</v>
      </c>
      <c r="AT265" s="170" t="s">
        <v>138</v>
      </c>
      <c r="AU265" s="170" t="s">
        <v>142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188</v>
      </c>
      <c r="BM265" s="170" t="s">
        <v>396</v>
      </c>
    </row>
    <row r="266" spans="1:65" s="2" customFormat="1" ht="16.5" customHeight="1">
      <c r="A266" s="32"/>
      <c r="B266" s="157"/>
      <c r="C266" s="158">
        <v>63</v>
      </c>
      <c r="D266" s="158" t="s">
        <v>138</v>
      </c>
      <c r="E266" s="159" t="s">
        <v>397</v>
      </c>
      <c r="F266" s="160" t="s">
        <v>398</v>
      </c>
      <c r="G266" s="161" t="s">
        <v>342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0.0329</v>
      </c>
      <c r="T266" s="169">
        <f t="shared" si="33"/>
        <v>0.0329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188</v>
      </c>
      <c r="AT266" s="170" t="s">
        <v>138</v>
      </c>
      <c r="AU266" s="170" t="s">
        <v>142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188</v>
      </c>
      <c r="BM266" s="170" t="s">
        <v>399</v>
      </c>
    </row>
    <row r="267" spans="1:65" s="2" customFormat="1" ht="21.75" customHeight="1">
      <c r="A267" s="32"/>
      <c r="B267" s="157"/>
      <c r="C267" s="158">
        <v>64</v>
      </c>
      <c r="D267" s="158" t="s">
        <v>138</v>
      </c>
      <c r="E267" s="159" t="s">
        <v>400</v>
      </c>
      <c r="F267" s="160" t="s">
        <v>401</v>
      </c>
      <c r="G267" s="161" t="s">
        <v>342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0.01999</v>
      </c>
      <c r="R267" s="168">
        <f t="shared" si="32"/>
        <v>0.01999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188</v>
      </c>
      <c r="AT267" s="170" t="s">
        <v>138</v>
      </c>
      <c r="AU267" s="170" t="s">
        <v>142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188</v>
      </c>
      <c r="BM267" s="170" t="s">
        <v>402</v>
      </c>
    </row>
    <row r="268" spans="1:65" s="2" customFormat="1" ht="16.5" customHeight="1">
      <c r="A268" s="32"/>
      <c r="B268" s="157"/>
      <c r="C268" s="158">
        <v>65</v>
      </c>
      <c r="D268" s="158" t="s">
        <v>138</v>
      </c>
      <c r="E268" s="159" t="s">
        <v>403</v>
      </c>
      <c r="F268" s="160" t="s">
        <v>404</v>
      </c>
      <c r="G268" s="161" t="s">
        <v>179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0.00049</v>
      </c>
      <c r="T268" s="169">
        <f t="shared" si="33"/>
        <v>0.00294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188</v>
      </c>
      <c r="AT268" s="170" t="s">
        <v>138</v>
      </c>
      <c r="AU268" s="170" t="s">
        <v>142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188</v>
      </c>
      <c r="BM268" s="170" t="s">
        <v>405</v>
      </c>
    </row>
    <row r="269" spans="1:65" s="2" customFormat="1" ht="16.5" customHeight="1">
      <c r="A269" s="32"/>
      <c r="B269" s="157"/>
      <c r="C269" s="158">
        <v>66</v>
      </c>
      <c r="D269" s="158" t="s">
        <v>138</v>
      </c>
      <c r="E269" s="159" t="s">
        <v>406</v>
      </c>
      <c r="F269" s="160" t="s">
        <v>407</v>
      </c>
      <c r="G269" s="161" t="s">
        <v>342</v>
      </c>
      <c r="H269" s="162">
        <v>6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0.00189</v>
      </c>
      <c r="R269" s="168">
        <f t="shared" si="32"/>
        <v>0.01134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188</v>
      </c>
      <c r="AT269" s="170" t="s">
        <v>138</v>
      </c>
      <c r="AU269" s="170" t="s">
        <v>142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188</v>
      </c>
      <c r="BM269" s="170" t="s">
        <v>408</v>
      </c>
    </row>
    <row r="270" spans="1:65" s="2" customFormat="1" ht="16.5" customHeight="1">
      <c r="A270" s="32"/>
      <c r="B270" s="157"/>
      <c r="C270" s="158">
        <v>67</v>
      </c>
      <c r="D270" s="158" t="s">
        <v>138</v>
      </c>
      <c r="E270" s="159" t="s">
        <v>409</v>
      </c>
      <c r="F270" s="160" t="s">
        <v>410</v>
      </c>
      <c r="G270" s="161" t="s">
        <v>342</v>
      </c>
      <c r="H270" s="162">
        <v>2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0.00156</v>
      </c>
      <c r="T270" s="169">
        <f t="shared" si="33"/>
        <v>0.00312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188</v>
      </c>
      <c r="AT270" s="170" t="s">
        <v>138</v>
      </c>
      <c r="AU270" s="170" t="s">
        <v>142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188</v>
      </c>
      <c r="BM270" s="170" t="s">
        <v>411</v>
      </c>
    </row>
    <row r="271" spans="1:65" s="2" customFormat="1" ht="16.5" customHeight="1">
      <c r="A271" s="32"/>
      <c r="B271" s="157"/>
      <c r="C271" s="158">
        <v>68</v>
      </c>
      <c r="D271" s="158" t="s">
        <v>138</v>
      </c>
      <c r="E271" s="159" t="s">
        <v>412</v>
      </c>
      <c r="F271" s="160" t="s">
        <v>413</v>
      </c>
      <c r="G271" s="161" t="s">
        <v>342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</v>
      </c>
      <c r="R271" s="168">
        <f t="shared" si="32"/>
        <v>0.0018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188</v>
      </c>
      <c r="AT271" s="170" t="s">
        <v>138</v>
      </c>
      <c r="AU271" s="170" t="s">
        <v>142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188</v>
      </c>
      <c r="BM271" s="170" t="s">
        <v>414</v>
      </c>
    </row>
    <row r="272" spans="1:65" s="2" customFormat="1" ht="21.75" customHeight="1">
      <c r="A272" s="32"/>
      <c r="B272" s="157"/>
      <c r="C272" s="158">
        <v>69</v>
      </c>
      <c r="D272" s="158" t="s">
        <v>138</v>
      </c>
      <c r="E272" s="159" t="s">
        <v>415</v>
      </c>
      <c r="F272" s="160" t="s">
        <v>416</v>
      </c>
      <c r="G272" s="161" t="s">
        <v>342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0.00196</v>
      </c>
      <c r="R272" s="168">
        <f t="shared" si="32"/>
        <v>0.00196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188</v>
      </c>
      <c r="AT272" s="170" t="s">
        <v>138</v>
      </c>
      <c r="AU272" s="170" t="s">
        <v>142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188</v>
      </c>
      <c r="BM272" s="170" t="s">
        <v>417</v>
      </c>
    </row>
    <row r="273" spans="1:65" s="2" customFormat="1" ht="21.75" customHeight="1">
      <c r="A273" s="32"/>
      <c r="B273" s="157"/>
      <c r="C273" s="158">
        <v>70</v>
      </c>
      <c r="D273" s="158" t="s">
        <v>138</v>
      </c>
      <c r="E273" s="159" t="s">
        <v>418</v>
      </c>
      <c r="F273" s="160" t="s">
        <v>419</v>
      </c>
      <c r="G273" s="161" t="s">
        <v>179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0.00128</v>
      </c>
      <c r="R273" s="168">
        <f t="shared" si="32"/>
        <v>0.00128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188</v>
      </c>
      <c r="AT273" s="170" t="s">
        <v>138</v>
      </c>
      <c r="AU273" s="170" t="s">
        <v>142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188</v>
      </c>
      <c r="BM273" s="170" t="s">
        <v>420</v>
      </c>
    </row>
    <row r="274" spans="1:65" s="2" customFormat="1" ht="16.5" customHeight="1">
      <c r="A274" s="32"/>
      <c r="B274" s="157"/>
      <c r="C274" s="158">
        <v>71</v>
      </c>
      <c r="D274" s="158" t="s">
        <v>138</v>
      </c>
      <c r="E274" s="159" t="s">
        <v>421</v>
      </c>
      <c r="F274" s="160" t="s">
        <v>422</v>
      </c>
      <c r="G274" s="161" t="s">
        <v>179</v>
      </c>
      <c r="H274" s="162">
        <v>3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0.00014</v>
      </c>
      <c r="R274" s="168">
        <f t="shared" si="32"/>
        <v>0.00041999999999999996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188</v>
      </c>
      <c r="AT274" s="170" t="s">
        <v>138</v>
      </c>
      <c r="AU274" s="170" t="s">
        <v>142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188</v>
      </c>
      <c r="BM274" s="170" t="s">
        <v>423</v>
      </c>
    </row>
    <row r="275" spans="1:65" s="2" customFormat="1" ht="21.75" customHeight="1">
      <c r="A275" s="32"/>
      <c r="B275" s="157"/>
      <c r="C275" s="188">
        <v>72</v>
      </c>
      <c r="D275" s="188" t="s">
        <v>181</v>
      </c>
      <c r="E275" s="189" t="s">
        <v>424</v>
      </c>
      <c r="F275" s="190" t="s">
        <v>425</v>
      </c>
      <c r="G275" s="191" t="s">
        <v>179</v>
      </c>
      <c r="H275" s="192">
        <v>1</v>
      </c>
      <c r="I275" s="193"/>
      <c r="J275" s="194">
        <f t="shared" si="30"/>
        <v>0</v>
      </c>
      <c r="K275" s="195"/>
      <c r="L275" s="196"/>
      <c r="M275" s="197" t="s">
        <v>1</v>
      </c>
      <c r="N275" s="198" t="s">
        <v>42</v>
      </c>
      <c r="O275" s="58"/>
      <c r="P275" s="168">
        <f t="shared" si="31"/>
        <v>0</v>
      </c>
      <c r="Q275" s="168">
        <v>0.00044</v>
      </c>
      <c r="R275" s="168">
        <f t="shared" si="32"/>
        <v>0.00044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267</v>
      </c>
      <c r="AT275" s="170" t="s">
        <v>181</v>
      </c>
      <c r="AU275" s="170" t="s">
        <v>142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188</v>
      </c>
      <c r="BM275" s="170" t="s">
        <v>426</v>
      </c>
    </row>
    <row r="276" spans="1:65" s="2" customFormat="1" ht="21.75" customHeight="1">
      <c r="A276" s="32"/>
      <c r="B276" s="157"/>
      <c r="C276" s="188">
        <v>73</v>
      </c>
      <c r="D276" s="188" t="s">
        <v>181</v>
      </c>
      <c r="E276" s="189" t="s">
        <v>427</v>
      </c>
      <c r="F276" s="190" t="s">
        <v>428</v>
      </c>
      <c r="G276" s="191" t="s">
        <v>179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267</v>
      </c>
      <c r="AT276" s="170" t="s">
        <v>181</v>
      </c>
      <c r="AU276" s="170" t="s">
        <v>142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188</v>
      </c>
      <c r="BM276" s="170" t="s">
        <v>429</v>
      </c>
    </row>
    <row r="277" spans="1:65" s="2" customFormat="1" ht="16.5" customHeight="1">
      <c r="A277" s="32"/>
      <c r="B277" s="157"/>
      <c r="C277" s="158">
        <v>74</v>
      </c>
      <c r="D277" s="158" t="s">
        <v>138</v>
      </c>
      <c r="E277" s="159" t="s">
        <v>430</v>
      </c>
      <c r="F277" s="160" t="s">
        <v>431</v>
      </c>
      <c r="G277" s="161" t="s">
        <v>179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0.00031</v>
      </c>
      <c r="R277" s="168">
        <f t="shared" si="32"/>
        <v>0.00031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188</v>
      </c>
      <c r="AT277" s="170" t="s">
        <v>138</v>
      </c>
      <c r="AU277" s="170" t="s">
        <v>142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188</v>
      </c>
      <c r="BM277" s="170" t="s">
        <v>432</v>
      </c>
    </row>
    <row r="278" spans="1:65" s="2" customFormat="1" ht="21.75" customHeight="1">
      <c r="A278" s="32"/>
      <c r="B278" s="157"/>
      <c r="C278" s="158">
        <v>75</v>
      </c>
      <c r="D278" s="158" t="s">
        <v>138</v>
      </c>
      <c r="E278" s="159" t="s">
        <v>433</v>
      </c>
      <c r="F278" s="160" t="s">
        <v>434</v>
      </c>
      <c r="G278" s="161" t="s">
        <v>219</v>
      </c>
      <c r="H278" s="162">
        <v>0.065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188</v>
      </c>
      <c r="AT278" s="170" t="s">
        <v>138</v>
      </c>
      <c r="AU278" s="170" t="s">
        <v>142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188</v>
      </c>
      <c r="BM278" s="170" t="s">
        <v>435</v>
      </c>
    </row>
    <row r="279" spans="1:65" s="2" customFormat="1" ht="21.75" customHeight="1">
      <c r="A279" s="32"/>
      <c r="B279" s="157"/>
      <c r="C279" s="158">
        <v>76</v>
      </c>
      <c r="D279" s="158" t="s">
        <v>138</v>
      </c>
      <c r="E279" s="159" t="s">
        <v>436</v>
      </c>
      <c r="F279" s="160" t="s">
        <v>437</v>
      </c>
      <c r="G279" s="161" t="s">
        <v>219</v>
      </c>
      <c r="H279" s="162">
        <v>0.065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188</v>
      </c>
      <c r="AT279" s="170" t="s">
        <v>138</v>
      </c>
      <c r="AU279" s="170" t="s">
        <v>142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188</v>
      </c>
      <c r="BM279" s="170" t="s">
        <v>438</v>
      </c>
    </row>
    <row r="280" spans="1:65" s="2" customFormat="1" ht="33" customHeight="1">
      <c r="A280" s="32"/>
      <c r="B280" s="157"/>
      <c r="C280" s="158">
        <v>77</v>
      </c>
      <c r="D280" s="158" t="s">
        <v>138</v>
      </c>
      <c r="E280" s="159" t="s">
        <v>439</v>
      </c>
      <c r="F280" s="160" t="s">
        <v>440</v>
      </c>
      <c r="G280" s="161" t="s">
        <v>441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188</v>
      </c>
      <c r="AT280" s="170" t="s">
        <v>138</v>
      </c>
      <c r="AU280" s="170" t="s">
        <v>142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188</v>
      </c>
      <c r="BM280" s="170" t="s">
        <v>442</v>
      </c>
    </row>
    <row r="281" spans="2:63" s="12" customFormat="1" ht="22.9" customHeight="1">
      <c r="B281" s="144"/>
      <c r="D281" s="145" t="s">
        <v>75</v>
      </c>
      <c r="E281" s="155" t="s">
        <v>443</v>
      </c>
      <c r="F281" s="155" t="s">
        <v>444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SUM(P282:P284)</f>
        <v>0</v>
      </c>
      <c r="Q281" s="150"/>
      <c r="R281" s="151">
        <f>SUM(R282:R284)</f>
        <v>0.012</v>
      </c>
      <c r="S281" s="150"/>
      <c r="T281" s="152">
        <f>SUM(T282:T284)</f>
        <v>0</v>
      </c>
      <c r="AR281" s="145" t="s">
        <v>142</v>
      </c>
      <c r="AT281" s="153" t="s">
        <v>75</v>
      </c>
      <c r="AU281" s="153" t="s">
        <v>84</v>
      </c>
      <c r="AY281" s="145" t="s">
        <v>135</v>
      </c>
      <c r="BK281" s="154">
        <f>SUM(BK282:BK284)</f>
        <v>0</v>
      </c>
    </row>
    <row r="282" spans="1:65" s="2" customFormat="1" ht="21.75" customHeight="1">
      <c r="A282" s="32"/>
      <c r="B282" s="157"/>
      <c r="C282" s="158">
        <v>78</v>
      </c>
      <c r="D282" s="158" t="s">
        <v>138</v>
      </c>
      <c r="E282" s="159" t="s">
        <v>445</v>
      </c>
      <c r="F282" s="160" t="s">
        <v>446</v>
      </c>
      <c r="G282" s="161" t="s">
        <v>342</v>
      </c>
      <c r="H282" s="162">
        <v>1</v>
      </c>
      <c r="I282" s="163"/>
      <c r="J282" s="164">
        <f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>O282*H282</f>
        <v>0</v>
      </c>
      <c r="Q282" s="168">
        <v>0.012</v>
      </c>
      <c r="R282" s="168">
        <f>Q282*H282</f>
        <v>0.012</v>
      </c>
      <c r="S282" s="168">
        <v>0</v>
      </c>
      <c r="T282" s="16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188</v>
      </c>
      <c r="AT282" s="170" t="s">
        <v>138</v>
      </c>
      <c r="AU282" s="170" t="s">
        <v>142</v>
      </c>
      <c r="AY282" s="17" t="s">
        <v>135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7" t="s">
        <v>142</v>
      </c>
      <c r="BK282" s="171">
        <f>ROUND(I282*H282,2)</f>
        <v>0</v>
      </c>
      <c r="BL282" s="17" t="s">
        <v>188</v>
      </c>
      <c r="BM282" s="170" t="s">
        <v>447</v>
      </c>
    </row>
    <row r="283" spans="1:65" s="2" customFormat="1" ht="21.75" customHeight="1">
      <c r="A283" s="32"/>
      <c r="B283" s="157"/>
      <c r="C283" s="158">
        <v>79</v>
      </c>
      <c r="D283" s="158" t="s">
        <v>138</v>
      </c>
      <c r="E283" s="159" t="s">
        <v>448</v>
      </c>
      <c r="F283" s="160" t="s">
        <v>449</v>
      </c>
      <c r="G283" s="161" t="s">
        <v>219</v>
      </c>
      <c r="H283" s="162">
        <v>0.012</v>
      </c>
      <c r="I283" s="163"/>
      <c r="J283" s="164">
        <f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>O283*H283</f>
        <v>0</v>
      </c>
      <c r="Q283" s="168">
        <v>0</v>
      </c>
      <c r="R283" s="168">
        <f>Q283*H283</f>
        <v>0</v>
      </c>
      <c r="S283" s="168">
        <v>0</v>
      </c>
      <c r="T283" s="16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188</v>
      </c>
      <c r="AT283" s="170" t="s">
        <v>138</v>
      </c>
      <c r="AU283" s="170" t="s">
        <v>142</v>
      </c>
      <c r="AY283" s="17" t="s">
        <v>135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7" t="s">
        <v>142</v>
      </c>
      <c r="BK283" s="171">
        <f>ROUND(I283*H283,2)</f>
        <v>0</v>
      </c>
      <c r="BL283" s="17" t="s">
        <v>188</v>
      </c>
      <c r="BM283" s="170" t="s">
        <v>450</v>
      </c>
    </row>
    <row r="284" spans="1:65" s="2" customFormat="1" ht="21.75" customHeight="1">
      <c r="A284" s="32"/>
      <c r="B284" s="157"/>
      <c r="C284" s="158">
        <v>80</v>
      </c>
      <c r="D284" s="158" t="s">
        <v>138</v>
      </c>
      <c r="E284" s="159" t="s">
        <v>451</v>
      </c>
      <c r="F284" s="160" t="s">
        <v>452</v>
      </c>
      <c r="G284" s="161" t="s">
        <v>219</v>
      </c>
      <c r="H284" s="162">
        <v>0.012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188</v>
      </c>
      <c r="AT284" s="170" t="s">
        <v>138</v>
      </c>
      <c r="AU284" s="170" t="s">
        <v>142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188</v>
      </c>
      <c r="BM284" s="170" t="s">
        <v>453</v>
      </c>
    </row>
    <row r="285" spans="2:63" s="12" customFormat="1" ht="22.9" customHeight="1">
      <c r="B285" s="144"/>
      <c r="D285" s="145" t="s">
        <v>75</v>
      </c>
      <c r="E285" s="155" t="s">
        <v>454</v>
      </c>
      <c r="F285" s="155" t="s">
        <v>455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SUM(P286:P302)</f>
        <v>0</v>
      </c>
      <c r="Q285" s="150"/>
      <c r="R285" s="151">
        <f>SUM(R286:R302)</f>
        <v>0.02451</v>
      </c>
      <c r="S285" s="150"/>
      <c r="T285" s="152">
        <f>SUM(T286:T302)</f>
        <v>0</v>
      </c>
      <c r="AR285" s="145" t="s">
        <v>142</v>
      </c>
      <c r="AT285" s="153" t="s">
        <v>75</v>
      </c>
      <c r="AU285" s="153" t="s">
        <v>84</v>
      </c>
      <c r="AY285" s="145" t="s">
        <v>135</v>
      </c>
      <c r="BK285" s="154">
        <f>SUM(BK286:BK302)</f>
        <v>0</v>
      </c>
    </row>
    <row r="286" spans="1:65" s="2" customFormat="1" ht="16.5" customHeight="1">
      <c r="A286" s="32"/>
      <c r="B286" s="157"/>
      <c r="C286" s="158">
        <v>81</v>
      </c>
      <c r="D286" s="158" t="s">
        <v>138</v>
      </c>
      <c r="E286" s="159" t="s">
        <v>456</v>
      </c>
      <c r="F286" s="160" t="s">
        <v>457</v>
      </c>
      <c r="G286" s="161" t="s">
        <v>179</v>
      </c>
      <c r="H286" s="162">
        <v>1</v>
      </c>
      <c r="I286" s="163"/>
      <c r="J286" s="164">
        <f aca="true" t="shared" si="40" ref="J286:J30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302">O286*H286</f>
        <v>0</v>
      </c>
      <c r="Q286" s="168">
        <v>0</v>
      </c>
      <c r="R286" s="168">
        <f aca="true" t="shared" si="42" ref="R286:R302">Q286*H286</f>
        <v>0</v>
      </c>
      <c r="S286" s="168">
        <v>0</v>
      </c>
      <c r="T286" s="169">
        <f aca="true" t="shared" si="43" ref="T286:T30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188</v>
      </c>
      <c r="AT286" s="170" t="s">
        <v>138</v>
      </c>
      <c r="AU286" s="170" t="s">
        <v>142</v>
      </c>
      <c r="AY286" s="17" t="s">
        <v>135</v>
      </c>
      <c r="BE286" s="171">
        <f aca="true" t="shared" si="44" ref="BE286:BE302">IF(N286="základní",J286,0)</f>
        <v>0</v>
      </c>
      <c r="BF286" s="171">
        <f aca="true" t="shared" si="45" ref="BF286:BF302">IF(N286="snížená",J286,0)</f>
        <v>0</v>
      </c>
      <c r="BG286" s="171">
        <f aca="true" t="shared" si="46" ref="BG286:BG302">IF(N286="zákl. přenesená",J286,0)</f>
        <v>0</v>
      </c>
      <c r="BH286" s="171">
        <f aca="true" t="shared" si="47" ref="BH286:BH302">IF(N286="sníž. přenesená",J286,0)</f>
        <v>0</v>
      </c>
      <c r="BI286" s="171">
        <f aca="true" t="shared" si="48" ref="BI286:BI302">IF(N286="nulová",J286,0)</f>
        <v>0</v>
      </c>
      <c r="BJ286" s="17" t="s">
        <v>142</v>
      </c>
      <c r="BK286" s="171">
        <f aca="true" t="shared" si="49" ref="BK286:BK302">ROUND(I286*H286,2)</f>
        <v>0</v>
      </c>
      <c r="BL286" s="17" t="s">
        <v>188</v>
      </c>
      <c r="BM286" s="170" t="s">
        <v>458</v>
      </c>
    </row>
    <row r="287" spans="1:65" s="2" customFormat="1" ht="21.75" customHeight="1">
      <c r="A287" s="32"/>
      <c r="B287" s="157"/>
      <c r="C287" s="188">
        <v>82</v>
      </c>
      <c r="D287" s="188" t="s">
        <v>181</v>
      </c>
      <c r="E287" s="189" t="s">
        <v>459</v>
      </c>
      <c r="F287" s="190" t="s">
        <v>460</v>
      </c>
      <c r="G287" s="191" t="s">
        <v>179</v>
      </c>
      <c r="H287" s="192">
        <v>1</v>
      </c>
      <c r="I287" s="193"/>
      <c r="J287" s="194">
        <f t="shared" si="40"/>
        <v>0</v>
      </c>
      <c r="K287" s="195"/>
      <c r="L287" s="196"/>
      <c r="M287" s="197" t="s">
        <v>1</v>
      </c>
      <c r="N287" s="198" t="s">
        <v>42</v>
      </c>
      <c r="O287" s="58"/>
      <c r="P287" s="168">
        <f t="shared" si="41"/>
        <v>0</v>
      </c>
      <c r="Q287" s="168">
        <v>2E-05</v>
      </c>
      <c r="R287" s="168">
        <f t="shared" si="42"/>
        <v>2E-05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267</v>
      </c>
      <c r="AT287" s="170" t="s">
        <v>181</v>
      </c>
      <c r="AU287" s="170" t="s">
        <v>142</v>
      </c>
      <c r="AY287" s="17" t="s">
        <v>135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188</v>
      </c>
      <c r="BM287" s="170" t="s">
        <v>461</v>
      </c>
    </row>
    <row r="288" spans="1:65" s="2" customFormat="1" ht="21.75" customHeight="1">
      <c r="A288" s="32"/>
      <c r="B288" s="157"/>
      <c r="C288" s="158">
        <v>83</v>
      </c>
      <c r="D288" s="158" t="s">
        <v>138</v>
      </c>
      <c r="E288" s="159" t="s">
        <v>462</v>
      </c>
      <c r="F288" s="160" t="s">
        <v>463</v>
      </c>
      <c r="G288" s="161" t="s">
        <v>277</v>
      </c>
      <c r="H288" s="162">
        <v>30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188</v>
      </c>
      <c r="AT288" s="170" t="s">
        <v>138</v>
      </c>
      <c r="AU288" s="170" t="s">
        <v>142</v>
      </c>
      <c r="AY288" s="17" t="s">
        <v>135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188</v>
      </c>
      <c r="BM288" s="170" t="s">
        <v>464</v>
      </c>
    </row>
    <row r="289" spans="1:65" s="2" customFormat="1" ht="16.5" customHeight="1">
      <c r="A289" s="32"/>
      <c r="B289" s="157"/>
      <c r="C289" s="188">
        <v>84</v>
      </c>
      <c r="D289" s="188" t="s">
        <v>181</v>
      </c>
      <c r="E289" s="189" t="s">
        <v>465</v>
      </c>
      <c r="F289" s="190" t="s">
        <v>466</v>
      </c>
      <c r="G289" s="191" t="s">
        <v>277</v>
      </c>
      <c r="H289" s="192">
        <v>15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0.00017</v>
      </c>
      <c r="R289" s="168">
        <f t="shared" si="42"/>
        <v>0.00255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267</v>
      </c>
      <c r="AT289" s="170" t="s">
        <v>181</v>
      </c>
      <c r="AU289" s="170" t="s">
        <v>142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188</v>
      </c>
      <c r="BM289" s="170" t="s">
        <v>467</v>
      </c>
    </row>
    <row r="290" spans="1:65" s="2" customFormat="1" ht="16.5" customHeight="1">
      <c r="A290" s="32"/>
      <c r="B290" s="157"/>
      <c r="C290" s="188">
        <v>85</v>
      </c>
      <c r="D290" s="188" t="s">
        <v>181</v>
      </c>
      <c r="E290" s="189" t="s">
        <v>468</v>
      </c>
      <c r="F290" s="190" t="s">
        <v>469</v>
      </c>
      <c r="G290" s="191" t="s">
        <v>277</v>
      </c>
      <c r="H290" s="192">
        <v>5</v>
      </c>
      <c r="I290" s="193"/>
      <c r="J290" s="194">
        <f t="shared" si="40"/>
        <v>0</v>
      </c>
      <c r="K290" s="195"/>
      <c r="L290" s="196"/>
      <c r="M290" s="197" t="s">
        <v>1</v>
      </c>
      <c r="N290" s="198" t="s">
        <v>42</v>
      </c>
      <c r="O290" s="58"/>
      <c r="P290" s="168">
        <f t="shared" si="41"/>
        <v>0</v>
      </c>
      <c r="Q290" s="168">
        <v>0.00028</v>
      </c>
      <c r="R290" s="168">
        <f t="shared" si="42"/>
        <v>0.0013999999999999998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267</v>
      </c>
      <c r="AT290" s="170" t="s">
        <v>181</v>
      </c>
      <c r="AU290" s="170" t="s">
        <v>142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188</v>
      </c>
      <c r="BM290" s="170" t="s">
        <v>470</v>
      </c>
    </row>
    <row r="291" spans="1:65" s="2" customFormat="1" ht="21.75" customHeight="1">
      <c r="A291" s="32"/>
      <c r="B291" s="157"/>
      <c r="C291" s="158">
        <v>86</v>
      </c>
      <c r="D291" s="158" t="s">
        <v>138</v>
      </c>
      <c r="E291" s="159" t="s">
        <v>471</v>
      </c>
      <c r="F291" s="160" t="s">
        <v>472</v>
      </c>
      <c r="G291" s="161" t="s">
        <v>179</v>
      </c>
      <c r="H291" s="162">
        <v>1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188</v>
      </c>
      <c r="AT291" s="170" t="s">
        <v>138</v>
      </c>
      <c r="AU291" s="170" t="s">
        <v>142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188</v>
      </c>
      <c r="BM291" s="170" t="s">
        <v>473</v>
      </c>
    </row>
    <row r="292" spans="1:65" s="2" customFormat="1" ht="21.75" customHeight="1">
      <c r="A292" s="32"/>
      <c r="B292" s="157"/>
      <c r="C292" s="188">
        <v>87</v>
      </c>
      <c r="D292" s="188" t="s">
        <v>181</v>
      </c>
      <c r="E292" s="189" t="s">
        <v>474</v>
      </c>
      <c r="F292" s="190" t="s">
        <v>475</v>
      </c>
      <c r="G292" s="191" t="s">
        <v>179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0.0169</v>
      </c>
      <c r="R292" s="168">
        <f t="shared" si="42"/>
        <v>0.0169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267</v>
      </c>
      <c r="AT292" s="170" t="s">
        <v>181</v>
      </c>
      <c r="AU292" s="170" t="s">
        <v>142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188</v>
      </c>
      <c r="BM292" s="170" t="s">
        <v>476</v>
      </c>
    </row>
    <row r="293" spans="1:65" s="2" customFormat="1" ht="21.75" customHeight="1">
      <c r="A293" s="32"/>
      <c r="B293" s="157"/>
      <c r="C293" s="158">
        <v>88</v>
      </c>
      <c r="D293" s="158" t="s">
        <v>138</v>
      </c>
      <c r="E293" s="159" t="s">
        <v>477</v>
      </c>
      <c r="F293" s="160" t="s">
        <v>478</v>
      </c>
      <c r="G293" s="161" t="s">
        <v>179</v>
      </c>
      <c r="H293" s="162">
        <v>3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188</v>
      </c>
      <c r="AT293" s="170" t="s">
        <v>138</v>
      </c>
      <c r="AU293" s="170" t="s">
        <v>142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188</v>
      </c>
      <c r="BM293" s="170" t="s">
        <v>479</v>
      </c>
    </row>
    <row r="294" spans="1:65" s="2" customFormat="1" ht="21.75" customHeight="1">
      <c r="A294" s="32"/>
      <c r="B294" s="157"/>
      <c r="C294" s="188">
        <v>89</v>
      </c>
      <c r="D294" s="188" t="s">
        <v>181</v>
      </c>
      <c r="E294" s="189" t="s">
        <v>480</v>
      </c>
      <c r="F294" s="190" t="s">
        <v>481</v>
      </c>
      <c r="G294" s="191" t="s">
        <v>179</v>
      </c>
      <c r="H294" s="192">
        <v>3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</v>
      </c>
      <c r="R294" s="168">
        <f t="shared" si="42"/>
        <v>0.00030000000000000003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267</v>
      </c>
      <c r="AT294" s="170" t="s">
        <v>181</v>
      </c>
      <c r="AU294" s="170" t="s">
        <v>142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188</v>
      </c>
      <c r="BM294" s="170" t="s">
        <v>482</v>
      </c>
    </row>
    <row r="295" spans="1:65" s="2" customFormat="1" ht="21.75" customHeight="1">
      <c r="A295" s="32"/>
      <c r="B295" s="157"/>
      <c r="C295" s="158">
        <v>90</v>
      </c>
      <c r="D295" s="158" t="s">
        <v>138</v>
      </c>
      <c r="E295" s="159" t="s">
        <v>483</v>
      </c>
      <c r="F295" s="160" t="s">
        <v>484</v>
      </c>
      <c r="G295" s="161" t="s">
        <v>179</v>
      </c>
      <c r="H295" s="162">
        <v>2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188</v>
      </c>
      <c r="AT295" s="170" t="s">
        <v>138</v>
      </c>
      <c r="AU295" s="170" t="s">
        <v>142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188</v>
      </c>
      <c r="BM295" s="170" t="s">
        <v>485</v>
      </c>
    </row>
    <row r="296" spans="1:65" s="2" customFormat="1" ht="16.5" customHeight="1">
      <c r="A296" s="32"/>
      <c r="B296" s="157"/>
      <c r="C296" s="188">
        <v>91</v>
      </c>
      <c r="D296" s="188" t="s">
        <v>181</v>
      </c>
      <c r="E296" s="189" t="s">
        <v>486</v>
      </c>
      <c r="F296" s="190" t="s">
        <v>487</v>
      </c>
      <c r="G296" s="191" t="s">
        <v>179</v>
      </c>
      <c r="H296" s="192">
        <v>2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0.00027</v>
      </c>
      <c r="R296" s="168">
        <f t="shared" si="42"/>
        <v>0.00054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267</v>
      </c>
      <c r="AT296" s="170" t="s">
        <v>181</v>
      </c>
      <c r="AU296" s="170" t="s">
        <v>142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188</v>
      </c>
      <c r="BM296" s="170" t="s">
        <v>488</v>
      </c>
    </row>
    <row r="297" spans="1:65" s="2" customFormat="1" ht="21.75" customHeight="1">
      <c r="A297" s="32"/>
      <c r="B297" s="157"/>
      <c r="C297" s="158">
        <v>92</v>
      </c>
      <c r="D297" s="158" t="s">
        <v>138</v>
      </c>
      <c r="E297" s="159" t="s">
        <v>489</v>
      </c>
      <c r="F297" s="160" t="s">
        <v>490</v>
      </c>
      <c r="G297" s="161" t="s">
        <v>179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188</v>
      </c>
      <c r="AT297" s="170" t="s">
        <v>138</v>
      </c>
      <c r="AU297" s="170" t="s">
        <v>142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188</v>
      </c>
      <c r="BM297" s="170" t="s">
        <v>491</v>
      </c>
    </row>
    <row r="298" spans="1:65" s="2" customFormat="1" ht="16.5" customHeight="1">
      <c r="A298" s="32"/>
      <c r="B298" s="157"/>
      <c r="C298" s="188">
        <v>93</v>
      </c>
      <c r="D298" s="188" t="s">
        <v>181</v>
      </c>
      <c r="E298" s="189" t="s">
        <v>492</v>
      </c>
      <c r="F298" s="190" t="s">
        <v>493</v>
      </c>
      <c r="G298" s="191" t="s">
        <v>179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0.0008</v>
      </c>
      <c r="R298" s="168">
        <f t="shared" si="42"/>
        <v>0.0016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267</v>
      </c>
      <c r="AT298" s="170" t="s">
        <v>181</v>
      </c>
      <c r="AU298" s="170" t="s">
        <v>142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188</v>
      </c>
      <c r="BM298" s="170" t="s">
        <v>494</v>
      </c>
    </row>
    <row r="299" spans="1:65" s="2" customFormat="1" ht="16.5" customHeight="1">
      <c r="A299" s="32"/>
      <c r="B299" s="157"/>
      <c r="C299" s="188">
        <v>94</v>
      </c>
      <c r="D299" s="188" t="s">
        <v>181</v>
      </c>
      <c r="E299" s="189" t="s">
        <v>495</v>
      </c>
      <c r="F299" s="190" t="s">
        <v>496</v>
      </c>
      <c r="G299" s="191" t="s">
        <v>277</v>
      </c>
      <c r="H299" s="192">
        <v>10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0.00012</v>
      </c>
      <c r="R299" s="168">
        <f t="shared" si="42"/>
        <v>0.0012000000000000001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267</v>
      </c>
      <c r="AT299" s="170" t="s">
        <v>181</v>
      </c>
      <c r="AU299" s="170" t="s">
        <v>142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188</v>
      </c>
      <c r="BM299" s="170" t="s">
        <v>497</v>
      </c>
    </row>
    <row r="300" spans="1:65" s="2" customFormat="1" ht="21.75" customHeight="1">
      <c r="A300" s="32"/>
      <c r="B300" s="157"/>
      <c r="C300" s="158">
        <v>95</v>
      </c>
      <c r="D300" s="158" t="s">
        <v>138</v>
      </c>
      <c r="E300" s="159" t="s">
        <v>498</v>
      </c>
      <c r="F300" s="160" t="s">
        <v>499</v>
      </c>
      <c r="G300" s="161" t="s">
        <v>179</v>
      </c>
      <c r="H300" s="162">
        <v>1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188</v>
      </c>
      <c r="AT300" s="170" t="s">
        <v>138</v>
      </c>
      <c r="AU300" s="170" t="s">
        <v>142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188</v>
      </c>
      <c r="BM300" s="170" t="s">
        <v>500</v>
      </c>
    </row>
    <row r="301" spans="1:65" s="2" customFormat="1" ht="21.75" customHeight="1">
      <c r="A301" s="32"/>
      <c r="B301" s="157"/>
      <c r="C301" s="158">
        <v>96</v>
      </c>
      <c r="D301" s="158" t="s">
        <v>138</v>
      </c>
      <c r="E301" s="159" t="s">
        <v>501</v>
      </c>
      <c r="F301" s="160" t="s">
        <v>502</v>
      </c>
      <c r="G301" s="161" t="s">
        <v>219</v>
      </c>
      <c r="H301" s="162">
        <v>0.025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188</v>
      </c>
      <c r="AT301" s="170" t="s">
        <v>138</v>
      </c>
      <c r="AU301" s="170" t="s">
        <v>142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188</v>
      </c>
      <c r="BM301" s="170" t="s">
        <v>503</v>
      </c>
    </row>
    <row r="302" spans="1:65" s="2" customFormat="1" ht="21.75" customHeight="1">
      <c r="A302" s="32"/>
      <c r="B302" s="157"/>
      <c r="C302" s="158">
        <v>97</v>
      </c>
      <c r="D302" s="158" t="s">
        <v>138</v>
      </c>
      <c r="E302" s="159" t="s">
        <v>504</v>
      </c>
      <c r="F302" s="160" t="s">
        <v>505</v>
      </c>
      <c r="G302" s="161" t="s">
        <v>219</v>
      </c>
      <c r="H302" s="162">
        <v>0.025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188</v>
      </c>
      <c r="AT302" s="170" t="s">
        <v>138</v>
      </c>
      <c r="AU302" s="170" t="s">
        <v>142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188</v>
      </c>
      <c r="BM302" s="170" t="s">
        <v>506</v>
      </c>
    </row>
    <row r="303" spans="2:63" s="12" customFormat="1" ht="22.9" customHeight="1">
      <c r="B303" s="144"/>
      <c r="D303" s="145" t="s">
        <v>75</v>
      </c>
      <c r="E303" s="155" t="s">
        <v>507</v>
      </c>
      <c r="F303" s="155" t="s">
        <v>508</v>
      </c>
      <c r="I303" s="147"/>
      <c r="J303" s="156">
        <f>BK303</f>
        <v>0</v>
      </c>
      <c r="L303" s="144"/>
      <c r="M303" s="149"/>
      <c r="N303" s="150"/>
      <c r="O303" s="150"/>
      <c r="P303" s="151">
        <f>SUM(P304:P308)</f>
        <v>0</v>
      </c>
      <c r="Q303" s="150"/>
      <c r="R303" s="151">
        <f>SUM(R304:R308)</f>
        <v>0.01</v>
      </c>
      <c r="S303" s="150"/>
      <c r="T303" s="152">
        <f>SUM(T304:T308)</f>
        <v>0.004</v>
      </c>
      <c r="AR303" s="145" t="s">
        <v>142</v>
      </c>
      <c r="AT303" s="153" t="s">
        <v>75</v>
      </c>
      <c r="AU303" s="153" t="s">
        <v>84</v>
      </c>
      <c r="AY303" s="145" t="s">
        <v>135</v>
      </c>
      <c r="BK303" s="154">
        <f>SUM(BK304:BK308)</f>
        <v>0</v>
      </c>
    </row>
    <row r="304" spans="1:65" s="2" customFormat="1" ht="16.5" customHeight="1">
      <c r="A304" s="32"/>
      <c r="B304" s="157"/>
      <c r="C304" s="158">
        <v>98</v>
      </c>
      <c r="D304" s="158" t="s">
        <v>138</v>
      </c>
      <c r="E304" s="159" t="s">
        <v>509</v>
      </c>
      <c r="F304" s="160" t="s">
        <v>510</v>
      </c>
      <c r="G304" s="161" t="s">
        <v>179</v>
      </c>
      <c r="H304" s="162">
        <v>2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</v>
      </c>
      <c r="R304" s="168">
        <f>Q304*H304</f>
        <v>0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188</v>
      </c>
      <c r="AT304" s="170" t="s">
        <v>138</v>
      </c>
      <c r="AU304" s="170" t="s">
        <v>142</v>
      </c>
      <c r="AY304" s="17" t="s">
        <v>135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142</v>
      </c>
      <c r="BK304" s="171">
        <f>ROUND(I304*H304,2)</f>
        <v>0</v>
      </c>
      <c r="BL304" s="17" t="s">
        <v>188</v>
      </c>
      <c r="BM304" s="170" t="s">
        <v>511</v>
      </c>
    </row>
    <row r="305" spans="1:65" s="2" customFormat="1" ht="16.5" customHeight="1">
      <c r="A305" s="32"/>
      <c r="B305" s="157"/>
      <c r="C305" s="188">
        <v>99</v>
      </c>
      <c r="D305" s="188" t="s">
        <v>181</v>
      </c>
      <c r="E305" s="189" t="s">
        <v>512</v>
      </c>
      <c r="F305" s="190" t="s">
        <v>513</v>
      </c>
      <c r="G305" s="191" t="s">
        <v>179</v>
      </c>
      <c r="H305" s="192">
        <v>2</v>
      </c>
      <c r="I305" s="193"/>
      <c r="J305" s="194">
        <f>ROUND(I305*H305,2)</f>
        <v>0</v>
      </c>
      <c r="K305" s="195"/>
      <c r="L305" s="196"/>
      <c r="M305" s="197" t="s">
        <v>1</v>
      </c>
      <c r="N305" s="198" t="s">
        <v>42</v>
      </c>
      <c r="O305" s="58"/>
      <c r="P305" s="168">
        <f>O305*H305</f>
        <v>0</v>
      </c>
      <c r="Q305" s="168">
        <v>0.005</v>
      </c>
      <c r="R305" s="168">
        <f>Q305*H305</f>
        <v>0.01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267</v>
      </c>
      <c r="AT305" s="170" t="s">
        <v>181</v>
      </c>
      <c r="AU305" s="170" t="s">
        <v>142</v>
      </c>
      <c r="AY305" s="17" t="s">
        <v>135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188</v>
      </c>
      <c r="BM305" s="170" t="s">
        <v>514</v>
      </c>
    </row>
    <row r="306" spans="1:65" s="2" customFormat="1" ht="21.75" customHeight="1">
      <c r="A306" s="32"/>
      <c r="B306" s="157"/>
      <c r="C306" s="158">
        <v>100</v>
      </c>
      <c r="D306" s="158" t="s">
        <v>138</v>
      </c>
      <c r="E306" s="159" t="s">
        <v>515</v>
      </c>
      <c r="F306" s="160" t="s">
        <v>516</v>
      </c>
      <c r="G306" s="161" t="s">
        <v>179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0.002</v>
      </c>
      <c r="T306" s="169">
        <f>S306*H306</f>
        <v>0.004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188</v>
      </c>
      <c r="AT306" s="170" t="s">
        <v>138</v>
      </c>
      <c r="AU306" s="170" t="s">
        <v>142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188</v>
      </c>
      <c r="BM306" s="170" t="s">
        <v>517</v>
      </c>
    </row>
    <row r="307" spans="1:65" s="2" customFormat="1" ht="21.75" customHeight="1">
      <c r="A307" s="32"/>
      <c r="B307" s="157"/>
      <c r="C307" s="158">
        <v>101</v>
      </c>
      <c r="D307" s="158" t="s">
        <v>138</v>
      </c>
      <c r="E307" s="159" t="s">
        <v>518</v>
      </c>
      <c r="F307" s="160" t="s">
        <v>519</v>
      </c>
      <c r="G307" s="161" t="s">
        <v>219</v>
      </c>
      <c r="H307" s="162">
        <v>0.01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188</v>
      </c>
      <c r="AT307" s="170" t="s">
        <v>138</v>
      </c>
      <c r="AU307" s="170" t="s">
        <v>142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188</v>
      </c>
      <c r="BM307" s="170" t="s">
        <v>520</v>
      </c>
    </row>
    <row r="308" spans="1:65" s="2" customFormat="1" ht="21.75" customHeight="1">
      <c r="A308" s="32"/>
      <c r="B308" s="157"/>
      <c r="C308" s="158">
        <v>102</v>
      </c>
      <c r="D308" s="158" t="s">
        <v>138</v>
      </c>
      <c r="E308" s="159" t="s">
        <v>521</v>
      </c>
      <c r="F308" s="160" t="s">
        <v>522</v>
      </c>
      <c r="G308" s="161" t="s">
        <v>219</v>
      </c>
      <c r="H308" s="162">
        <v>0.01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188</v>
      </c>
      <c r="AT308" s="170" t="s">
        <v>138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188</v>
      </c>
      <c r="BM308" s="170" t="s">
        <v>523</v>
      </c>
    </row>
    <row r="309" spans="2:63" s="12" customFormat="1" ht="22.9" customHeight="1">
      <c r="B309" s="144"/>
      <c r="D309" s="145" t="s">
        <v>75</v>
      </c>
      <c r="E309" s="155" t="s">
        <v>524</v>
      </c>
      <c r="F309" s="155" t="s">
        <v>525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SUM(P310:P330)</f>
        <v>0</v>
      </c>
      <c r="Q309" s="150"/>
      <c r="R309" s="151">
        <f>SUM(R310:R330)</f>
        <v>0.30882541</v>
      </c>
      <c r="S309" s="150"/>
      <c r="T309" s="152">
        <f>SUM(T310:T330)</f>
        <v>0</v>
      </c>
      <c r="AR309" s="145" t="s">
        <v>142</v>
      </c>
      <c r="AT309" s="153" t="s">
        <v>75</v>
      </c>
      <c r="AU309" s="153" t="s">
        <v>84</v>
      </c>
      <c r="AY309" s="145" t="s">
        <v>135</v>
      </c>
      <c r="BK309" s="154">
        <f>SUM(BK310:BK330)</f>
        <v>0</v>
      </c>
    </row>
    <row r="310" spans="1:65" s="2" customFormat="1" ht="21.75" customHeight="1">
      <c r="A310" s="32"/>
      <c r="B310" s="157"/>
      <c r="C310" s="158">
        <v>103</v>
      </c>
      <c r="D310" s="158" t="s">
        <v>138</v>
      </c>
      <c r="E310" s="159" t="s">
        <v>526</v>
      </c>
      <c r="F310" s="160" t="s">
        <v>527</v>
      </c>
      <c r="G310" s="161" t="s">
        <v>141</v>
      </c>
      <c r="H310" s="162">
        <v>11.531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0.02541</v>
      </c>
      <c r="R310" s="168">
        <f>Q310*H310</f>
        <v>0.29300271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188</v>
      </c>
      <c r="AT310" s="170" t="s">
        <v>138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188</v>
      </c>
      <c r="BM310" s="170" t="s">
        <v>528</v>
      </c>
    </row>
    <row r="311" spans="2:51" s="13" customFormat="1" ht="12">
      <c r="B311" s="172"/>
      <c r="D311" s="173" t="s">
        <v>144</v>
      </c>
      <c r="E311" s="174" t="s">
        <v>1</v>
      </c>
      <c r="F311" s="175" t="s">
        <v>529</v>
      </c>
      <c r="H311" s="176">
        <v>2.691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144</v>
      </c>
      <c r="AU311" s="174" t="s">
        <v>142</v>
      </c>
      <c r="AV311" s="13" t="s">
        <v>142</v>
      </c>
      <c r="AW311" s="13" t="s">
        <v>33</v>
      </c>
      <c r="AX311" s="13" t="s">
        <v>76</v>
      </c>
      <c r="AY311" s="174" t="s">
        <v>135</v>
      </c>
    </row>
    <row r="312" spans="2:51" s="13" customFormat="1" ht="12">
      <c r="B312" s="172"/>
      <c r="D312" s="173" t="s">
        <v>144</v>
      </c>
      <c r="E312" s="174" t="s">
        <v>1</v>
      </c>
      <c r="F312" s="175" t="s">
        <v>530</v>
      </c>
      <c r="H312" s="176">
        <v>2.431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144</v>
      </c>
      <c r="AU312" s="174" t="s">
        <v>142</v>
      </c>
      <c r="AV312" s="13" t="s">
        <v>142</v>
      </c>
      <c r="AW312" s="13" t="s">
        <v>33</v>
      </c>
      <c r="AX312" s="13" t="s">
        <v>76</v>
      </c>
      <c r="AY312" s="174" t="s">
        <v>135</v>
      </c>
    </row>
    <row r="313" spans="2:51" s="13" customFormat="1" ht="12">
      <c r="B313" s="172"/>
      <c r="D313" s="173" t="s">
        <v>144</v>
      </c>
      <c r="E313" s="174" t="s">
        <v>1</v>
      </c>
      <c r="F313" s="175" t="s">
        <v>531</v>
      </c>
      <c r="H313" s="176">
        <v>6.409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135</v>
      </c>
    </row>
    <row r="314" spans="2:51" s="15" customFormat="1" ht="12">
      <c r="B314" s="199"/>
      <c r="D314" s="173" t="s">
        <v>144</v>
      </c>
      <c r="E314" s="200" t="s">
        <v>1</v>
      </c>
      <c r="F314" s="201" t="s">
        <v>195</v>
      </c>
      <c r="H314" s="202">
        <v>11.531</v>
      </c>
      <c r="I314" s="203"/>
      <c r="L314" s="199"/>
      <c r="M314" s="204"/>
      <c r="N314" s="205"/>
      <c r="O314" s="205"/>
      <c r="P314" s="205"/>
      <c r="Q314" s="205"/>
      <c r="R314" s="205"/>
      <c r="S314" s="205"/>
      <c r="T314" s="206"/>
      <c r="AT314" s="200" t="s">
        <v>144</v>
      </c>
      <c r="AU314" s="200" t="s">
        <v>142</v>
      </c>
      <c r="AV314" s="15" t="s">
        <v>81</v>
      </c>
      <c r="AW314" s="15" t="s">
        <v>33</v>
      </c>
      <c r="AX314" s="15" t="s">
        <v>84</v>
      </c>
      <c r="AY314" s="200" t="s">
        <v>135</v>
      </c>
    </row>
    <row r="315" spans="1:65" s="2" customFormat="1" ht="21.75" customHeight="1">
      <c r="A315" s="32"/>
      <c r="B315" s="157"/>
      <c r="C315" s="158">
        <v>104</v>
      </c>
      <c r="D315" s="158" t="s">
        <v>138</v>
      </c>
      <c r="E315" s="159" t="s">
        <v>532</v>
      </c>
      <c r="F315" s="160" t="s">
        <v>533</v>
      </c>
      <c r="G315" s="161" t="s">
        <v>277</v>
      </c>
      <c r="H315" s="162">
        <v>27.84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4E-05</v>
      </c>
      <c r="R315" s="168">
        <f>Q315*H315</f>
        <v>0.0011136000000000002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188</v>
      </c>
      <c r="AT315" s="170" t="s">
        <v>138</v>
      </c>
      <c r="AU315" s="170" t="s">
        <v>142</v>
      </c>
      <c r="AY315" s="17" t="s">
        <v>135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142</v>
      </c>
      <c r="BK315" s="171">
        <f>ROUND(I315*H315,2)</f>
        <v>0</v>
      </c>
      <c r="BL315" s="17" t="s">
        <v>188</v>
      </c>
      <c r="BM315" s="170" t="s">
        <v>534</v>
      </c>
    </row>
    <row r="316" spans="2:51" s="13" customFormat="1" ht="12">
      <c r="B316" s="172"/>
      <c r="D316" s="173" t="s">
        <v>144</v>
      </c>
      <c r="E316" s="174" t="s">
        <v>1</v>
      </c>
      <c r="F316" s="175" t="s">
        <v>535</v>
      </c>
      <c r="H316" s="176">
        <v>3.77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144</v>
      </c>
      <c r="AU316" s="174" t="s">
        <v>142</v>
      </c>
      <c r="AV316" s="13" t="s">
        <v>142</v>
      </c>
      <c r="AW316" s="13" t="s">
        <v>33</v>
      </c>
      <c r="AX316" s="13" t="s">
        <v>76</v>
      </c>
      <c r="AY316" s="174" t="s">
        <v>135</v>
      </c>
    </row>
    <row r="317" spans="2:51" s="13" customFormat="1" ht="12">
      <c r="B317" s="172"/>
      <c r="D317" s="173" t="s">
        <v>144</v>
      </c>
      <c r="E317" s="174" t="s">
        <v>1</v>
      </c>
      <c r="F317" s="175" t="s">
        <v>536</v>
      </c>
      <c r="H317" s="176">
        <v>8.47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135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537</v>
      </c>
      <c r="H318" s="176">
        <v>15.6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135</v>
      </c>
    </row>
    <row r="319" spans="2:51" s="15" customFormat="1" ht="12">
      <c r="B319" s="199"/>
      <c r="D319" s="173" t="s">
        <v>144</v>
      </c>
      <c r="E319" s="200" t="s">
        <v>1</v>
      </c>
      <c r="F319" s="201" t="s">
        <v>195</v>
      </c>
      <c r="H319" s="202">
        <v>27.84</v>
      </c>
      <c r="I319" s="203"/>
      <c r="L319" s="199"/>
      <c r="M319" s="204"/>
      <c r="N319" s="205"/>
      <c r="O319" s="205"/>
      <c r="P319" s="205"/>
      <c r="Q319" s="205"/>
      <c r="R319" s="205"/>
      <c r="S319" s="205"/>
      <c r="T319" s="206"/>
      <c r="AT319" s="200" t="s">
        <v>144</v>
      </c>
      <c r="AU319" s="200" t="s">
        <v>142</v>
      </c>
      <c r="AV319" s="15" t="s">
        <v>81</v>
      </c>
      <c r="AW319" s="15" t="s">
        <v>33</v>
      </c>
      <c r="AX319" s="15" t="s">
        <v>84</v>
      </c>
      <c r="AY319" s="200" t="s">
        <v>135</v>
      </c>
    </row>
    <row r="320" spans="1:65" s="2" customFormat="1" ht="16.5" customHeight="1">
      <c r="A320" s="32"/>
      <c r="B320" s="157"/>
      <c r="C320" s="158">
        <v>105</v>
      </c>
      <c r="D320" s="158" t="s">
        <v>138</v>
      </c>
      <c r="E320" s="159" t="s">
        <v>538</v>
      </c>
      <c r="F320" s="160" t="s">
        <v>539</v>
      </c>
      <c r="G320" s="161" t="s">
        <v>277</v>
      </c>
      <c r="H320" s="162">
        <v>13.5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0.00015</v>
      </c>
      <c r="R320" s="168">
        <f>Q320*H320</f>
        <v>0.002025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188</v>
      </c>
      <c r="AT320" s="170" t="s">
        <v>138</v>
      </c>
      <c r="AU320" s="170" t="s">
        <v>142</v>
      </c>
      <c r="AY320" s="17" t="s">
        <v>135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142</v>
      </c>
      <c r="BK320" s="171">
        <f>ROUND(I320*H320,2)</f>
        <v>0</v>
      </c>
      <c r="BL320" s="17" t="s">
        <v>188</v>
      </c>
      <c r="BM320" s="170" t="s">
        <v>540</v>
      </c>
    </row>
    <row r="321" spans="2:51" s="13" customFormat="1" ht="12">
      <c r="B321" s="172"/>
      <c r="D321" s="173" t="s">
        <v>144</v>
      </c>
      <c r="E321" s="174" t="s">
        <v>1</v>
      </c>
      <c r="F321" s="175" t="s">
        <v>541</v>
      </c>
      <c r="H321" s="176">
        <v>13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144</v>
      </c>
      <c r="AU321" s="174" t="s">
        <v>142</v>
      </c>
      <c r="AV321" s="13" t="s">
        <v>142</v>
      </c>
      <c r="AW321" s="13" t="s">
        <v>33</v>
      </c>
      <c r="AX321" s="13" t="s">
        <v>76</v>
      </c>
      <c r="AY321" s="174" t="s">
        <v>135</v>
      </c>
    </row>
    <row r="322" spans="2:51" s="13" customFormat="1" ht="12">
      <c r="B322" s="172"/>
      <c r="D322" s="173" t="s">
        <v>144</v>
      </c>
      <c r="E322" s="174" t="s">
        <v>1</v>
      </c>
      <c r="F322" s="175" t="s">
        <v>542</v>
      </c>
      <c r="H322" s="176">
        <v>0.5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135</v>
      </c>
    </row>
    <row r="323" spans="2:51" s="15" customFormat="1" ht="12">
      <c r="B323" s="199"/>
      <c r="D323" s="173" t="s">
        <v>144</v>
      </c>
      <c r="E323" s="200" t="s">
        <v>1</v>
      </c>
      <c r="F323" s="201" t="s">
        <v>195</v>
      </c>
      <c r="H323" s="202">
        <v>13.5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144</v>
      </c>
      <c r="AU323" s="200" t="s">
        <v>142</v>
      </c>
      <c r="AV323" s="15" t="s">
        <v>81</v>
      </c>
      <c r="AW323" s="15" t="s">
        <v>33</v>
      </c>
      <c r="AX323" s="15" t="s">
        <v>84</v>
      </c>
      <c r="AY323" s="200" t="s">
        <v>135</v>
      </c>
    </row>
    <row r="324" spans="1:65" s="2" customFormat="1" ht="16.5" customHeight="1">
      <c r="A324" s="32"/>
      <c r="B324" s="157"/>
      <c r="C324" s="158">
        <v>106</v>
      </c>
      <c r="D324" s="158" t="s">
        <v>138</v>
      </c>
      <c r="E324" s="159" t="s">
        <v>543</v>
      </c>
      <c r="F324" s="160" t="s">
        <v>544</v>
      </c>
      <c r="G324" s="161" t="s">
        <v>141</v>
      </c>
      <c r="H324" s="162">
        <v>11.531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</v>
      </c>
      <c r="R324" s="168">
        <f>Q324*H324</f>
        <v>0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188</v>
      </c>
      <c r="AT324" s="170" t="s">
        <v>138</v>
      </c>
      <c r="AU324" s="170" t="s">
        <v>142</v>
      </c>
      <c r="AY324" s="17" t="s">
        <v>135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142</v>
      </c>
      <c r="BK324" s="171">
        <f>ROUND(I324*H324,2)</f>
        <v>0</v>
      </c>
      <c r="BL324" s="17" t="s">
        <v>188</v>
      </c>
      <c r="BM324" s="170" t="s">
        <v>545</v>
      </c>
    </row>
    <row r="325" spans="1:65" s="2" customFormat="1" ht="21.75" customHeight="1">
      <c r="A325" s="32"/>
      <c r="B325" s="157"/>
      <c r="C325" s="158">
        <v>107</v>
      </c>
      <c r="D325" s="158" t="s">
        <v>138</v>
      </c>
      <c r="E325" s="159" t="s">
        <v>546</v>
      </c>
      <c r="F325" s="160" t="s">
        <v>547</v>
      </c>
      <c r="G325" s="161" t="s">
        <v>141</v>
      </c>
      <c r="H325" s="162">
        <v>11.531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0.0007</v>
      </c>
      <c r="R325" s="168">
        <f>Q325*H325</f>
        <v>0.008071700000000001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188</v>
      </c>
      <c r="AT325" s="170" t="s">
        <v>138</v>
      </c>
      <c r="AU325" s="170" t="s">
        <v>142</v>
      </c>
      <c r="AY325" s="17" t="s">
        <v>135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188</v>
      </c>
      <c r="BM325" s="170" t="s">
        <v>548</v>
      </c>
    </row>
    <row r="326" spans="1:65" s="2" customFormat="1" ht="16.5" customHeight="1">
      <c r="A326" s="32"/>
      <c r="B326" s="157"/>
      <c r="C326" s="158">
        <v>108</v>
      </c>
      <c r="D326" s="158" t="s">
        <v>138</v>
      </c>
      <c r="E326" s="159" t="s">
        <v>549</v>
      </c>
      <c r="F326" s="160" t="s">
        <v>550</v>
      </c>
      <c r="G326" s="161" t="s">
        <v>141</v>
      </c>
      <c r="H326" s="162">
        <v>23.062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0.0002</v>
      </c>
      <c r="R326" s="168">
        <f>Q326*H326</f>
        <v>0.004612400000000001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188</v>
      </c>
      <c r="AT326" s="170" t="s">
        <v>138</v>
      </c>
      <c r="AU326" s="170" t="s">
        <v>142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188</v>
      </c>
      <c r="BM326" s="170" t="s">
        <v>551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552</v>
      </c>
      <c r="H327" s="176">
        <v>23.062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135</v>
      </c>
    </row>
    <row r="328" spans="2:51" s="15" customFormat="1" ht="12">
      <c r="B328" s="199"/>
      <c r="D328" s="173" t="s">
        <v>144</v>
      </c>
      <c r="E328" s="200" t="s">
        <v>1</v>
      </c>
      <c r="F328" s="201" t="s">
        <v>195</v>
      </c>
      <c r="H328" s="202">
        <v>23.062</v>
      </c>
      <c r="I328" s="203"/>
      <c r="L328" s="199"/>
      <c r="M328" s="204"/>
      <c r="N328" s="205"/>
      <c r="O328" s="205"/>
      <c r="P328" s="205"/>
      <c r="Q328" s="205"/>
      <c r="R328" s="205"/>
      <c r="S328" s="205"/>
      <c r="T328" s="206"/>
      <c r="AT328" s="200" t="s">
        <v>144</v>
      </c>
      <c r="AU328" s="200" t="s">
        <v>142</v>
      </c>
      <c r="AV328" s="15" t="s">
        <v>81</v>
      </c>
      <c r="AW328" s="15" t="s">
        <v>33</v>
      </c>
      <c r="AX328" s="15" t="s">
        <v>84</v>
      </c>
      <c r="AY328" s="200" t="s">
        <v>135</v>
      </c>
    </row>
    <row r="329" spans="1:65" s="2" customFormat="1" ht="21.75" customHeight="1">
      <c r="A329" s="32"/>
      <c r="B329" s="157"/>
      <c r="C329" s="158">
        <v>109</v>
      </c>
      <c r="D329" s="158" t="s">
        <v>138</v>
      </c>
      <c r="E329" s="159" t="s">
        <v>553</v>
      </c>
      <c r="F329" s="160" t="s">
        <v>554</v>
      </c>
      <c r="G329" s="161" t="s">
        <v>219</v>
      </c>
      <c r="H329" s="162">
        <v>0.309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188</v>
      </c>
      <c r="AT329" s="170" t="s">
        <v>138</v>
      </c>
      <c r="AU329" s="170" t="s">
        <v>142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142</v>
      </c>
      <c r="BK329" s="171">
        <f>ROUND(I329*H329,2)</f>
        <v>0</v>
      </c>
      <c r="BL329" s="17" t="s">
        <v>188</v>
      </c>
      <c r="BM329" s="170" t="s">
        <v>555</v>
      </c>
    </row>
    <row r="330" spans="1:65" s="2" customFormat="1" ht="21.75" customHeight="1">
      <c r="A330" s="32"/>
      <c r="B330" s="157"/>
      <c r="C330" s="158">
        <v>110</v>
      </c>
      <c r="D330" s="158" t="s">
        <v>138</v>
      </c>
      <c r="E330" s="159" t="s">
        <v>556</v>
      </c>
      <c r="F330" s="160" t="s">
        <v>557</v>
      </c>
      <c r="G330" s="161" t="s">
        <v>219</v>
      </c>
      <c r="H330" s="162">
        <v>0.309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188</v>
      </c>
      <c r="AT330" s="170" t="s">
        <v>138</v>
      </c>
      <c r="AU330" s="170" t="s">
        <v>142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188</v>
      </c>
      <c r="BM330" s="170" t="s">
        <v>558</v>
      </c>
    </row>
    <row r="331" spans="2:63" s="12" customFormat="1" ht="22.9" customHeight="1">
      <c r="B331" s="144"/>
      <c r="D331" s="145" t="s">
        <v>75</v>
      </c>
      <c r="E331" s="155" t="s">
        <v>559</v>
      </c>
      <c r="F331" s="155" t="s">
        <v>560</v>
      </c>
      <c r="I331" s="147"/>
      <c r="J331" s="156">
        <f>BK331</f>
        <v>0</v>
      </c>
      <c r="L331" s="144"/>
      <c r="M331" s="149"/>
      <c r="N331" s="150"/>
      <c r="O331" s="150"/>
      <c r="P331" s="151">
        <f>SUM(P332:P347)</f>
        <v>0</v>
      </c>
      <c r="Q331" s="150"/>
      <c r="R331" s="151">
        <f>SUM(R332:R347)</f>
        <v>0.037</v>
      </c>
      <c r="S331" s="150"/>
      <c r="T331" s="152">
        <f>SUM(T332:T347)</f>
        <v>0.10244539999999999</v>
      </c>
      <c r="AR331" s="145" t="s">
        <v>142</v>
      </c>
      <c r="AT331" s="153" t="s">
        <v>75</v>
      </c>
      <c r="AU331" s="153" t="s">
        <v>84</v>
      </c>
      <c r="AY331" s="145" t="s">
        <v>135</v>
      </c>
      <c r="BK331" s="154">
        <f>SUM(BK332:BK347)</f>
        <v>0</v>
      </c>
    </row>
    <row r="332" spans="1:65" s="2" customFormat="1" ht="21.75" customHeight="1">
      <c r="A332" s="32"/>
      <c r="B332" s="157"/>
      <c r="C332" s="158">
        <v>111</v>
      </c>
      <c r="D332" s="158" t="s">
        <v>138</v>
      </c>
      <c r="E332" s="159" t="s">
        <v>561</v>
      </c>
      <c r="F332" s="160" t="s">
        <v>562</v>
      </c>
      <c r="G332" s="161" t="s">
        <v>141</v>
      </c>
      <c r="H332" s="162">
        <v>4.156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0.02465</v>
      </c>
      <c r="T332" s="169">
        <f>S332*H332</f>
        <v>0.10244539999999999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188</v>
      </c>
      <c r="AT332" s="170" t="s">
        <v>138</v>
      </c>
      <c r="AU332" s="170" t="s">
        <v>142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188</v>
      </c>
      <c r="BM332" s="170" t="s">
        <v>563</v>
      </c>
    </row>
    <row r="333" spans="2:51" s="14" customFormat="1" ht="12">
      <c r="B333" s="181"/>
      <c r="D333" s="173" t="s">
        <v>144</v>
      </c>
      <c r="E333" s="182" t="s">
        <v>1</v>
      </c>
      <c r="F333" s="183" t="s">
        <v>564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84</v>
      </c>
      <c r="AW333" s="14" t="s">
        <v>33</v>
      </c>
      <c r="AX333" s="14" t="s">
        <v>76</v>
      </c>
      <c r="AY333" s="182" t="s">
        <v>135</v>
      </c>
    </row>
    <row r="334" spans="2:51" s="13" customFormat="1" ht="12">
      <c r="B334" s="172"/>
      <c r="D334" s="173" t="s">
        <v>144</v>
      </c>
      <c r="E334" s="174" t="s">
        <v>1</v>
      </c>
      <c r="F334" s="175" t="s">
        <v>565</v>
      </c>
      <c r="H334" s="176">
        <v>0.992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135</v>
      </c>
    </row>
    <row r="335" spans="2:51" s="13" customFormat="1" ht="12">
      <c r="B335" s="172"/>
      <c r="D335" s="173" t="s">
        <v>144</v>
      </c>
      <c r="E335" s="174" t="s">
        <v>1</v>
      </c>
      <c r="F335" s="175" t="s">
        <v>566</v>
      </c>
      <c r="H335" s="176">
        <v>3.164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135</v>
      </c>
    </row>
    <row r="336" spans="2:51" s="15" customFormat="1" ht="12">
      <c r="B336" s="199"/>
      <c r="D336" s="173" t="s">
        <v>144</v>
      </c>
      <c r="E336" s="200" t="s">
        <v>1</v>
      </c>
      <c r="F336" s="201" t="s">
        <v>195</v>
      </c>
      <c r="H336" s="202">
        <v>4.156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144</v>
      </c>
      <c r="AU336" s="200" t="s">
        <v>142</v>
      </c>
      <c r="AV336" s="15" t="s">
        <v>81</v>
      </c>
      <c r="AW336" s="15" t="s">
        <v>33</v>
      </c>
      <c r="AX336" s="15" t="s">
        <v>84</v>
      </c>
      <c r="AY336" s="200" t="s">
        <v>135</v>
      </c>
    </row>
    <row r="337" spans="1:65" s="2" customFormat="1" ht="21.75" customHeight="1">
      <c r="A337" s="32"/>
      <c r="B337" s="157"/>
      <c r="C337" s="158">
        <v>112</v>
      </c>
      <c r="D337" s="158" t="s">
        <v>138</v>
      </c>
      <c r="E337" s="159" t="s">
        <v>567</v>
      </c>
      <c r="F337" s="160" t="s">
        <v>568</v>
      </c>
      <c r="G337" s="161" t="s">
        <v>179</v>
      </c>
      <c r="H337" s="162">
        <v>2</v>
      </c>
      <c r="I337" s="163"/>
      <c r="J337" s="164">
        <f aca="true" t="shared" si="50" ref="J337:J347"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 aca="true" t="shared" si="51" ref="P337:P347">O337*H337</f>
        <v>0</v>
      </c>
      <c r="Q337" s="168">
        <v>0</v>
      </c>
      <c r="R337" s="168">
        <f aca="true" t="shared" si="52" ref="R337:R347">Q337*H337</f>
        <v>0</v>
      </c>
      <c r="S337" s="168">
        <v>0</v>
      </c>
      <c r="T337" s="169">
        <f aca="true" t="shared" si="53" ref="T337:T347"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188</v>
      </c>
      <c r="AT337" s="170" t="s">
        <v>138</v>
      </c>
      <c r="AU337" s="170" t="s">
        <v>142</v>
      </c>
      <c r="AY337" s="17" t="s">
        <v>135</v>
      </c>
      <c r="BE337" s="171">
        <f aca="true" t="shared" si="54" ref="BE337:BE347">IF(N337="základní",J337,0)</f>
        <v>0</v>
      </c>
      <c r="BF337" s="171">
        <f aca="true" t="shared" si="55" ref="BF337:BF347">IF(N337="snížená",J337,0)</f>
        <v>0</v>
      </c>
      <c r="BG337" s="171">
        <f aca="true" t="shared" si="56" ref="BG337:BG347">IF(N337="zákl. přenesená",J337,0)</f>
        <v>0</v>
      </c>
      <c r="BH337" s="171">
        <f aca="true" t="shared" si="57" ref="BH337:BH347">IF(N337="sníž. přenesená",J337,0)</f>
        <v>0</v>
      </c>
      <c r="BI337" s="171">
        <f aca="true" t="shared" si="58" ref="BI337:BI347">IF(N337="nulová",J337,0)</f>
        <v>0</v>
      </c>
      <c r="BJ337" s="17" t="s">
        <v>142</v>
      </c>
      <c r="BK337" s="171">
        <f aca="true" t="shared" si="59" ref="BK337:BK347">ROUND(I337*H337,2)</f>
        <v>0</v>
      </c>
      <c r="BL337" s="17" t="s">
        <v>188</v>
      </c>
      <c r="BM337" s="170" t="s">
        <v>569</v>
      </c>
    </row>
    <row r="338" spans="1:65" s="2" customFormat="1" ht="16.5" customHeight="1">
      <c r="A338" s="32"/>
      <c r="B338" s="157"/>
      <c r="C338" s="188">
        <v>113</v>
      </c>
      <c r="D338" s="188" t="s">
        <v>181</v>
      </c>
      <c r="E338" s="189" t="s">
        <v>570</v>
      </c>
      <c r="F338" s="190" t="s">
        <v>571</v>
      </c>
      <c r="G338" s="191" t="s">
        <v>179</v>
      </c>
      <c r="H338" s="192">
        <v>2</v>
      </c>
      <c r="I338" s="193"/>
      <c r="J338" s="194">
        <f t="shared" si="50"/>
        <v>0</v>
      </c>
      <c r="K338" s="195"/>
      <c r="L338" s="196"/>
      <c r="M338" s="197" t="s">
        <v>1</v>
      </c>
      <c r="N338" s="198" t="s">
        <v>42</v>
      </c>
      <c r="O338" s="58"/>
      <c r="P338" s="168">
        <f t="shared" si="51"/>
        <v>0</v>
      </c>
      <c r="Q338" s="168">
        <v>0.0155</v>
      </c>
      <c r="R338" s="168">
        <f t="shared" si="52"/>
        <v>0.031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267</v>
      </c>
      <c r="AT338" s="170" t="s">
        <v>181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188</v>
      </c>
      <c r="BM338" s="170" t="s">
        <v>572</v>
      </c>
    </row>
    <row r="339" spans="1:65" s="2" customFormat="1" ht="21.75" customHeight="1">
      <c r="A339" s="32"/>
      <c r="B339" s="157"/>
      <c r="C339" s="188">
        <v>114</v>
      </c>
      <c r="D339" s="188" t="s">
        <v>181</v>
      </c>
      <c r="E339" s="189" t="s">
        <v>573</v>
      </c>
      <c r="F339" s="190" t="s">
        <v>574</v>
      </c>
      <c r="G339" s="191" t="s">
        <v>179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0.0012</v>
      </c>
      <c r="R339" s="168">
        <f t="shared" si="52"/>
        <v>0.0024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267</v>
      </c>
      <c r="AT339" s="170" t="s">
        <v>181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188</v>
      </c>
      <c r="BM339" s="170" t="s">
        <v>575</v>
      </c>
    </row>
    <row r="340" spans="1:65" s="2" customFormat="1" ht="16.5" customHeight="1">
      <c r="A340" s="32"/>
      <c r="B340" s="157"/>
      <c r="C340" s="158">
        <v>115</v>
      </c>
      <c r="D340" s="158" t="s">
        <v>138</v>
      </c>
      <c r="E340" s="159" t="s">
        <v>576</v>
      </c>
      <c r="F340" s="160" t="s">
        <v>577</v>
      </c>
      <c r="G340" s="161" t="s">
        <v>179</v>
      </c>
      <c r="H340" s="162">
        <v>2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188</v>
      </c>
      <c r="AT340" s="170" t="s">
        <v>138</v>
      </c>
      <c r="AU340" s="170" t="s">
        <v>142</v>
      </c>
      <c r="AY340" s="17" t="s">
        <v>135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142</v>
      </c>
      <c r="BK340" s="171">
        <f t="shared" si="59"/>
        <v>0</v>
      </c>
      <c r="BL340" s="17" t="s">
        <v>188</v>
      </c>
      <c r="BM340" s="170" t="s">
        <v>578</v>
      </c>
    </row>
    <row r="341" spans="1:65" s="2" customFormat="1" ht="16.5" customHeight="1">
      <c r="A341" s="32"/>
      <c r="B341" s="157"/>
      <c r="C341" s="188">
        <v>116</v>
      </c>
      <c r="D341" s="188" t="s">
        <v>181</v>
      </c>
      <c r="E341" s="189" t="s">
        <v>579</v>
      </c>
      <c r="F341" s="190" t="s">
        <v>580</v>
      </c>
      <c r="G341" s="191" t="s">
        <v>179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0.00045</v>
      </c>
      <c r="R341" s="168">
        <f t="shared" si="52"/>
        <v>0.0009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267</v>
      </c>
      <c r="AT341" s="170" t="s">
        <v>181</v>
      </c>
      <c r="AU341" s="170" t="s">
        <v>142</v>
      </c>
      <c r="AY341" s="17" t="s">
        <v>135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142</v>
      </c>
      <c r="BK341" s="171">
        <f t="shared" si="59"/>
        <v>0</v>
      </c>
      <c r="BL341" s="17" t="s">
        <v>188</v>
      </c>
      <c r="BM341" s="170" t="s">
        <v>581</v>
      </c>
    </row>
    <row r="342" spans="1:65" s="2" customFormat="1" ht="21.75" customHeight="1">
      <c r="A342" s="32"/>
      <c r="B342" s="157"/>
      <c r="C342" s="158">
        <v>117</v>
      </c>
      <c r="D342" s="158" t="s">
        <v>138</v>
      </c>
      <c r="E342" s="159" t="s">
        <v>582</v>
      </c>
      <c r="F342" s="160" t="s">
        <v>583</v>
      </c>
      <c r="G342" s="161" t="s">
        <v>179</v>
      </c>
      <c r="H342" s="162">
        <v>2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188</v>
      </c>
      <c r="AT342" s="170" t="s">
        <v>138</v>
      </c>
      <c r="AU342" s="170" t="s">
        <v>142</v>
      </c>
      <c r="AY342" s="17" t="s">
        <v>135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142</v>
      </c>
      <c r="BK342" s="171">
        <f t="shared" si="59"/>
        <v>0</v>
      </c>
      <c r="BL342" s="17" t="s">
        <v>188</v>
      </c>
      <c r="BM342" s="170" t="s">
        <v>584</v>
      </c>
    </row>
    <row r="343" spans="1:65" s="2" customFormat="1" ht="16.5" customHeight="1">
      <c r="A343" s="32"/>
      <c r="B343" s="157"/>
      <c r="C343" s="188">
        <v>118</v>
      </c>
      <c r="D343" s="188" t="s">
        <v>181</v>
      </c>
      <c r="E343" s="189" t="s">
        <v>585</v>
      </c>
      <c r="F343" s="190" t="s">
        <v>586</v>
      </c>
      <c r="G343" s="191" t="s">
        <v>179</v>
      </c>
      <c r="H343" s="192">
        <v>2</v>
      </c>
      <c r="I343" s="193"/>
      <c r="J343" s="194">
        <f t="shared" si="50"/>
        <v>0</v>
      </c>
      <c r="K343" s="195"/>
      <c r="L343" s="196"/>
      <c r="M343" s="197" t="s">
        <v>1</v>
      </c>
      <c r="N343" s="198" t="s">
        <v>42</v>
      </c>
      <c r="O343" s="58"/>
      <c r="P343" s="168">
        <f t="shared" si="51"/>
        <v>0</v>
      </c>
      <c r="Q343" s="168">
        <v>0.00135</v>
      </c>
      <c r="R343" s="168">
        <f t="shared" si="52"/>
        <v>0.0027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267</v>
      </c>
      <c r="AT343" s="170" t="s">
        <v>181</v>
      </c>
      <c r="AU343" s="170" t="s">
        <v>142</v>
      </c>
      <c r="AY343" s="17" t="s">
        <v>135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142</v>
      </c>
      <c r="BK343" s="171">
        <f t="shared" si="59"/>
        <v>0</v>
      </c>
      <c r="BL343" s="17" t="s">
        <v>188</v>
      </c>
      <c r="BM343" s="170" t="s">
        <v>587</v>
      </c>
    </row>
    <row r="344" spans="1:65" s="2" customFormat="1" ht="21.75" customHeight="1">
      <c r="A344" s="32"/>
      <c r="B344" s="157"/>
      <c r="C344" s="158">
        <v>119</v>
      </c>
      <c r="D344" s="158" t="s">
        <v>138</v>
      </c>
      <c r="E344" s="159" t="s">
        <v>588</v>
      </c>
      <c r="F344" s="160" t="s">
        <v>589</v>
      </c>
      <c r="G344" s="161" t="s">
        <v>219</v>
      </c>
      <c r="H344" s="162">
        <v>0.037</v>
      </c>
      <c r="I344" s="163"/>
      <c r="J344" s="164">
        <f t="shared" si="50"/>
        <v>0</v>
      </c>
      <c r="K344" s="165"/>
      <c r="L344" s="33"/>
      <c r="M344" s="166" t="s">
        <v>1</v>
      </c>
      <c r="N344" s="167" t="s">
        <v>42</v>
      </c>
      <c r="O344" s="58"/>
      <c r="P344" s="168">
        <f t="shared" si="51"/>
        <v>0</v>
      </c>
      <c r="Q344" s="168">
        <v>0</v>
      </c>
      <c r="R344" s="168">
        <f t="shared" si="52"/>
        <v>0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188</v>
      </c>
      <c r="AT344" s="170" t="s">
        <v>138</v>
      </c>
      <c r="AU344" s="170" t="s">
        <v>142</v>
      </c>
      <c r="AY344" s="17" t="s">
        <v>135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142</v>
      </c>
      <c r="BK344" s="171">
        <f t="shared" si="59"/>
        <v>0</v>
      </c>
      <c r="BL344" s="17" t="s">
        <v>188</v>
      </c>
      <c r="BM344" s="170" t="s">
        <v>590</v>
      </c>
    </row>
    <row r="345" spans="1:65" s="2" customFormat="1" ht="21.75" customHeight="1">
      <c r="A345" s="32"/>
      <c r="B345" s="157"/>
      <c r="C345" s="158">
        <v>120</v>
      </c>
      <c r="D345" s="158" t="s">
        <v>138</v>
      </c>
      <c r="E345" s="159" t="s">
        <v>591</v>
      </c>
      <c r="F345" s="160" t="s">
        <v>592</v>
      </c>
      <c r="G345" s="161" t="s">
        <v>219</v>
      </c>
      <c r="H345" s="162">
        <v>0.037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188</v>
      </c>
      <c r="AT345" s="170" t="s">
        <v>138</v>
      </c>
      <c r="AU345" s="170" t="s">
        <v>142</v>
      </c>
      <c r="AY345" s="17" t="s">
        <v>135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142</v>
      </c>
      <c r="BK345" s="171">
        <f t="shared" si="59"/>
        <v>0</v>
      </c>
      <c r="BL345" s="17" t="s">
        <v>188</v>
      </c>
      <c r="BM345" s="170" t="s">
        <v>593</v>
      </c>
    </row>
    <row r="346" spans="1:65" s="2" customFormat="1" ht="21.75" customHeight="1">
      <c r="A346" s="32"/>
      <c r="B346" s="157"/>
      <c r="C346" s="158">
        <v>121</v>
      </c>
      <c r="D346" s="158" t="s">
        <v>138</v>
      </c>
      <c r="E346" s="159" t="s">
        <v>594</v>
      </c>
      <c r="F346" s="160" t="s">
        <v>595</v>
      </c>
      <c r="G346" s="161" t="s">
        <v>441</v>
      </c>
      <c r="H346" s="162">
        <v>1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188</v>
      </c>
      <c r="AT346" s="170" t="s">
        <v>138</v>
      </c>
      <c r="AU346" s="170" t="s">
        <v>142</v>
      </c>
      <c r="AY346" s="17" t="s">
        <v>135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188</v>
      </c>
      <c r="BM346" s="170" t="s">
        <v>596</v>
      </c>
    </row>
    <row r="347" spans="1:65" s="2" customFormat="1" ht="21.75" customHeight="1">
      <c r="A347" s="32"/>
      <c r="B347" s="157"/>
      <c r="C347" s="158">
        <v>122</v>
      </c>
      <c r="D347" s="158" t="s">
        <v>138</v>
      </c>
      <c r="E347" s="159" t="s">
        <v>597</v>
      </c>
      <c r="F347" s="160" t="s">
        <v>598</v>
      </c>
      <c r="G347" s="161" t="s">
        <v>441</v>
      </c>
      <c r="H347" s="162">
        <v>2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188</v>
      </c>
      <c r="AT347" s="170" t="s">
        <v>138</v>
      </c>
      <c r="AU347" s="170" t="s">
        <v>142</v>
      </c>
      <c r="AY347" s="17" t="s">
        <v>135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188</v>
      </c>
      <c r="BM347" s="170" t="s">
        <v>599</v>
      </c>
    </row>
    <row r="348" spans="2:63" s="12" customFormat="1" ht="22.9" customHeight="1">
      <c r="B348" s="144"/>
      <c r="D348" s="145" t="s">
        <v>75</v>
      </c>
      <c r="E348" s="155" t="s">
        <v>600</v>
      </c>
      <c r="F348" s="155" t="s">
        <v>601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SUM(P349:P357)</f>
        <v>0</v>
      </c>
      <c r="Q348" s="150"/>
      <c r="R348" s="151">
        <f>SUM(R349:R357)</f>
        <v>0.30957443</v>
      </c>
      <c r="S348" s="150"/>
      <c r="T348" s="152">
        <f>SUM(T349:T357)</f>
        <v>0</v>
      </c>
      <c r="AR348" s="145" t="s">
        <v>142</v>
      </c>
      <c r="AT348" s="153" t="s">
        <v>75</v>
      </c>
      <c r="AU348" s="153" t="s">
        <v>84</v>
      </c>
      <c r="AY348" s="145" t="s">
        <v>135</v>
      </c>
      <c r="BK348" s="154">
        <f>SUM(BK349:BK357)</f>
        <v>0</v>
      </c>
    </row>
    <row r="349" spans="1:65" s="2" customFormat="1" ht="21.75" customHeight="1">
      <c r="A349" s="32"/>
      <c r="B349" s="157"/>
      <c r="C349" s="158">
        <v>123</v>
      </c>
      <c r="D349" s="158" t="s">
        <v>138</v>
      </c>
      <c r="E349" s="159" t="s">
        <v>602</v>
      </c>
      <c r="F349" s="160" t="s">
        <v>603</v>
      </c>
      <c r="G349" s="161" t="s">
        <v>141</v>
      </c>
      <c r="H349" s="162">
        <v>5.239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0.03767</v>
      </c>
      <c r="R349" s="168">
        <f>Q349*H349</f>
        <v>0.19735313000000002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188</v>
      </c>
      <c r="AT349" s="170" t="s">
        <v>138</v>
      </c>
      <c r="AU349" s="170" t="s">
        <v>142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142</v>
      </c>
      <c r="BK349" s="171">
        <f>ROUND(I349*H349,2)</f>
        <v>0</v>
      </c>
      <c r="BL349" s="17" t="s">
        <v>188</v>
      </c>
      <c r="BM349" s="170" t="s">
        <v>604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605</v>
      </c>
      <c r="H350" s="176">
        <v>4.354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3" customFormat="1" ht="12">
      <c r="B351" s="172"/>
      <c r="D351" s="173" t="s">
        <v>144</v>
      </c>
      <c r="E351" s="174" t="s">
        <v>1</v>
      </c>
      <c r="F351" s="175" t="s">
        <v>253</v>
      </c>
      <c r="H351" s="176">
        <v>0.885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142</v>
      </c>
      <c r="AV351" s="13" t="s">
        <v>142</v>
      </c>
      <c r="AW351" s="13" t="s">
        <v>33</v>
      </c>
      <c r="AX351" s="13" t="s">
        <v>76</v>
      </c>
      <c r="AY351" s="174" t="s">
        <v>135</v>
      </c>
    </row>
    <row r="352" spans="2:51" s="15" customFormat="1" ht="12">
      <c r="B352" s="199"/>
      <c r="D352" s="173" t="s">
        <v>144</v>
      </c>
      <c r="E352" s="200" t="s">
        <v>1</v>
      </c>
      <c r="F352" s="201" t="s">
        <v>195</v>
      </c>
      <c r="H352" s="202">
        <v>5.239</v>
      </c>
      <c r="I352" s="203"/>
      <c r="L352" s="199"/>
      <c r="M352" s="204"/>
      <c r="N352" s="205"/>
      <c r="O352" s="205"/>
      <c r="P352" s="205"/>
      <c r="Q352" s="205"/>
      <c r="R352" s="205"/>
      <c r="S352" s="205"/>
      <c r="T352" s="206"/>
      <c r="AT352" s="200" t="s">
        <v>144</v>
      </c>
      <c r="AU352" s="200" t="s">
        <v>142</v>
      </c>
      <c r="AV352" s="15" t="s">
        <v>81</v>
      </c>
      <c r="AW352" s="15" t="s">
        <v>33</v>
      </c>
      <c r="AX352" s="15" t="s">
        <v>84</v>
      </c>
      <c r="AY352" s="200" t="s">
        <v>135</v>
      </c>
    </row>
    <row r="353" spans="1:65" s="2" customFormat="1" ht="16.5" customHeight="1">
      <c r="A353" s="32"/>
      <c r="B353" s="157"/>
      <c r="C353" s="158">
        <v>124</v>
      </c>
      <c r="D353" s="158" t="s">
        <v>138</v>
      </c>
      <c r="E353" s="159" t="s">
        <v>606</v>
      </c>
      <c r="F353" s="160" t="s">
        <v>607</v>
      </c>
      <c r="G353" s="161" t="s">
        <v>141</v>
      </c>
      <c r="H353" s="162">
        <v>5.239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0.0003</v>
      </c>
      <c r="R353" s="168">
        <f>Q353*H353</f>
        <v>0.0015716999999999999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188</v>
      </c>
      <c r="AT353" s="170" t="s">
        <v>138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188</v>
      </c>
      <c r="BM353" s="170" t="s">
        <v>608</v>
      </c>
    </row>
    <row r="354" spans="1:65" s="2" customFormat="1" ht="16.5" customHeight="1">
      <c r="A354" s="32"/>
      <c r="B354" s="157"/>
      <c r="C354" s="188">
        <v>125</v>
      </c>
      <c r="D354" s="188" t="s">
        <v>181</v>
      </c>
      <c r="E354" s="189" t="s">
        <v>609</v>
      </c>
      <c r="F354" s="190" t="s">
        <v>610</v>
      </c>
      <c r="G354" s="191" t="s">
        <v>141</v>
      </c>
      <c r="H354" s="192">
        <v>5.763</v>
      </c>
      <c r="I354" s="193"/>
      <c r="J354" s="194">
        <f>ROUND(I354*H354,2)</f>
        <v>0</v>
      </c>
      <c r="K354" s="195"/>
      <c r="L354" s="196"/>
      <c r="M354" s="197" t="s">
        <v>1</v>
      </c>
      <c r="N354" s="198" t="s">
        <v>42</v>
      </c>
      <c r="O354" s="58"/>
      <c r="P354" s="168">
        <f>O354*H354</f>
        <v>0</v>
      </c>
      <c r="Q354" s="168">
        <v>0.0192</v>
      </c>
      <c r="R354" s="168">
        <f>Q354*H354</f>
        <v>0.11064959999999999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267</v>
      </c>
      <c r="AT354" s="170" t="s">
        <v>181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188</v>
      </c>
      <c r="BM354" s="170" t="s">
        <v>611</v>
      </c>
    </row>
    <row r="355" spans="2:51" s="13" customFormat="1" ht="12">
      <c r="B355" s="172"/>
      <c r="D355" s="173" t="s">
        <v>144</v>
      </c>
      <c r="F355" s="175" t="s">
        <v>612</v>
      </c>
      <c r="H355" s="176">
        <v>5.763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</v>
      </c>
      <c r="AX355" s="13" t="s">
        <v>84</v>
      </c>
      <c r="AY355" s="174" t="s">
        <v>135</v>
      </c>
    </row>
    <row r="356" spans="1:65" s="2" customFormat="1" ht="21.75" customHeight="1">
      <c r="A356" s="32"/>
      <c r="B356" s="157"/>
      <c r="C356" s="158">
        <v>126</v>
      </c>
      <c r="D356" s="158" t="s">
        <v>138</v>
      </c>
      <c r="E356" s="159" t="s">
        <v>613</v>
      </c>
      <c r="F356" s="160" t="s">
        <v>614</v>
      </c>
      <c r="G356" s="161" t="s">
        <v>219</v>
      </c>
      <c r="H356" s="162">
        <v>0.31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188</v>
      </c>
      <c r="AT356" s="170" t="s">
        <v>138</v>
      </c>
      <c r="AU356" s="170" t="s">
        <v>142</v>
      </c>
      <c r="AY356" s="17" t="s">
        <v>135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142</v>
      </c>
      <c r="BK356" s="171">
        <f>ROUND(I356*H356,2)</f>
        <v>0</v>
      </c>
      <c r="BL356" s="17" t="s">
        <v>188</v>
      </c>
      <c r="BM356" s="170" t="s">
        <v>615</v>
      </c>
    </row>
    <row r="357" spans="1:65" s="2" customFormat="1" ht="21.75" customHeight="1">
      <c r="A357" s="32"/>
      <c r="B357" s="157"/>
      <c r="C357" s="158">
        <v>127</v>
      </c>
      <c r="D357" s="158" t="s">
        <v>138</v>
      </c>
      <c r="E357" s="159" t="s">
        <v>616</v>
      </c>
      <c r="F357" s="160" t="s">
        <v>617</v>
      </c>
      <c r="G357" s="161" t="s">
        <v>219</v>
      </c>
      <c r="H357" s="162">
        <v>0.31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188</v>
      </c>
      <c r="AT357" s="170" t="s">
        <v>138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188</v>
      </c>
      <c r="BM357" s="170" t="s">
        <v>618</v>
      </c>
    </row>
    <row r="358" spans="2:63" s="12" customFormat="1" ht="22.9" customHeight="1">
      <c r="B358" s="144"/>
      <c r="D358" s="145" t="s">
        <v>75</v>
      </c>
      <c r="E358" s="155" t="s">
        <v>619</v>
      </c>
      <c r="F358" s="155" t="s">
        <v>620</v>
      </c>
      <c r="I358" s="147"/>
      <c r="J358" s="156">
        <f>BK358</f>
        <v>0</v>
      </c>
      <c r="L358" s="144"/>
      <c r="M358" s="149"/>
      <c r="N358" s="150"/>
      <c r="O358" s="150"/>
      <c r="P358" s="151">
        <f>SUM(P359:P369)</f>
        <v>0</v>
      </c>
      <c r="Q358" s="150"/>
      <c r="R358" s="151">
        <f>SUM(R359:R369)</f>
        <v>0.0009326</v>
      </c>
      <c r="S358" s="150"/>
      <c r="T358" s="152">
        <f>SUM(T359:T369)</f>
        <v>0.016797</v>
      </c>
      <c r="AR358" s="145" t="s">
        <v>142</v>
      </c>
      <c r="AT358" s="153" t="s">
        <v>75</v>
      </c>
      <c r="AU358" s="153" t="s">
        <v>84</v>
      </c>
      <c r="AY358" s="145" t="s">
        <v>135</v>
      </c>
      <c r="BK358" s="154">
        <f>SUM(BK359:BK369)</f>
        <v>0</v>
      </c>
    </row>
    <row r="359" spans="1:65" s="2" customFormat="1" ht="21.75" customHeight="1">
      <c r="A359" s="32"/>
      <c r="B359" s="157"/>
      <c r="C359" s="158">
        <v>128</v>
      </c>
      <c r="D359" s="158" t="s">
        <v>138</v>
      </c>
      <c r="E359" s="159" t="s">
        <v>621</v>
      </c>
      <c r="F359" s="160" t="s">
        <v>622</v>
      </c>
      <c r="G359" s="161" t="s">
        <v>141</v>
      </c>
      <c r="H359" s="162">
        <v>5.599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0.003</v>
      </c>
      <c r="T359" s="169">
        <f>S359*H359</f>
        <v>0.016797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188</v>
      </c>
      <c r="AT359" s="170" t="s">
        <v>138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188</v>
      </c>
      <c r="BM359" s="170" t="s">
        <v>623</v>
      </c>
    </row>
    <row r="360" spans="2:51" s="14" customFormat="1" ht="12">
      <c r="B360" s="181"/>
      <c r="D360" s="173" t="s">
        <v>144</v>
      </c>
      <c r="E360" s="182" t="s">
        <v>1</v>
      </c>
      <c r="F360" s="183" t="s">
        <v>624</v>
      </c>
      <c r="H360" s="182" t="s">
        <v>1</v>
      </c>
      <c r="I360" s="184"/>
      <c r="L360" s="181"/>
      <c r="M360" s="185"/>
      <c r="N360" s="186"/>
      <c r="O360" s="186"/>
      <c r="P360" s="186"/>
      <c r="Q360" s="186"/>
      <c r="R360" s="186"/>
      <c r="S360" s="186"/>
      <c r="T360" s="187"/>
      <c r="AT360" s="182" t="s">
        <v>144</v>
      </c>
      <c r="AU360" s="182" t="s">
        <v>142</v>
      </c>
      <c r="AV360" s="14" t="s">
        <v>84</v>
      </c>
      <c r="AW360" s="14" t="s">
        <v>33</v>
      </c>
      <c r="AX360" s="14" t="s">
        <v>76</v>
      </c>
      <c r="AY360" s="182" t="s">
        <v>135</v>
      </c>
    </row>
    <row r="361" spans="2:51" s="13" customFormat="1" ht="12">
      <c r="B361" s="172"/>
      <c r="D361" s="173" t="s">
        <v>144</v>
      </c>
      <c r="E361" s="174" t="s">
        <v>1</v>
      </c>
      <c r="F361" s="175" t="s">
        <v>565</v>
      </c>
      <c r="H361" s="176">
        <v>0.992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33</v>
      </c>
      <c r="AX361" s="13" t="s">
        <v>76</v>
      </c>
      <c r="AY361" s="174" t="s">
        <v>135</v>
      </c>
    </row>
    <row r="362" spans="2:51" s="13" customFormat="1" ht="12">
      <c r="B362" s="172"/>
      <c r="D362" s="173" t="s">
        <v>144</v>
      </c>
      <c r="E362" s="174" t="s">
        <v>1</v>
      </c>
      <c r="F362" s="175" t="s">
        <v>566</v>
      </c>
      <c r="H362" s="176">
        <v>3.164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135</v>
      </c>
    </row>
    <row r="363" spans="2:51" s="13" customFormat="1" ht="12">
      <c r="B363" s="172"/>
      <c r="D363" s="173" t="s">
        <v>144</v>
      </c>
      <c r="E363" s="174" t="s">
        <v>1</v>
      </c>
      <c r="F363" s="175" t="s">
        <v>625</v>
      </c>
      <c r="H363" s="176">
        <v>1.443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144</v>
      </c>
      <c r="AU363" s="174" t="s">
        <v>142</v>
      </c>
      <c r="AV363" s="13" t="s">
        <v>142</v>
      </c>
      <c r="AW363" s="13" t="s">
        <v>33</v>
      </c>
      <c r="AX363" s="13" t="s">
        <v>76</v>
      </c>
      <c r="AY363" s="174" t="s">
        <v>135</v>
      </c>
    </row>
    <row r="364" spans="2:51" s="15" customFormat="1" ht="12">
      <c r="B364" s="199"/>
      <c r="D364" s="173" t="s">
        <v>144</v>
      </c>
      <c r="E364" s="200" t="s">
        <v>1</v>
      </c>
      <c r="F364" s="201" t="s">
        <v>195</v>
      </c>
      <c r="H364" s="202">
        <v>5.599</v>
      </c>
      <c r="I364" s="203"/>
      <c r="L364" s="199"/>
      <c r="M364" s="204"/>
      <c r="N364" s="205"/>
      <c r="O364" s="205"/>
      <c r="P364" s="205"/>
      <c r="Q364" s="205"/>
      <c r="R364" s="205"/>
      <c r="S364" s="205"/>
      <c r="T364" s="206"/>
      <c r="AT364" s="200" t="s">
        <v>144</v>
      </c>
      <c r="AU364" s="200" t="s">
        <v>142</v>
      </c>
      <c r="AV364" s="15" t="s">
        <v>81</v>
      </c>
      <c r="AW364" s="15" t="s">
        <v>33</v>
      </c>
      <c r="AX364" s="15" t="s">
        <v>84</v>
      </c>
      <c r="AY364" s="200" t="s">
        <v>135</v>
      </c>
    </row>
    <row r="365" spans="1:65" s="2" customFormat="1" ht="16.5" customHeight="1">
      <c r="A365" s="32"/>
      <c r="B365" s="157"/>
      <c r="C365" s="158">
        <v>129</v>
      </c>
      <c r="D365" s="158" t="s">
        <v>138</v>
      </c>
      <c r="E365" s="159" t="s">
        <v>626</v>
      </c>
      <c r="F365" s="160" t="s">
        <v>627</v>
      </c>
      <c r="G365" s="161" t="s">
        <v>277</v>
      </c>
      <c r="H365" s="162">
        <v>3.5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1E-05</v>
      </c>
      <c r="R365" s="168">
        <f>Q365*H365</f>
        <v>3.5000000000000004E-05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188</v>
      </c>
      <c r="AT365" s="170" t="s">
        <v>138</v>
      </c>
      <c r="AU365" s="170" t="s">
        <v>142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188</v>
      </c>
      <c r="BM365" s="170" t="s">
        <v>628</v>
      </c>
    </row>
    <row r="366" spans="1:65" s="2" customFormat="1" ht="16.5" customHeight="1">
      <c r="A366" s="32"/>
      <c r="B366" s="157"/>
      <c r="C366" s="188">
        <v>130</v>
      </c>
      <c r="D366" s="188" t="s">
        <v>181</v>
      </c>
      <c r="E366" s="189" t="s">
        <v>629</v>
      </c>
      <c r="F366" s="190" t="s">
        <v>630</v>
      </c>
      <c r="G366" s="191" t="s">
        <v>277</v>
      </c>
      <c r="H366" s="192">
        <v>4.08</v>
      </c>
      <c r="I366" s="193"/>
      <c r="J366" s="194">
        <f>ROUND(I366*H366,2)</f>
        <v>0</v>
      </c>
      <c r="K366" s="195"/>
      <c r="L366" s="196"/>
      <c r="M366" s="197" t="s">
        <v>1</v>
      </c>
      <c r="N366" s="198" t="s">
        <v>42</v>
      </c>
      <c r="O366" s="58"/>
      <c r="P366" s="168">
        <f>O366*H366</f>
        <v>0</v>
      </c>
      <c r="Q366" s="168">
        <v>0.00022</v>
      </c>
      <c r="R366" s="168">
        <f>Q366*H366</f>
        <v>0.0008976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267</v>
      </c>
      <c r="AT366" s="170" t="s">
        <v>181</v>
      </c>
      <c r="AU366" s="170" t="s">
        <v>142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188</v>
      </c>
      <c r="BM366" s="170" t="s">
        <v>631</v>
      </c>
    </row>
    <row r="367" spans="2:51" s="13" customFormat="1" ht="12">
      <c r="B367" s="172"/>
      <c r="D367" s="173" t="s">
        <v>144</v>
      </c>
      <c r="F367" s="175" t="s">
        <v>632</v>
      </c>
      <c r="H367" s="176">
        <v>4.08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</v>
      </c>
      <c r="AX367" s="13" t="s">
        <v>84</v>
      </c>
      <c r="AY367" s="174" t="s">
        <v>135</v>
      </c>
    </row>
    <row r="368" spans="1:65" s="2" customFormat="1" ht="21.75" customHeight="1">
      <c r="A368" s="32"/>
      <c r="B368" s="157"/>
      <c r="C368" s="158">
        <v>131</v>
      </c>
      <c r="D368" s="158" t="s">
        <v>138</v>
      </c>
      <c r="E368" s="159" t="s">
        <v>633</v>
      </c>
      <c r="F368" s="160" t="s">
        <v>634</v>
      </c>
      <c r="G368" s="161" t="s">
        <v>219</v>
      </c>
      <c r="H368" s="162">
        <v>0.001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188</v>
      </c>
      <c r="AT368" s="170" t="s">
        <v>138</v>
      </c>
      <c r="AU368" s="170" t="s">
        <v>142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188</v>
      </c>
      <c r="BM368" s="170" t="s">
        <v>635</v>
      </c>
    </row>
    <row r="369" spans="1:65" s="2" customFormat="1" ht="21.75" customHeight="1">
      <c r="A369" s="32"/>
      <c r="B369" s="157"/>
      <c r="C369" s="158">
        <v>132</v>
      </c>
      <c r="D369" s="158" t="s">
        <v>138</v>
      </c>
      <c r="E369" s="159" t="s">
        <v>636</v>
      </c>
      <c r="F369" s="160" t="s">
        <v>637</v>
      </c>
      <c r="G369" s="161" t="s">
        <v>219</v>
      </c>
      <c r="H369" s="162">
        <v>0.001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</v>
      </c>
      <c r="R369" s="168">
        <f>Q369*H369</f>
        <v>0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188</v>
      </c>
      <c r="AT369" s="170" t="s">
        <v>138</v>
      </c>
      <c r="AU369" s="170" t="s">
        <v>142</v>
      </c>
      <c r="AY369" s="17" t="s">
        <v>135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142</v>
      </c>
      <c r="BK369" s="171">
        <f>ROUND(I369*H369,2)</f>
        <v>0</v>
      </c>
      <c r="BL369" s="17" t="s">
        <v>188</v>
      </c>
      <c r="BM369" s="170" t="s">
        <v>638</v>
      </c>
    </row>
    <row r="370" spans="2:63" s="12" customFormat="1" ht="22.9" customHeight="1">
      <c r="B370" s="144"/>
      <c r="D370" s="145" t="s">
        <v>75</v>
      </c>
      <c r="E370" s="155" t="s">
        <v>639</v>
      </c>
      <c r="F370" s="155" t="s">
        <v>640</v>
      </c>
      <c r="I370" s="147"/>
      <c r="J370" s="156">
        <f>BK370</f>
        <v>0</v>
      </c>
      <c r="L370" s="144"/>
      <c r="M370" s="149"/>
      <c r="N370" s="150"/>
      <c r="O370" s="150"/>
      <c r="P370" s="151">
        <f>SUM(P371:P385)</f>
        <v>0</v>
      </c>
      <c r="Q370" s="150"/>
      <c r="R370" s="151">
        <f>SUM(R371:R385)</f>
        <v>1.2520225999999999</v>
      </c>
      <c r="S370" s="150"/>
      <c r="T370" s="152">
        <f>SUM(T371:T385)</f>
        <v>0</v>
      </c>
      <c r="AR370" s="145" t="s">
        <v>142</v>
      </c>
      <c r="AT370" s="153" t="s">
        <v>75</v>
      </c>
      <c r="AU370" s="153" t="s">
        <v>84</v>
      </c>
      <c r="AY370" s="145" t="s">
        <v>135</v>
      </c>
      <c r="BK370" s="154">
        <f>SUM(BK371:BK385)</f>
        <v>0</v>
      </c>
    </row>
    <row r="371" spans="1:65" s="2" customFormat="1" ht="21.75" customHeight="1">
      <c r="A371" s="32"/>
      <c r="B371" s="157"/>
      <c r="C371" s="158">
        <v>133</v>
      </c>
      <c r="D371" s="158" t="s">
        <v>138</v>
      </c>
      <c r="E371" s="159" t="s">
        <v>641</v>
      </c>
      <c r="F371" s="160" t="s">
        <v>642</v>
      </c>
      <c r="G371" s="161" t="s">
        <v>277</v>
      </c>
      <c r="H371" s="162">
        <v>12.22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0.00035</v>
      </c>
      <c r="R371" s="168">
        <f>Q371*H371</f>
        <v>0.004277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188</v>
      </c>
      <c r="AT371" s="170" t="s">
        <v>138</v>
      </c>
      <c r="AU371" s="170" t="s">
        <v>142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188</v>
      </c>
      <c r="BM371" s="170" t="s">
        <v>643</v>
      </c>
    </row>
    <row r="372" spans="2:51" s="13" customFormat="1" ht="12">
      <c r="B372" s="172"/>
      <c r="D372" s="173" t="s">
        <v>144</v>
      </c>
      <c r="E372" s="174" t="s">
        <v>1</v>
      </c>
      <c r="F372" s="175" t="s">
        <v>644</v>
      </c>
      <c r="H372" s="176">
        <v>3.75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135</v>
      </c>
    </row>
    <row r="373" spans="2:51" s="13" customFormat="1" ht="12">
      <c r="B373" s="172"/>
      <c r="D373" s="173" t="s">
        <v>144</v>
      </c>
      <c r="E373" s="174" t="s">
        <v>1</v>
      </c>
      <c r="F373" s="175" t="s">
        <v>536</v>
      </c>
      <c r="H373" s="176">
        <v>8.47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33</v>
      </c>
      <c r="AX373" s="13" t="s">
        <v>76</v>
      </c>
      <c r="AY373" s="174" t="s">
        <v>135</v>
      </c>
    </row>
    <row r="374" spans="2:51" s="15" customFormat="1" ht="12">
      <c r="B374" s="199"/>
      <c r="D374" s="173" t="s">
        <v>144</v>
      </c>
      <c r="E374" s="200" t="s">
        <v>1</v>
      </c>
      <c r="F374" s="201" t="s">
        <v>195</v>
      </c>
      <c r="H374" s="202">
        <v>12.22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144</v>
      </c>
      <c r="AU374" s="200" t="s">
        <v>142</v>
      </c>
      <c r="AV374" s="15" t="s">
        <v>81</v>
      </c>
      <c r="AW374" s="15" t="s">
        <v>33</v>
      </c>
      <c r="AX374" s="15" t="s">
        <v>84</v>
      </c>
      <c r="AY374" s="200" t="s">
        <v>135</v>
      </c>
    </row>
    <row r="375" spans="1:65" s="2" customFormat="1" ht="16.5" customHeight="1">
      <c r="A375" s="32"/>
      <c r="B375" s="157"/>
      <c r="C375" s="188">
        <v>134</v>
      </c>
      <c r="D375" s="188" t="s">
        <v>181</v>
      </c>
      <c r="E375" s="189" t="s">
        <v>645</v>
      </c>
      <c r="F375" s="190" t="s">
        <v>646</v>
      </c>
      <c r="G375" s="191" t="s">
        <v>179</v>
      </c>
      <c r="H375" s="192">
        <v>33.605</v>
      </c>
      <c r="I375" s="193"/>
      <c r="J375" s="194">
        <f>ROUND(I375*H375,2)</f>
        <v>0</v>
      </c>
      <c r="K375" s="195"/>
      <c r="L375" s="196"/>
      <c r="M375" s="197" t="s">
        <v>1</v>
      </c>
      <c r="N375" s="198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267</v>
      </c>
      <c r="AT375" s="170" t="s">
        <v>181</v>
      </c>
      <c r="AU375" s="170" t="s">
        <v>142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142</v>
      </c>
      <c r="BK375" s="171">
        <f>ROUND(I375*H375,2)</f>
        <v>0</v>
      </c>
      <c r="BL375" s="17" t="s">
        <v>188</v>
      </c>
      <c r="BM375" s="170" t="s">
        <v>647</v>
      </c>
    </row>
    <row r="376" spans="2:51" s="13" customFormat="1" ht="12">
      <c r="B376" s="172"/>
      <c r="D376" s="173" t="s">
        <v>144</v>
      </c>
      <c r="E376" s="174" t="s">
        <v>1</v>
      </c>
      <c r="F376" s="175" t="s">
        <v>648</v>
      </c>
      <c r="H376" s="176">
        <v>33.605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142</v>
      </c>
      <c r="AV376" s="13" t="s">
        <v>142</v>
      </c>
      <c r="AW376" s="13" t="s">
        <v>33</v>
      </c>
      <c r="AX376" s="13" t="s">
        <v>84</v>
      </c>
      <c r="AY376" s="174" t="s">
        <v>135</v>
      </c>
    </row>
    <row r="377" spans="1:65" s="2" customFormat="1" ht="21.75" customHeight="1">
      <c r="A377" s="32"/>
      <c r="B377" s="157"/>
      <c r="C377" s="158">
        <v>135</v>
      </c>
      <c r="D377" s="158" t="s">
        <v>138</v>
      </c>
      <c r="E377" s="159" t="s">
        <v>649</v>
      </c>
      <c r="F377" s="160" t="s">
        <v>650</v>
      </c>
      <c r="G377" s="161" t="s">
        <v>141</v>
      </c>
      <c r="H377" s="162">
        <v>24.48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0.03362</v>
      </c>
      <c r="R377" s="168">
        <f>Q377*H377</f>
        <v>0.8230175999999999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188</v>
      </c>
      <c r="AT377" s="170" t="s">
        <v>138</v>
      </c>
      <c r="AU377" s="170" t="s">
        <v>142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188</v>
      </c>
      <c r="BM377" s="170" t="s">
        <v>651</v>
      </c>
    </row>
    <row r="378" spans="2:51" s="13" customFormat="1" ht="12">
      <c r="B378" s="172"/>
      <c r="D378" s="173" t="s">
        <v>144</v>
      </c>
      <c r="E378" s="174" t="s">
        <v>1</v>
      </c>
      <c r="F378" s="175" t="s">
        <v>652</v>
      </c>
      <c r="H378" s="176">
        <v>16.92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135</v>
      </c>
    </row>
    <row r="379" spans="2:51" s="13" customFormat="1" ht="12">
      <c r="B379" s="172"/>
      <c r="D379" s="173" t="s">
        <v>144</v>
      </c>
      <c r="E379" s="174" t="s">
        <v>1</v>
      </c>
      <c r="F379" s="175" t="s">
        <v>653</v>
      </c>
      <c r="H379" s="176">
        <v>7.56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135</v>
      </c>
    </row>
    <row r="380" spans="2:51" s="15" customFormat="1" ht="12">
      <c r="B380" s="199"/>
      <c r="D380" s="173" t="s">
        <v>144</v>
      </c>
      <c r="E380" s="200" t="s">
        <v>1</v>
      </c>
      <c r="F380" s="201" t="s">
        <v>195</v>
      </c>
      <c r="H380" s="202">
        <v>24.48</v>
      </c>
      <c r="I380" s="203"/>
      <c r="L380" s="199"/>
      <c r="M380" s="204"/>
      <c r="N380" s="205"/>
      <c r="O380" s="205"/>
      <c r="P380" s="205"/>
      <c r="Q380" s="205"/>
      <c r="R380" s="205"/>
      <c r="S380" s="205"/>
      <c r="T380" s="206"/>
      <c r="AT380" s="200" t="s">
        <v>144</v>
      </c>
      <c r="AU380" s="200" t="s">
        <v>142</v>
      </c>
      <c r="AV380" s="15" t="s">
        <v>81</v>
      </c>
      <c r="AW380" s="15" t="s">
        <v>33</v>
      </c>
      <c r="AX380" s="15" t="s">
        <v>84</v>
      </c>
      <c r="AY380" s="200" t="s">
        <v>135</v>
      </c>
    </row>
    <row r="381" spans="1:65" s="2" customFormat="1" ht="21.75" customHeight="1">
      <c r="A381" s="32"/>
      <c r="B381" s="157"/>
      <c r="C381" s="188">
        <v>136</v>
      </c>
      <c r="D381" s="188" t="s">
        <v>181</v>
      </c>
      <c r="E381" s="189" t="s">
        <v>654</v>
      </c>
      <c r="F381" s="190" t="s">
        <v>655</v>
      </c>
      <c r="G381" s="191" t="s">
        <v>141</v>
      </c>
      <c r="H381" s="192">
        <v>26.928</v>
      </c>
      <c r="I381" s="193"/>
      <c r="J381" s="194">
        <f>ROUND(I381*H381,2)</f>
        <v>0</v>
      </c>
      <c r="K381" s="195"/>
      <c r="L381" s="196"/>
      <c r="M381" s="197" t="s">
        <v>1</v>
      </c>
      <c r="N381" s="198" t="s">
        <v>42</v>
      </c>
      <c r="O381" s="58"/>
      <c r="P381" s="168">
        <f>O381*H381</f>
        <v>0</v>
      </c>
      <c r="Q381" s="168">
        <v>0.0155</v>
      </c>
      <c r="R381" s="168">
        <f>Q381*H381</f>
        <v>0.41738400000000003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267</v>
      </c>
      <c r="AT381" s="170" t="s">
        <v>181</v>
      </c>
      <c r="AU381" s="170" t="s">
        <v>142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188</v>
      </c>
      <c r="BM381" s="170" t="s">
        <v>656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657</v>
      </c>
      <c r="H382" s="176">
        <v>26.928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84</v>
      </c>
      <c r="AY382" s="174" t="s">
        <v>135</v>
      </c>
    </row>
    <row r="383" spans="1:65" s="2" customFormat="1" ht="16.5" customHeight="1">
      <c r="A383" s="32"/>
      <c r="B383" s="157"/>
      <c r="C383" s="158">
        <v>137</v>
      </c>
      <c r="D383" s="158" t="s">
        <v>138</v>
      </c>
      <c r="E383" s="159" t="s">
        <v>658</v>
      </c>
      <c r="F383" s="160" t="s">
        <v>659</v>
      </c>
      <c r="G383" s="161" t="s">
        <v>141</v>
      </c>
      <c r="H383" s="162">
        <v>24.48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0.0003</v>
      </c>
      <c r="R383" s="168">
        <f>Q383*H383</f>
        <v>0.007344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188</v>
      </c>
      <c r="AT383" s="170" t="s">
        <v>138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188</v>
      </c>
      <c r="BM383" s="170" t="s">
        <v>660</v>
      </c>
    </row>
    <row r="384" spans="1:65" s="2" customFormat="1" ht="21.75" customHeight="1">
      <c r="A384" s="32"/>
      <c r="B384" s="157"/>
      <c r="C384" s="158">
        <v>138</v>
      </c>
      <c r="D384" s="158" t="s">
        <v>138</v>
      </c>
      <c r="E384" s="159" t="s">
        <v>661</v>
      </c>
      <c r="F384" s="160" t="s">
        <v>662</v>
      </c>
      <c r="G384" s="161" t="s">
        <v>219</v>
      </c>
      <c r="H384" s="162">
        <v>1.252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</v>
      </c>
      <c r="R384" s="168">
        <f>Q384*H384</f>
        <v>0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188</v>
      </c>
      <c r="AT384" s="170" t="s">
        <v>138</v>
      </c>
      <c r="AU384" s="170" t="s">
        <v>142</v>
      </c>
      <c r="AY384" s="17" t="s">
        <v>135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142</v>
      </c>
      <c r="BK384" s="171">
        <f>ROUND(I384*H384,2)</f>
        <v>0</v>
      </c>
      <c r="BL384" s="17" t="s">
        <v>188</v>
      </c>
      <c r="BM384" s="170" t="s">
        <v>663</v>
      </c>
    </row>
    <row r="385" spans="1:65" s="2" customFormat="1" ht="21.75" customHeight="1">
      <c r="A385" s="32"/>
      <c r="B385" s="157"/>
      <c r="C385" s="158">
        <v>139</v>
      </c>
      <c r="D385" s="158" t="s">
        <v>138</v>
      </c>
      <c r="E385" s="159" t="s">
        <v>664</v>
      </c>
      <c r="F385" s="160" t="s">
        <v>665</v>
      </c>
      <c r="G385" s="161" t="s">
        <v>219</v>
      </c>
      <c r="H385" s="162">
        <v>1.252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188</v>
      </c>
      <c r="AT385" s="170" t="s">
        <v>138</v>
      </c>
      <c r="AU385" s="170" t="s">
        <v>142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188</v>
      </c>
      <c r="BM385" s="170" t="s">
        <v>666</v>
      </c>
    </row>
    <row r="386" spans="2:63" s="12" customFormat="1" ht="22.9" customHeight="1">
      <c r="B386" s="144"/>
      <c r="D386" s="145" t="s">
        <v>75</v>
      </c>
      <c r="E386" s="155" t="s">
        <v>667</v>
      </c>
      <c r="F386" s="155" t="s">
        <v>668</v>
      </c>
      <c r="I386" s="147"/>
      <c r="J386" s="156">
        <f>BK386</f>
        <v>0</v>
      </c>
      <c r="L386" s="144"/>
      <c r="M386" s="149"/>
      <c r="N386" s="150"/>
      <c r="O386" s="150"/>
      <c r="P386" s="151">
        <f>SUM(P387:P391)</f>
        <v>0</v>
      </c>
      <c r="Q386" s="150"/>
      <c r="R386" s="151">
        <f>SUM(R387:R391)</f>
        <v>0.001617</v>
      </c>
      <c r="S386" s="150"/>
      <c r="T386" s="152">
        <f>SUM(T387:T391)</f>
        <v>0</v>
      </c>
      <c r="AR386" s="145" t="s">
        <v>142</v>
      </c>
      <c r="AT386" s="153" t="s">
        <v>75</v>
      </c>
      <c r="AU386" s="153" t="s">
        <v>84</v>
      </c>
      <c r="AY386" s="145" t="s">
        <v>135</v>
      </c>
      <c r="BK386" s="154">
        <f>SUM(BK387:BK391)</f>
        <v>0</v>
      </c>
    </row>
    <row r="387" spans="1:65" s="2" customFormat="1" ht="21.75" customHeight="1">
      <c r="A387" s="32"/>
      <c r="B387" s="157"/>
      <c r="C387" s="158">
        <v>140</v>
      </c>
      <c r="D387" s="158" t="s">
        <v>138</v>
      </c>
      <c r="E387" s="159" t="s">
        <v>669</v>
      </c>
      <c r="F387" s="160" t="s">
        <v>670</v>
      </c>
      <c r="G387" s="161" t="s">
        <v>141</v>
      </c>
      <c r="H387" s="162">
        <v>4.9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7E-05</v>
      </c>
      <c r="R387" s="168">
        <f>Q387*H387</f>
        <v>0.000343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188</v>
      </c>
      <c r="AT387" s="170" t="s">
        <v>138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188</v>
      </c>
      <c r="BM387" s="170" t="s">
        <v>671</v>
      </c>
    </row>
    <row r="388" spans="1:65" s="2" customFormat="1" ht="21.75" customHeight="1">
      <c r="A388" s="32"/>
      <c r="B388" s="157"/>
      <c r="C388" s="158">
        <v>141</v>
      </c>
      <c r="D388" s="158" t="s">
        <v>138</v>
      </c>
      <c r="E388" s="159" t="s">
        <v>672</v>
      </c>
      <c r="F388" s="160" t="s">
        <v>673</v>
      </c>
      <c r="G388" s="161" t="s">
        <v>141</v>
      </c>
      <c r="H388" s="162">
        <v>4.9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0.00014</v>
      </c>
      <c r="R388" s="168">
        <f>Q388*H388</f>
        <v>0.000686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188</v>
      </c>
      <c r="AT388" s="170" t="s">
        <v>138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188</v>
      </c>
      <c r="BM388" s="170" t="s">
        <v>674</v>
      </c>
    </row>
    <row r="389" spans="2:51" s="14" customFormat="1" ht="12">
      <c r="B389" s="181"/>
      <c r="D389" s="173" t="s">
        <v>144</v>
      </c>
      <c r="E389" s="182" t="s">
        <v>1</v>
      </c>
      <c r="F389" s="183" t="s">
        <v>675</v>
      </c>
      <c r="H389" s="182" t="s">
        <v>1</v>
      </c>
      <c r="I389" s="184"/>
      <c r="L389" s="181"/>
      <c r="M389" s="185"/>
      <c r="N389" s="186"/>
      <c r="O389" s="186"/>
      <c r="P389" s="186"/>
      <c r="Q389" s="186"/>
      <c r="R389" s="186"/>
      <c r="S389" s="186"/>
      <c r="T389" s="187"/>
      <c r="AT389" s="182" t="s">
        <v>144</v>
      </c>
      <c r="AU389" s="182" t="s">
        <v>142</v>
      </c>
      <c r="AV389" s="14" t="s">
        <v>84</v>
      </c>
      <c r="AW389" s="14" t="s">
        <v>33</v>
      </c>
      <c r="AX389" s="14" t="s">
        <v>76</v>
      </c>
      <c r="AY389" s="182" t="s">
        <v>135</v>
      </c>
    </row>
    <row r="390" spans="2:51" s="13" customFormat="1" ht="12">
      <c r="B390" s="172"/>
      <c r="D390" s="173" t="s">
        <v>144</v>
      </c>
      <c r="E390" s="174" t="s">
        <v>1</v>
      </c>
      <c r="F390" s="175" t="s">
        <v>676</v>
      </c>
      <c r="H390" s="176">
        <v>4.9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84</v>
      </c>
      <c r="AY390" s="174" t="s">
        <v>135</v>
      </c>
    </row>
    <row r="391" spans="1:65" s="2" customFormat="1" ht="21.75" customHeight="1">
      <c r="A391" s="32"/>
      <c r="B391" s="157"/>
      <c r="C391" s="158">
        <v>142</v>
      </c>
      <c r="D391" s="158" t="s">
        <v>138</v>
      </c>
      <c r="E391" s="159" t="s">
        <v>677</v>
      </c>
      <c r="F391" s="160" t="s">
        <v>678</v>
      </c>
      <c r="G391" s="161" t="s">
        <v>141</v>
      </c>
      <c r="H391" s="162">
        <v>4.9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0.00012</v>
      </c>
      <c r="R391" s="168">
        <f>Q391*H391</f>
        <v>0.0005880000000000001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188</v>
      </c>
      <c r="AT391" s="170" t="s">
        <v>138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188</v>
      </c>
      <c r="BM391" s="170" t="s">
        <v>679</v>
      </c>
    </row>
    <row r="392" spans="2:63" s="12" customFormat="1" ht="22.9" customHeight="1">
      <c r="B392" s="144"/>
      <c r="D392" s="145" t="s">
        <v>75</v>
      </c>
      <c r="E392" s="155" t="s">
        <v>680</v>
      </c>
      <c r="F392" s="155" t="s">
        <v>681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SUM(P393:P408)</f>
        <v>0</v>
      </c>
      <c r="Q392" s="150"/>
      <c r="R392" s="151">
        <f>SUM(R393:R408)</f>
        <v>0.012557060000000002</v>
      </c>
      <c r="S392" s="150"/>
      <c r="T392" s="152">
        <f>SUM(T393:T408)</f>
        <v>0.00044733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SUM(BK393:BK408)</f>
        <v>0</v>
      </c>
    </row>
    <row r="393" spans="1:65" s="2" customFormat="1" ht="21.75" customHeight="1">
      <c r="A393" s="32"/>
      <c r="B393" s="157"/>
      <c r="C393" s="158">
        <v>143</v>
      </c>
      <c r="D393" s="158" t="s">
        <v>138</v>
      </c>
      <c r="E393" s="159" t="s">
        <v>186</v>
      </c>
      <c r="F393" s="160" t="s">
        <v>187</v>
      </c>
      <c r="G393" s="161" t="s">
        <v>141</v>
      </c>
      <c r="H393" s="162">
        <v>30.038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188</v>
      </c>
      <c r="AT393" s="170" t="s">
        <v>138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188</v>
      </c>
      <c r="BM393" s="170" t="s">
        <v>682</v>
      </c>
    </row>
    <row r="394" spans="2:51" s="14" customFormat="1" ht="12">
      <c r="B394" s="181"/>
      <c r="D394" s="173" t="s">
        <v>144</v>
      </c>
      <c r="E394" s="182" t="s">
        <v>1</v>
      </c>
      <c r="F394" s="183" t="s">
        <v>192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144</v>
      </c>
      <c r="AU394" s="182" t="s">
        <v>142</v>
      </c>
      <c r="AV394" s="14" t="s">
        <v>84</v>
      </c>
      <c r="AW394" s="14" t="s">
        <v>33</v>
      </c>
      <c r="AX394" s="14" t="s">
        <v>76</v>
      </c>
      <c r="AY394" s="182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683</v>
      </c>
      <c r="H395" s="176">
        <v>0.885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254</v>
      </c>
      <c r="H396" s="176">
        <v>4.363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4" customFormat="1" ht="12">
      <c r="B397" s="181"/>
      <c r="D397" s="173" t="s">
        <v>144</v>
      </c>
      <c r="E397" s="182" t="s">
        <v>1</v>
      </c>
      <c r="F397" s="183" t="s">
        <v>684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144</v>
      </c>
      <c r="AU397" s="182" t="s">
        <v>142</v>
      </c>
      <c r="AV397" s="14" t="s">
        <v>84</v>
      </c>
      <c r="AW397" s="14" t="s">
        <v>33</v>
      </c>
      <c r="AX397" s="14" t="s">
        <v>76</v>
      </c>
      <c r="AY397" s="182" t="s">
        <v>135</v>
      </c>
    </row>
    <row r="398" spans="2:51" s="13" customFormat="1" ht="12">
      <c r="B398" s="172"/>
      <c r="D398" s="173" t="s">
        <v>144</v>
      </c>
      <c r="E398" s="174" t="s">
        <v>1</v>
      </c>
      <c r="F398" s="175" t="s">
        <v>685</v>
      </c>
      <c r="H398" s="176">
        <v>5.082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142</v>
      </c>
      <c r="AV398" s="13" t="s">
        <v>142</v>
      </c>
      <c r="AW398" s="13" t="s">
        <v>33</v>
      </c>
      <c r="AX398" s="13" t="s">
        <v>76</v>
      </c>
      <c r="AY398" s="174" t="s">
        <v>135</v>
      </c>
    </row>
    <row r="399" spans="2:51" s="13" customFormat="1" ht="12">
      <c r="B399" s="172"/>
      <c r="D399" s="173" t="s">
        <v>144</v>
      </c>
      <c r="E399" s="174" t="s">
        <v>1</v>
      </c>
      <c r="F399" s="175" t="s">
        <v>686</v>
      </c>
      <c r="H399" s="176">
        <v>2.268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144</v>
      </c>
      <c r="AU399" s="174" t="s">
        <v>142</v>
      </c>
      <c r="AV399" s="13" t="s">
        <v>142</v>
      </c>
      <c r="AW399" s="13" t="s">
        <v>33</v>
      </c>
      <c r="AX399" s="13" t="s">
        <v>76</v>
      </c>
      <c r="AY399" s="174" t="s">
        <v>135</v>
      </c>
    </row>
    <row r="400" spans="2:51" s="14" customFormat="1" ht="12">
      <c r="B400" s="181"/>
      <c r="D400" s="173" t="s">
        <v>144</v>
      </c>
      <c r="E400" s="182" t="s">
        <v>1</v>
      </c>
      <c r="F400" s="183" t="s">
        <v>687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144</v>
      </c>
      <c r="AU400" s="182" t="s">
        <v>142</v>
      </c>
      <c r="AV400" s="14" t="s">
        <v>84</v>
      </c>
      <c r="AW400" s="14" t="s">
        <v>33</v>
      </c>
      <c r="AX400" s="14" t="s">
        <v>76</v>
      </c>
      <c r="AY400" s="182" t="s">
        <v>135</v>
      </c>
    </row>
    <row r="401" spans="2:51" s="13" customFormat="1" ht="12">
      <c r="B401" s="172"/>
      <c r="D401" s="173" t="s">
        <v>144</v>
      </c>
      <c r="E401" s="174" t="s">
        <v>1</v>
      </c>
      <c r="F401" s="175" t="s">
        <v>688</v>
      </c>
      <c r="H401" s="176">
        <v>8.84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76</v>
      </c>
      <c r="AY401" s="174" t="s">
        <v>135</v>
      </c>
    </row>
    <row r="402" spans="2:51" s="13" customFormat="1" ht="12">
      <c r="B402" s="172"/>
      <c r="D402" s="173" t="s">
        <v>144</v>
      </c>
      <c r="E402" s="174" t="s">
        <v>1</v>
      </c>
      <c r="F402" s="175" t="s">
        <v>689</v>
      </c>
      <c r="H402" s="176">
        <v>8.6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33</v>
      </c>
      <c r="AX402" s="13" t="s">
        <v>76</v>
      </c>
      <c r="AY402" s="174" t="s">
        <v>135</v>
      </c>
    </row>
    <row r="403" spans="2:51" s="15" customFormat="1" ht="12">
      <c r="B403" s="199"/>
      <c r="D403" s="173" t="s">
        <v>144</v>
      </c>
      <c r="E403" s="200" t="s">
        <v>1</v>
      </c>
      <c r="F403" s="201" t="s">
        <v>195</v>
      </c>
      <c r="H403" s="202">
        <v>30.038</v>
      </c>
      <c r="I403" s="203"/>
      <c r="L403" s="199"/>
      <c r="M403" s="204"/>
      <c r="N403" s="205"/>
      <c r="O403" s="205"/>
      <c r="P403" s="205"/>
      <c r="Q403" s="205"/>
      <c r="R403" s="205"/>
      <c r="S403" s="205"/>
      <c r="T403" s="206"/>
      <c r="AT403" s="200" t="s">
        <v>144</v>
      </c>
      <c r="AU403" s="200" t="s">
        <v>142</v>
      </c>
      <c r="AV403" s="15" t="s">
        <v>81</v>
      </c>
      <c r="AW403" s="15" t="s">
        <v>33</v>
      </c>
      <c r="AX403" s="15" t="s">
        <v>84</v>
      </c>
      <c r="AY403" s="200" t="s">
        <v>135</v>
      </c>
    </row>
    <row r="404" spans="1:65" s="2" customFormat="1" ht="16.5" customHeight="1">
      <c r="A404" s="32"/>
      <c r="B404" s="157"/>
      <c r="C404" s="158">
        <v>144</v>
      </c>
      <c r="D404" s="158" t="s">
        <v>138</v>
      </c>
      <c r="E404" s="159" t="s">
        <v>690</v>
      </c>
      <c r="F404" s="160" t="s">
        <v>691</v>
      </c>
      <c r="G404" s="161" t="s">
        <v>141</v>
      </c>
      <c r="H404" s="162">
        <v>1.443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0.001</v>
      </c>
      <c r="R404" s="168">
        <f>Q404*H404</f>
        <v>0.001443</v>
      </c>
      <c r="S404" s="168">
        <v>0.00031</v>
      </c>
      <c r="T404" s="169">
        <f>S404*H404</f>
        <v>0.00044733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188</v>
      </c>
      <c r="AT404" s="170" t="s">
        <v>138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188</v>
      </c>
      <c r="BM404" s="170" t="s">
        <v>692</v>
      </c>
    </row>
    <row r="405" spans="2:51" s="14" customFormat="1" ht="12">
      <c r="B405" s="181"/>
      <c r="D405" s="173" t="s">
        <v>144</v>
      </c>
      <c r="E405" s="182" t="s">
        <v>1</v>
      </c>
      <c r="F405" s="183" t="s">
        <v>693</v>
      </c>
      <c r="H405" s="182" t="s">
        <v>1</v>
      </c>
      <c r="I405" s="184"/>
      <c r="L405" s="181"/>
      <c r="M405" s="185"/>
      <c r="N405" s="186"/>
      <c r="O405" s="186"/>
      <c r="P405" s="186"/>
      <c r="Q405" s="186"/>
      <c r="R405" s="186"/>
      <c r="S405" s="186"/>
      <c r="T405" s="187"/>
      <c r="AT405" s="182" t="s">
        <v>144</v>
      </c>
      <c r="AU405" s="182" t="s">
        <v>142</v>
      </c>
      <c r="AV405" s="14" t="s">
        <v>84</v>
      </c>
      <c r="AW405" s="14" t="s">
        <v>33</v>
      </c>
      <c r="AX405" s="14" t="s">
        <v>76</v>
      </c>
      <c r="AY405" s="182" t="s">
        <v>135</v>
      </c>
    </row>
    <row r="406" spans="2:51" s="13" customFormat="1" ht="12">
      <c r="B406" s="172"/>
      <c r="D406" s="173" t="s">
        <v>144</v>
      </c>
      <c r="E406" s="174" t="s">
        <v>1</v>
      </c>
      <c r="F406" s="175" t="s">
        <v>694</v>
      </c>
      <c r="H406" s="176">
        <v>1.443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84</v>
      </c>
      <c r="AY406" s="174" t="s">
        <v>135</v>
      </c>
    </row>
    <row r="407" spans="1:65" s="2" customFormat="1" ht="21.75" customHeight="1">
      <c r="A407" s="32"/>
      <c r="B407" s="157"/>
      <c r="C407" s="158">
        <v>145</v>
      </c>
      <c r="D407" s="158" t="s">
        <v>138</v>
      </c>
      <c r="E407" s="159" t="s">
        <v>695</v>
      </c>
      <c r="F407" s="160" t="s">
        <v>696</v>
      </c>
      <c r="G407" s="161" t="s">
        <v>141</v>
      </c>
      <c r="H407" s="162">
        <v>30.038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0.00630798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188</v>
      </c>
      <c r="AT407" s="170" t="s">
        <v>138</v>
      </c>
      <c r="AU407" s="170" t="s">
        <v>142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142</v>
      </c>
      <c r="BK407" s="171">
        <f>ROUND(I407*H407,2)</f>
        <v>0</v>
      </c>
      <c r="BL407" s="17" t="s">
        <v>188</v>
      </c>
      <c r="BM407" s="170" t="s">
        <v>697</v>
      </c>
    </row>
    <row r="408" spans="1:65" s="2" customFormat="1" ht="21.75" customHeight="1">
      <c r="A408" s="32"/>
      <c r="B408" s="157"/>
      <c r="C408" s="158">
        <v>146</v>
      </c>
      <c r="D408" s="158" t="s">
        <v>138</v>
      </c>
      <c r="E408" s="159" t="s">
        <v>698</v>
      </c>
      <c r="F408" s="160" t="s">
        <v>699</v>
      </c>
      <c r="G408" s="161" t="s">
        <v>141</v>
      </c>
      <c r="H408" s="162">
        <v>30.038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0.004806080000000001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188</v>
      </c>
      <c r="AT408" s="170" t="s">
        <v>138</v>
      </c>
      <c r="AU408" s="170" t="s">
        <v>142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188</v>
      </c>
      <c r="BM408" s="170" t="s">
        <v>700</v>
      </c>
    </row>
    <row r="409" spans="2:63" s="12" customFormat="1" ht="25.9" customHeight="1">
      <c r="B409" s="144"/>
      <c r="D409" s="145" t="s">
        <v>75</v>
      </c>
      <c r="E409" s="146" t="s">
        <v>701</v>
      </c>
      <c r="F409" s="146" t="s">
        <v>702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SUM(P410:P428)</f>
        <v>0</v>
      </c>
      <c r="Q409" s="150"/>
      <c r="R409" s="151">
        <f>SUM(R410:R428)</f>
        <v>0</v>
      </c>
      <c r="S409" s="150"/>
      <c r="T409" s="152">
        <f>SUM(T410:T428)</f>
        <v>0</v>
      </c>
      <c r="AR409" s="145" t="s">
        <v>81</v>
      </c>
      <c r="AT409" s="153" t="s">
        <v>75</v>
      </c>
      <c r="AU409" s="153" t="s">
        <v>76</v>
      </c>
      <c r="AY409" s="145" t="s">
        <v>135</v>
      </c>
      <c r="BK409" s="154">
        <f>SUM(BK410:BK428)</f>
        <v>0</v>
      </c>
    </row>
    <row r="410" spans="1:65" s="2" customFormat="1" ht="16.5" customHeight="1">
      <c r="A410" s="32"/>
      <c r="B410" s="157"/>
      <c r="C410" s="158">
        <v>147</v>
      </c>
      <c r="D410" s="158" t="s">
        <v>138</v>
      </c>
      <c r="E410" s="159" t="s">
        <v>703</v>
      </c>
      <c r="F410" s="160" t="s">
        <v>704</v>
      </c>
      <c r="G410" s="161" t="s">
        <v>705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706</v>
      </c>
      <c r="AT410" s="170" t="s">
        <v>138</v>
      </c>
      <c r="AU410" s="170" t="s">
        <v>84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706</v>
      </c>
      <c r="BM410" s="170" t="s">
        <v>707</v>
      </c>
    </row>
    <row r="411" spans="2:51" s="14" customFormat="1" ht="22.5">
      <c r="B411" s="181"/>
      <c r="D411" s="173" t="s">
        <v>144</v>
      </c>
      <c r="E411" s="182" t="s">
        <v>1</v>
      </c>
      <c r="F411" s="183" t="s">
        <v>708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4" customFormat="1" ht="12">
      <c r="B412" s="181"/>
      <c r="D412" s="173" t="s">
        <v>144</v>
      </c>
      <c r="E412" s="182" t="s">
        <v>1</v>
      </c>
      <c r="F412" s="183" t="s">
        <v>709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144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188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84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4" customFormat="1" ht="12">
      <c r="B414" s="181"/>
      <c r="D414" s="173" t="s">
        <v>144</v>
      </c>
      <c r="E414" s="182" t="s">
        <v>1</v>
      </c>
      <c r="F414" s="183" t="s">
        <v>710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144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188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84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22.5">
      <c r="B416" s="181"/>
      <c r="D416" s="173" t="s">
        <v>144</v>
      </c>
      <c r="E416" s="182" t="s">
        <v>1</v>
      </c>
      <c r="F416" s="183" t="s">
        <v>711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144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135</v>
      </c>
    </row>
    <row r="417" spans="2:51" s="13" customFormat="1" ht="12">
      <c r="B417" s="172"/>
      <c r="D417" s="173" t="s">
        <v>144</v>
      </c>
      <c r="E417" s="174" t="s">
        <v>1</v>
      </c>
      <c r="F417" s="175" t="s">
        <v>142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84</v>
      </c>
      <c r="AV417" s="13" t="s">
        <v>142</v>
      </c>
      <c r="AW417" s="13" t="s">
        <v>33</v>
      </c>
      <c r="AX417" s="13" t="s">
        <v>76</v>
      </c>
      <c r="AY417" s="174" t="s">
        <v>135</v>
      </c>
    </row>
    <row r="418" spans="2:51" s="14" customFormat="1" ht="12">
      <c r="B418" s="181"/>
      <c r="D418" s="173" t="s">
        <v>144</v>
      </c>
      <c r="E418" s="182" t="s">
        <v>1</v>
      </c>
      <c r="F418" s="183" t="s">
        <v>712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144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135</v>
      </c>
    </row>
    <row r="419" spans="2:51" s="13" customFormat="1" ht="12">
      <c r="B419" s="172"/>
      <c r="D419" s="173" t="s">
        <v>144</v>
      </c>
      <c r="E419" s="174" t="s">
        <v>1</v>
      </c>
      <c r="F419" s="175" t="s">
        <v>155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84</v>
      </c>
      <c r="AV419" s="13" t="s">
        <v>142</v>
      </c>
      <c r="AW419" s="13" t="s">
        <v>33</v>
      </c>
      <c r="AX419" s="13" t="s">
        <v>76</v>
      </c>
      <c r="AY419" s="174" t="s">
        <v>135</v>
      </c>
    </row>
    <row r="420" spans="2:51" s="14" customFormat="1" ht="12">
      <c r="B420" s="181"/>
      <c r="D420" s="173" t="s">
        <v>144</v>
      </c>
      <c r="E420" s="182" t="s">
        <v>1</v>
      </c>
      <c r="F420" s="183" t="s">
        <v>713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144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135</v>
      </c>
    </row>
    <row r="421" spans="2:51" s="13" customFormat="1" ht="12">
      <c r="B421" s="172"/>
      <c r="D421" s="173" t="s">
        <v>144</v>
      </c>
      <c r="E421" s="174" t="s">
        <v>1</v>
      </c>
      <c r="F421" s="175" t="s">
        <v>155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84</v>
      </c>
      <c r="AV421" s="13" t="s">
        <v>142</v>
      </c>
      <c r="AW421" s="13" t="s">
        <v>33</v>
      </c>
      <c r="AX421" s="13" t="s">
        <v>76</v>
      </c>
      <c r="AY421" s="174" t="s">
        <v>135</v>
      </c>
    </row>
    <row r="422" spans="2:51" s="15" customFormat="1" ht="12">
      <c r="B422" s="199"/>
      <c r="D422" s="173" t="s">
        <v>144</v>
      </c>
      <c r="E422" s="200" t="s">
        <v>1</v>
      </c>
      <c r="F422" s="201" t="s">
        <v>195</v>
      </c>
      <c r="H422" s="202">
        <v>50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144</v>
      </c>
      <c r="AU422" s="200" t="s">
        <v>84</v>
      </c>
      <c r="AV422" s="15" t="s">
        <v>81</v>
      </c>
      <c r="AW422" s="15" t="s">
        <v>33</v>
      </c>
      <c r="AX422" s="15" t="s">
        <v>84</v>
      </c>
      <c r="AY422" s="200" t="s">
        <v>135</v>
      </c>
    </row>
    <row r="423" spans="1:65" s="2" customFormat="1" ht="16.5" customHeight="1">
      <c r="A423" s="32"/>
      <c r="B423" s="157"/>
      <c r="C423" s="158">
        <v>148</v>
      </c>
      <c r="D423" s="158" t="s">
        <v>138</v>
      </c>
      <c r="E423" s="159" t="s">
        <v>714</v>
      </c>
      <c r="F423" s="160" t="s">
        <v>715</v>
      </c>
      <c r="G423" s="161" t="s">
        <v>705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706</v>
      </c>
      <c r="AT423" s="170" t="s">
        <v>138</v>
      </c>
      <c r="AU423" s="170" t="s">
        <v>84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706</v>
      </c>
      <c r="BM423" s="170" t="s">
        <v>716</v>
      </c>
    </row>
    <row r="424" spans="2:51" s="14" customFormat="1" ht="22.5">
      <c r="B424" s="181"/>
      <c r="D424" s="173" t="s">
        <v>144</v>
      </c>
      <c r="E424" s="182" t="s">
        <v>1</v>
      </c>
      <c r="F424" s="183" t="s">
        <v>717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144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135</v>
      </c>
    </row>
    <row r="425" spans="2:51" s="13" customFormat="1" ht="12">
      <c r="B425" s="172"/>
      <c r="D425" s="173" t="s">
        <v>144</v>
      </c>
      <c r="E425" s="174" t="s">
        <v>1</v>
      </c>
      <c r="F425" s="175" t="s">
        <v>155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84</v>
      </c>
      <c r="AV425" s="13" t="s">
        <v>142</v>
      </c>
      <c r="AW425" s="13" t="s">
        <v>33</v>
      </c>
      <c r="AX425" s="13" t="s">
        <v>84</v>
      </c>
      <c r="AY425" s="174" t="s">
        <v>135</v>
      </c>
    </row>
    <row r="426" spans="1:65" s="2" customFormat="1" ht="16.5" customHeight="1">
      <c r="A426" s="32"/>
      <c r="B426" s="157"/>
      <c r="C426" s="158">
        <v>149</v>
      </c>
      <c r="D426" s="158" t="s">
        <v>138</v>
      </c>
      <c r="E426" s="159" t="s">
        <v>718</v>
      </c>
      <c r="F426" s="160" t="s">
        <v>719</v>
      </c>
      <c r="G426" s="161" t="s">
        <v>705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706</v>
      </c>
      <c r="AT426" s="170" t="s">
        <v>138</v>
      </c>
      <c r="AU426" s="170" t="s">
        <v>84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142</v>
      </c>
      <c r="BK426" s="171">
        <f>ROUND(I426*H426,2)</f>
        <v>0</v>
      </c>
      <c r="BL426" s="17" t="s">
        <v>706</v>
      </c>
      <c r="BM426" s="170" t="s">
        <v>720</v>
      </c>
    </row>
    <row r="427" spans="2:51" s="14" customFormat="1" ht="12">
      <c r="B427" s="181"/>
      <c r="D427" s="173" t="s">
        <v>144</v>
      </c>
      <c r="E427" s="182" t="s">
        <v>1</v>
      </c>
      <c r="F427" s="183" t="s">
        <v>721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144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135</v>
      </c>
    </row>
    <row r="428" spans="2:51" s="13" customFormat="1" ht="12">
      <c r="B428" s="172"/>
      <c r="D428" s="173" t="s">
        <v>144</v>
      </c>
      <c r="E428" s="174" t="s">
        <v>1</v>
      </c>
      <c r="F428" s="175" t="s">
        <v>81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144</v>
      </c>
      <c r="AU428" s="174" t="s">
        <v>84</v>
      </c>
      <c r="AV428" s="13" t="s">
        <v>142</v>
      </c>
      <c r="AW428" s="13" t="s">
        <v>33</v>
      </c>
      <c r="AX428" s="13" t="s">
        <v>84</v>
      </c>
      <c r="AY428" s="174" t="s">
        <v>135</v>
      </c>
    </row>
    <row r="429" spans="2:63" s="12" customFormat="1" ht="25.9" customHeight="1">
      <c r="B429" s="144"/>
      <c r="D429" s="145" t="s">
        <v>75</v>
      </c>
      <c r="E429" s="146" t="s">
        <v>722</v>
      </c>
      <c r="F429" s="146" t="s">
        <v>723</v>
      </c>
      <c r="I429" s="147"/>
      <c r="J429" s="148">
        <f>BK429</f>
        <v>0</v>
      </c>
      <c r="L429" s="144"/>
      <c r="M429" s="149"/>
      <c r="N429" s="150"/>
      <c r="O429" s="150"/>
      <c r="P429" s="151">
        <f>P430+P432</f>
        <v>0</v>
      </c>
      <c r="Q429" s="150"/>
      <c r="R429" s="151">
        <f>R430+R432</f>
        <v>0</v>
      </c>
      <c r="S429" s="150"/>
      <c r="T429" s="152">
        <f>T430+T432</f>
        <v>0</v>
      </c>
      <c r="AR429" s="145" t="s">
        <v>148</v>
      </c>
      <c r="AT429" s="153" t="s">
        <v>75</v>
      </c>
      <c r="AU429" s="153" t="s">
        <v>76</v>
      </c>
      <c r="AY429" s="145" t="s">
        <v>135</v>
      </c>
      <c r="BK429" s="154">
        <f>BK430+BK432</f>
        <v>0</v>
      </c>
    </row>
    <row r="430" spans="2:63" s="12" customFormat="1" ht="22.9" customHeight="1">
      <c r="B430" s="144"/>
      <c r="D430" s="145" t="s">
        <v>75</v>
      </c>
      <c r="E430" s="155" t="s">
        <v>724</v>
      </c>
      <c r="F430" s="155" t="s">
        <v>725</v>
      </c>
      <c r="I430" s="147"/>
      <c r="J430" s="156">
        <f>BK430</f>
        <v>0</v>
      </c>
      <c r="L430" s="144"/>
      <c r="M430" s="149"/>
      <c r="N430" s="150"/>
      <c r="O430" s="150"/>
      <c r="P430" s="151">
        <f>P431</f>
        <v>0</v>
      </c>
      <c r="Q430" s="150"/>
      <c r="R430" s="151">
        <f>R431</f>
        <v>0</v>
      </c>
      <c r="S430" s="150"/>
      <c r="T430" s="152">
        <f>T431</f>
        <v>0</v>
      </c>
      <c r="AR430" s="145" t="s">
        <v>148</v>
      </c>
      <c r="AT430" s="153" t="s">
        <v>75</v>
      </c>
      <c r="AU430" s="153" t="s">
        <v>84</v>
      </c>
      <c r="AY430" s="145" t="s">
        <v>135</v>
      </c>
      <c r="BK430" s="154">
        <f>BK431</f>
        <v>0</v>
      </c>
    </row>
    <row r="431" spans="1:65" s="2" customFormat="1" ht="16.5" customHeight="1">
      <c r="A431" s="32"/>
      <c r="B431" s="157"/>
      <c r="C431" s="158">
        <v>150</v>
      </c>
      <c r="D431" s="158" t="s">
        <v>138</v>
      </c>
      <c r="E431" s="159" t="s">
        <v>726</v>
      </c>
      <c r="F431" s="160" t="s">
        <v>725</v>
      </c>
      <c r="G431" s="161" t="s">
        <v>342</v>
      </c>
      <c r="H431" s="162">
        <v>1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727</v>
      </c>
      <c r="AT431" s="170" t="s">
        <v>138</v>
      </c>
      <c r="AU431" s="170" t="s">
        <v>142</v>
      </c>
      <c r="AY431" s="17" t="s">
        <v>135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142</v>
      </c>
      <c r="BK431" s="171">
        <f>ROUND(I431*H431,2)</f>
        <v>0</v>
      </c>
      <c r="BL431" s="17" t="s">
        <v>727</v>
      </c>
      <c r="BM431" s="170" t="s">
        <v>728</v>
      </c>
    </row>
    <row r="432" spans="2:63" s="12" customFormat="1" ht="22.9" customHeight="1">
      <c r="B432" s="144"/>
      <c r="D432" s="145" t="s">
        <v>75</v>
      </c>
      <c r="E432" s="155" t="s">
        <v>729</v>
      </c>
      <c r="F432" s="155" t="s">
        <v>730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148</v>
      </c>
      <c r="AT432" s="153" t="s">
        <v>75</v>
      </c>
      <c r="AU432" s="153" t="s">
        <v>84</v>
      </c>
      <c r="AY432" s="145" t="s">
        <v>135</v>
      </c>
      <c r="BK432" s="154">
        <f>BK433</f>
        <v>0</v>
      </c>
    </row>
    <row r="433" spans="1:65" s="2" customFormat="1" ht="16.5" customHeight="1">
      <c r="A433" s="32"/>
      <c r="B433" s="157"/>
      <c r="C433" s="158">
        <v>151</v>
      </c>
      <c r="D433" s="158" t="s">
        <v>138</v>
      </c>
      <c r="E433" s="159" t="s">
        <v>731</v>
      </c>
      <c r="F433" s="160" t="s">
        <v>730</v>
      </c>
      <c r="G433" s="161" t="s">
        <v>342</v>
      </c>
      <c r="H433" s="162">
        <v>1</v>
      </c>
      <c r="I433" s="163"/>
      <c r="J433" s="164">
        <f>ROUND(I433*H433,2)</f>
        <v>0</v>
      </c>
      <c r="K433" s="165"/>
      <c r="L433" s="33"/>
      <c r="M433" s="207" t="s">
        <v>1</v>
      </c>
      <c r="N433" s="208" t="s">
        <v>42</v>
      </c>
      <c r="O433" s="209"/>
      <c r="P433" s="210">
        <f>O433*H433</f>
        <v>0</v>
      </c>
      <c r="Q433" s="210">
        <v>0</v>
      </c>
      <c r="R433" s="210">
        <f>Q433*H433</f>
        <v>0</v>
      </c>
      <c r="S433" s="210">
        <v>0</v>
      </c>
      <c r="T433" s="211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727</v>
      </c>
      <c r="AT433" s="170" t="s">
        <v>138</v>
      </c>
      <c r="AU433" s="170" t="s">
        <v>142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142</v>
      </c>
      <c r="BK433" s="171">
        <f>ROUND(I433*H433,2)</f>
        <v>0</v>
      </c>
      <c r="BL433" s="17" t="s">
        <v>727</v>
      </c>
      <c r="BM433" s="170" t="s">
        <v>732</v>
      </c>
    </row>
    <row r="434" spans="1:31" s="2" customFormat="1" ht="6.95" customHeight="1">
      <c r="A434" s="32"/>
      <c r="B434" s="47"/>
      <c r="C434" s="48"/>
      <c r="D434" s="48"/>
      <c r="E434" s="48"/>
      <c r="F434" s="48"/>
      <c r="G434" s="48"/>
      <c r="H434" s="48"/>
      <c r="I434" s="116"/>
      <c r="J434" s="48"/>
      <c r="K434" s="48"/>
      <c r="L434" s="33"/>
      <c r="M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</row>
  </sheetData>
  <autoFilter ref="C141:K43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2020-06-02T05:04:11Z</dcterms:created>
  <dcterms:modified xsi:type="dcterms:W3CDTF">2020-10-09T06:23:49Z</dcterms:modified>
  <cp:category/>
  <cp:version/>
  <cp:contentType/>
  <cp:contentStatus/>
</cp:coreProperties>
</file>