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3\Homes1\w0133mar\Dokumenty\VZ\0_ROK21\13g INV SVI\vysvetleni\"/>
    </mc:Choice>
  </mc:AlternateContent>
  <bookViews>
    <workbookView xWindow="-120" yWindow="-120" windowWidth="29040" windowHeight="15840" activeTab="7"/>
  </bookViews>
  <sheets>
    <sheet name="Pokyny pro vyplnění" sheetId="11" r:id="rId1"/>
    <sheet name="Stavba" sheetId="1" r:id="rId2"/>
    <sheet name="VzorPolozky" sheetId="10" state="hidden" r:id="rId3"/>
    <sheet name="301 301 Pol" sheetId="12" r:id="rId4"/>
    <sheet name="SO 101 01 Pol" sheetId="13" r:id="rId5"/>
    <sheet name="SO 101 02 Pol" sheetId="14" r:id="rId6"/>
    <sheet name="SO 401 SO 401 Pol" sheetId="15" r:id="rId7"/>
    <sheet name="SO 801 801.1. Pol" sheetId="16" r:id="rId8"/>
    <sheet name="SO 801 801.2. Pol" sheetId="17" r:id="rId9"/>
    <sheet name="VRN VRN Pol" sheetId="18" r:id="rId10"/>
  </sheets>
  <externalReferences>
    <externalReference r:id="rId11"/>
  </externalReferences>
  <definedNames>
    <definedName name="CelkemDPHVypocet" localSheetId="1">Stavba!$H$53</definedName>
    <definedName name="CenaCelkem">Stavba!$G$29</definedName>
    <definedName name="CenaCelkemBezDPH">Stavba!$G$28</definedName>
    <definedName name="CenaCelkemVypocet" localSheetId="1">Stavba!$I$53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'301 301 Pol'!$1:$7</definedName>
    <definedName name="_xlnm.Print_Titles" localSheetId="4">'SO 101 01 Pol'!$1:$7</definedName>
    <definedName name="_xlnm.Print_Titles" localSheetId="5">'SO 101 02 Pol'!$1:$7</definedName>
    <definedName name="_xlnm.Print_Titles" localSheetId="6">'SO 401 SO 401 Pol'!$1:$7</definedName>
    <definedName name="_xlnm.Print_Titles" localSheetId="7">'SO 801 801.1. Pol'!$1:$7</definedName>
    <definedName name="_xlnm.Print_Titles" localSheetId="8">'SO 801 801.2. Pol'!$1:$7</definedName>
    <definedName name="_xlnm.Print_Titles" localSheetId="9">'VRN VRN Pol'!$1:$7</definedName>
    <definedName name="oadresa">Stavba!$D$6</definedName>
    <definedName name="Objednatel" localSheetId="1">Stavba!$D$5</definedName>
    <definedName name="Objekt" localSheetId="1">Stavba!$B$38</definedName>
    <definedName name="_xlnm.Print_Area" localSheetId="3">'301 301 Pol'!$A$1:$X$180</definedName>
    <definedName name="_xlnm.Print_Area" localSheetId="4">'SO 101 01 Pol'!$A$1:$X$187</definedName>
    <definedName name="_xlnm.Print_Area" localSheetId="5">'SO 101 02 Pol'!$A$1:$X$274</definedName>
    <definedName name="_xlnm.Print_Area" localSheetId="6">'SO 401 SO 401 Pol'!$A$1:$X$14</definedName>
    <definedName name="_xlnm.Print_Area" localSheetId="7">'SO 801 801.1. Pol'!$A$1:$X$240</definedName>
    <definedName name="_xlnm.Print_Area" localSheetId="8">'SO 801 801.2. Pol'!$A$1:$X$43</definedName>
    <definedName name="_xlnm.Print_Area" localSheetId="1">Stavba!$A$1:$J$76</definedName>
    <definedName name="_xlnm.Print_Area" localSheetId="9">'VRN VRN Pol'!$A$1:$X$79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Stavba!$F$53</definedName>
    <definedName name="ZakladDPHZakl">Stavba!$G$25</definedName>
    <definedName name="ZakladDPHZaklVypocet" localSheetId="1">Stavba!$G$53</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88" i="16" l="1"/>
  <c r="O88" i="16"/>
  <c r="K88" i="16"/>
  <c r="I88" i="16"/>
  <c r="G88" i="16"/>
  <c r="M88" i="16" s="1"/>
  <c r="BA74" i="18" l="1"/>
  <c r="BA73" i="18"/>
  <c r="BA67" i="18"/>
  <c r="BA63" i="18"/>
  <c r="BA56" i="18"/>
  <c r="BA49" i="18"/>
  <c r="BA44" i="18"/>
  <c r="BA39" i="18"/>
  <c r="BA35" i="18"/>
  <c r="BA28" i="18"/>
  <c r="BA27" i="18"/>
  <c r="BA12" i="18"/>
  <c r="BA11" i="18"/>
  <c r="G9" i="18"/>
  <c r="M9" i="18" s="1"/>
  <c r="I9" i="18"/>
  <c r="K9" i="18"/>
  <c r="O9" i="18"/>
  <c r="Q9" i="18"/>
  <c r="V9" i="18"/>
  <c r="G16" i="18"/>
  <c r="M16" i="18" s="1"/>
  <c r="I16" i="18"/>
  <c r="K16" i="18"/>
  <c r="O16" i="18"/>
  <c r="Q16" i="18"/>
  <c r="V16" i="18"/>
  <c r="G20" i="18"/>
  <c r="M20" i="18" s="1"/>
  <c r="I20" i="18"/>
  <c r="K20" i="18"/>
  <c r="O20" i="18"/>
  <c r="Q20" i="18"/>
  <c r="V20" i="18"/>
  <c r="G24" i="18"/>
  <c r="M24" i="18" s="1"/>
  <c r="I24" i="18"/>
  <c r="K24" i="18"/>
  <c r="O24" i="18"/>
  <c r="O8" i="18" s="1"/>
  <c r="Q24" i="18"/>
  <c r="V24" i="18"/>
  <c r="G33" i="18"/>
  <c r="M33" i="18" s="1"/>
  <c r="I33" i="18"/>
  <c r="K33" i="18"/>
  <c r="O33" i="18"/>
  <c r="Q33" i="18"/>
  <c r="V33" i="18"/>
  <c r="G42" i="18"/>
  <c r="M42" i="18" s="1"/>
  <c r="I42" i="18"/>
  <c r="K42" i="18"/>
  <c r="O42" i="18"/>
  <c r="Q42" i="18"/>
  <c r="V42" i="18"/>
  <c r="G48" i="18"/>
  <c r="I48" i="18"/>
  <c r="K48" i="18"/>
  <c r="O48" i="18"/>
  <c r="Q48" i="18"/>
  <c r="V48" i="18"/>
  <c r="G52" i="18"/>
  <c r="M52" i="18" s="1"/>
  <c r="I52" i="18"/>
  <c r="K52" i="18"/>
  <c r="O52" i="18"/>
  <c r="Q52" i="18"/>
  <c r="V52" i="18"/>
  <c r="G55" i="18"/>
  <c r="M55" i="18" s="1"/>
  <c r="I55" i="18"/>
  <c r="K55" i="18"/>
  <c r="O55" i="18"/>
  <c r="Q55" i="18"/>
  <c r="V55" i="18"/>
  <c r="G59" i="18"/>
  <c r="M59" i="18" s="1"/>
  <c r="I59" i="18"/>
  <c r="K59" i="18"/>
  <c r="O59" i="18"/>
  <c r="Q59" i="18"/>
  <c r="V59" i="18"/>
  <c r="G66" i="18"/>
  <c r="I66" i="18"/>
  <c r="K66" i="18"/>
  <c r="M66" i="18"/>
  <c r="O66" i="18"/>
  <c r="Q66" i="18"/>
  <c r="V66" i="18"/>
  <c r="G72" i="18"/>
  <c r="M72" i="18" s="1"/>
  <c r="I72" i="18"/>
  <c r="K72" i="18"/>
  <c r="O72" i="18"/>
  <c r="Q72" i="18"/>
  <c r="V72" i="18"/>
  <c r="AE78" i="18"/>
  <c r="F52" i="1" s="1"/>
  <c r="I8" i="17"/>
  <c r="G9" i="17"/>
  <c r="G8" i="17" s="1"/>
  <c r="I75" i="1" s="1"/>
  <c r="I20" i="1" s="1"/>
  <c r="I9" i="17"/>
  <c r="K9" i="17"/>
  <c r="K8" i="17" s="1"/>
  <c r="O9" i="17"/>
  <c r="O8" i="17" s="1"/>
  <c r="Q9" i="17"/>
  <c r="Q8" i="17" s="1"/>
  <c r="V9" i="17"/>
  <c r="V8" i="17" s="1"/>
  <c r="AE42" i="17"/>
  <c r="F50" i="1" s="1"/>
  <c r="BA209" i="16"/>
  <c r="BA161" i="16"/>
  <c r="BA158" i="16"/>
  <c r="BA148" i="16"/>
  <c r="BA122" i="16"/>
  <c r="BA94" i="16"/>
  <c r="BA64" i="16"/>
  <c r="BA42" i="16"/>
  <c r="BA29" i="16"/>
  <c r="BA22" i="16"/>
  <c r="BA17" i="16"/>
  <c r="BA13" i="16"/>
  <c r="BA11" i="16"/>
  <c r="BA10" i="16"/>
  <c r="G9" i="16"/>
  <c r="M9" i="16" s="1"/>
  <c r="I9" i="16"/>
  <c r="K9" i="16"/>
  <c r="O9" i="16"/>
  <c r="Q9" i="16"/>
  <c r="V9" i="16"/>
  <c r="G16" i="16"/>
  <c r="M16" i="16" s="1"/>
  <c r="I16" i="16"/>
  <c r="K16" i="16"/>
  <c r="O16" i="16"/>
  <c r="Q16" i="16"/>
  <c r="V16" i="16"/>
  <c r="G21" i="16"/>
  <c r="M21" i="16" s="1"/>
  <c r="I21" i="16"/>
  <c r="K21" i="16"/>
  <c r="O21" i="16"/>
  <c r="Q21" i="16"/>
  <c r="V21" i="16"/>
  <c r="G25" i="16"/>
  <c r="M25" i="16" s="1"/>
  <c r="I25" i="16"/>
  <c r="K25" i="16"/>
  <c r="O25" i="16"/>
  <c r="Q25" i="16"/>
  <c r="V25" i="16"/>
  <c r="G51" i="16"/>
  <c r="M51" i="16" s="1"/>
  <c r="I51" i="16"/>
  <c r="K51" i="16"/>
  <c r="O51" i="16"/>
  <c r="Q51" i="16"/>
  <c r="V51" i="16"/>
  <c r="G59" i="16"/>
  <c r="M59" i="16" s="1"/>
  <c r="I59" i="16"/>
  <c r="K59" i="16"/>
  <c r="O59" i="16"/>
  <c r="Q59" i="16"/>
  <c r="V59" i="16"/>
  <c r="G63" i="16"/>
  <c r="M63" i="16" s="1"/>
  <c r="I63" i="16"/>
  <c r="K63" i="16"/>
  <c r="O63" i="16"/>
  <c r="Q63" i="16"/>
  <c r="V63" i="16"/>
  <c r="G68" i="16"/>
  <c r="M68" i="16" s="1"/>
  <c r="I68" i="16"/>
  <c r="K68" i="16"/>
  <c r="O68" i="16"/>
  <c r="Q68" i="16"/>
  <c r="V68" i="16"/>
  <c r="G85" i="16"/>
  <c r="M85" i="16" s="1"/>
  <c r="I85" i="16"/>
  <c r="K85" i="16"/>
  <c r="O85" i="16"/>
  <c r="Q85" i="16"/>
  <c r="V85" i="16"/>
  <c r="G93" i="16"/>
  <c r="M93" i="16" s="1"/>
  <c r="I93" i="16"/>
  <c r="K93" i="16"/>
  <c r="O93" i="16"/>
  <c r="Q93" i="16"/>
  <c r="V93" i="16"/>
  <c r="G99" i="16"/>
  <c r="M99" i="16" s="1"/>
  <c r="I99" i="16"/>
  <c r="K99" i="16"/>
  <c r="O99" i="16"/>
  <c r="Q99" i="16"/>
  <c r="V99" i="16"/>
  <c r="G102" i="16"/>
  <c r="M102" i="16" s="1"/>
  <c r="I102" i="16"/>
  <c r="K102" i="16"/>
  <c r="O102" i="16"/>
  <c r="Q102" i="16"/>
  <c r="V102" i="16"/>
  <c r="G105" i="16"/>
  <c r="M105" i="16" s="1"/>
  <c r="I105" i="16"/>
  <c r="K105" i="16"/>
  <c r="O105" i="16"/>
  <c r="Q105" i="16"/>
  <c r="V105" i="16"/>
  <c r="G109" i="16"/>
  <c r="M109" i="16" s="1"/>
  <c r="I109" i="16"/>
  <c r="K109" i="16"/>
  <c r="O109" i="16"/>
  <c r="Q109" i="16"/>
  <c r="V109" i="16"/>
  <c r="G115" i="16"/>
  <c r="M115" i="16" s="1"/>
  <c r="I115" i="16"/>
  <c r="K115" i="16"/>
  <c r="O115" i="16"/>
  <c r="Q115" i="16"/>
  <c r="V115" i="16"/>
  <c r="G120" i="16"/>
  <c r="M120" i="16" s="1"/>
  <c r="I120" i="16"/>
  <c r="K120" i="16"/>
  <c r="O120" i="16"/>
  <c r="Q120" i="16"/>
  <c r="V120" i="16"/>
  <c r="G132" i="16"/>
  <c r="M132" i="16" s="1"/>
  <c r="I132" i="16"/>
  <c r="K132" i="16"/>
  <c r="O132" i="16"/>
  <c r="Q132" i="16"/>
  <c r="V132" i="16"/>
  <c r="G135" i="16"/>
  <c r="M135" i="16" s="1"/>
  <c r="I135" i="16"/>
  <c r="K135" i="16"/>
  <c r="O135" i="16"/>
  <c r="Q135" i="16"/>
  <c r="V135" i="16"/>
  <c r="G140" i="16"/>
  <c r="M140" i="16" s="1"/>
  <c r="I140" i="16"/>
  <c r="K140" i="16"/>
  <c r="O140" i="16"/>
  <c r="Q140" i="16"/>
  <c r="V140" i="16"/>
  <c r="G143" i="16"/>
  <c r="M143" i="16" s="1"/>
  <c r="I143" i="16"/>
  <c r="K143" i="16"/>
  <c r="O143" i="16"/>
  <c r="Q143" i="16"/>
  <c r="V143" i="16"/>
  <c r="G147" i="16"/>
  <c r="M147" i="16" s="1"/>
  <c r="I147" i="16"/>
  <c r="K147" i="16"/>
  <c r="O147" i="16"/>
  <c r="Q147" i="16"/>
  <c r="V147" i="16"/>
  <c r="G165" i="16"/>
  <c r="M165" i="16" s="1"/>
  <c r="I165" i="16"/>
  <c r="K165" i="16"/>
  <c r="O165" i="16"/>
  <c r="Q165" i="16"/>
  <c r="V165" i="16"/>
  <c r="G174" i="16"/>
  <c r="M174" i="16" s="1"/>
  <c r="I174" i="16"/>
  <c r="K174" i="16"/>
  <c r="O174" i="16"/>
  <c r="Q174" i="16"/>
  <c r="V174" i="16"/>
  <c r="G177" i="16"/>
  <c r="M177" i="16" s="1"/>
  <c r="I177" i="16"/>
  <c r="K177" i="16"/>
  <c r="O177" i="16"/>
  <c r="Q177" i="16"/>
  <c r="V177" i="16"/>
  <c r="G180" i="16"/>
  <c r="M180" i="16" s="1"/>
  <c r="I180" i="16"/>
  <c r="K180" i="16"/>
  <c r="O180" i="16"/>
  <c r="Q180" i="16"/>
  <c r="V180" i="16"/>
  <c r="G183" i="16"/>
  <c r="M183" i="16" s="1"/>
  <c r="I183" i="16"/>
  <c r="K183" i="16"/>
  <c r="O183" i="16"/>
  <c r="Q183" i="16"/>
  <c r="V183" i="16"/>
  <c r="G186" i="16"/>
  <c r="M186" i="16" s="1"/>
  <c r="I186" i="16"/>
  <c r="K186" i="16"/>
  <c r="O186" i="16"/>
  <c r="Q186" i="16"/>
  <c r="V186" i="16"/>
  <c r="G189" i="16"/>
  <c r="M189" i="16" s="1"/>
  <c r="I189" i="16"/>
  <c r="K189" i="16"/>
  <c r="O189" i="16"/>
  <c r="Q189" i="16"/>
  <c r="V189" i="16"/>
  <c r="G194" i="16"/>
  <c r="M194" i="16" s="1"/>
  <c r="I194" i="16"/>
  <c r="K194" i="16"/>
  <c r="O194" i="16"/>
  <c r="Q194" i="16"/>
  <c r="V194" i="16"/>
  <c r="G198" i="16"/>
  <c r="M198" i="16" s="1"/>
  <c r="I198" i="16"/>
  <c r="K198" i="16"/>
  <c r="O198" i="16"/>
  <c r="Q198" i="16"/>
  <c r="V198" i="16"/>
  <c r="G201" i="16"/>
  <c r="M201" i="16" s="1"/>
  <c r="I201" i="16"/>
  <c r="K201" i="16"/>
  <c r="O201" i="16"/>
  <c r="Q201" i="16"/>
  <c r="V201" i="16"/>
  <c r="G205" i="16"/>
  <c r="M205" i="16" s="1"/>
  <c r="I205" i="16"/>
  <c r="K205" i="16"/>
  <c r="O205" i="16"/>
  <c r="Q205" i="16"/>
  <c r="V205" i="16"/>
  <c r="G208" i="16"/>
  <c r="M208" i="16" s="1"/>
  <c r="I208" i="16"/>
  <c r="K208" i="16"/>
  <c r="O208" i="16"/>
  <c r="Q208" i="16"/>
  <c r="V208" i="16"/>
  <c r="G214" i="16"/>
  <c r="M214" i="16" s="1"/>
  <c r="I214" i="16"/>
  <c r="K214" i="16"/>
  <c r="O214" i="16"/>
  <c r="Q214" i="16"/>
  <c r="V214" i="16"/>
  <c r="G217" i="16"/>
  <c r="M217" i="16" s="1"/>
  <c r="I217" i="16"/>
  <c r="K217" i="16"/>
  <c r="O217" i="16"/>
  <c r="Q217" i="16"/>
  <c r="V217" i="16"/>
  <c r="G220" i="16"/>
  <c r="M220" i="16" s="1"/>
  <c r="I220" i="16"/>
  <c r="K220" i="16"/>
  <c r="O220" i="16"/>
  <c r="Q220" i="16"/>
  <c r="V220" i="16"/>
  <c r="G224" i="16"/>
  <c r="M224" i="16" s="1"/>
  <c r="I224" i="16"/>
  <c r="K224" i="16"/>
  <c r="O224" i="16"/>
  <c r="Q224" i="16"/>
  <c r="V224" i="16"/>
  <c r="G236" i="16"/>
  <c r="G235" i="16" s="1"/>
  <c r="I236" i="16"/>
  <c r="I235" i="16" s="1"/>
  <c r="K236" i="16"/>
  <c r="K235" i="16" s="1"/>
  <c r="O236" i="16"/>
  <c r="O235" i="16" s="1"/>
  <c r="Q236" i="16"/>
  <c r="Q235" i="16" s="1"/>
  <c r="V236" i="16"/>
  <c r="V235" i="16" s="1"/>
  <c r="AE239" i="16"/>
  <c r="F49" i="1" s="1"/>
  <c r="G8" i="15"/>
  <c r="I72" i="1" s="1"/>
  <c r="I18" i="1" s="1"/>
  <c r="G9" i="15"/>
  <c r="M9" i="15" s="1"/>
  <c r="M8" i="15" s="1"/>
  <c r="I9" i="15"/>
  <c r="I8" i="15" s="1"/>
  <c r="K9" i="15"/>
  <c r="K8" i="15" s="1"/>
  <c r="O9" i="15"/>
  <c r="O8" i="15" s="1"/>
  <c r="Q9" i="15"/>
  <c r="Q8" i="15" s="1"/>
  <c r="V9" i="15"/>
  <c r="V8" i="15" s="1"/>
  <c r="AE13" i="15"/>
  <c r="F47" i="1" s="1"/>
  <c r="BA264" i="14"/>
  <c r="BA218" i="14"/>
  <c r="BA213" i="14"/>
  <c r="BA208" i="14"/>
  <c r="BA204" i="14"/>
  <c r="BA196" i="14"/>
  <c r="BA194" i="14"/>
  <c r="BA193" i="14"/>
  <c r="BA192" i="14"/>
  <c r="BA189" i="14"/>
  <c r="BA185" i="14"/>
  <c r="BA177" i="14"/>
  <c r="BA175" i="14"/>
  <c r="BA174" i="14"/>
  <c r="BA173" i="14"/>
  <c r="BA170" i="14"/>
  <c r="BA166" i="14"/>
  <c r="BA140" i="14"/>
  <c r="BA123" i="14"/>
  <c r="BA113" i="14"/>
  <c r="BA101" i="14"/>
  <c r="BA15" i="14"/>
  <c r="G9" i="14"/>
  <c r="M9" i="14" s="1"/>
  <c r="M8" i="14" s="1"/>
  <c r="I9" i="14"/>
  <c r="I8" i="14" s="1"/>
  <c r="K9" i="14"/>
  <c r="K8" i="14" s="1"/>
  <c r="O9" i="14"/>
  <c r="O8" i="14" s="1"/>
  <c r="Q9" i="14"/>
  <c r="Q8" i="14" s="1"/>
  <c r="V9" i="14"/>
  <c r="V8" i="14" s="1"/>
  <c r="G14" i="14"/>
  <c r="M14" i="14" s="1"/>
  <c r="I14" i="14"/>
  <c r="K14" i="14"/>
  <c r="O14" i="14"/>
  <c r="Q14" i="14"/>
  <c r="V14" i="14"/>
  <c r="G22" i="14"/>
  <c r="G13" i="14" s="1"/>
  <c r="I61" i="1" s="1"/>
  <c r="I22" i="14"/>
  <c r="K22" i="14"/>
  <c r="O22" i="14"/>
  <c r="O13" i="14" s="1"/>
  <c r="Q22" i="14"/>
  <c r="V22" i="14"/>
  <c r="G34" i="14"/>
  <c r="I34" i="14"/>
  <c r="K34" i="14"/>
  <c r="O34" i="14"/>
  <c r="Q34" i="14"/>
  <c r="V34" i="14"/>
  <c r="G45" i="14"/>
  <c r="M45" i="14" s="1"/>
  <c r="I45" i="14"/>
  <c r="K45" i="14"/>
  <c r="O45" i="14"/>
  <c r="Q45" i="14"/>
  <c r="V45" i="14"/>
  <c r="G57" i="14"/>
  <c r="M57" i="14" s="1"/>
  <c r="I57" i="14"/>
  <c r="K57" i="14"/>
  <c r="O57" i="14"/>
  <c r="Q57" i="14"/>
  <c r="V57" i="14"/>
  <c r="G66" i="14"/>
  <c r="M66" i="14" s="1"/>
  <c r="I66" i="14"/>
  <c r="K66" i="14"/>
  <c r="O66" i="14"/>
  <c r="Q66" i="14"/>
  <c r="V66" i="14"/>
  <c r="G73" i="14"/>
  <c r="M73" i="14" s="1"/>
  <c r="I73" i="14"/>
  <c r="K73" i="14"/>
  <c r="O73" i="14"/>
  <c r="Q73" i="14"/>
  <c r="V73" i="14"/>
  <c r="G77" i="14"/>
  <c r="I77" i="14"/>
  <c r="K77" i="14"/>
  <c r="M77" i="14"/>
  <c r="O77" i="14"/>
  <c r="Q77" i="14"/>
  <c r="V77" i="14"/>
  <c r="G81" i="14"/>
  <c r="M81" i="14" s="1"/>
  <c r="I81" i="14"/>
  <c r="K81" i="14"/>
  <c r="O81" i="14"/>
  <c r="Q81" i="14"/>
  <c r="V81" i="14"/>
  <c r="G88" i="14"/>
  <c r="I88" i="14"/>
  <c r="K88" i="14"/>
  <c r="M88" i="14"/>
  <c r="O88" i="14"/>
  <c r="Q88" i="14"/>
  <c r="V88" i="14"/>
  <c r="G93" i="14"/>
  <c r="M93" i="14" s="1"/>
  <c r="I93" i="14"/>
  <c r="K93" i="14"/>
  <c r="O93" i="14"/>
  <c r="Q93" i="14"/>
  <c r="V93" i="14"/>
  <c r="G99" i="14"/>
  <c r="I99" i="14"/>
  <c r="K99" i="14"/>
  <c r="M99" i="14"/>
  <c r="O99" i="14"/>
  <c r="Q99" i="14"/>
  <c r="V99" i="14"/>
  <c r="G112" i="14"/>
  <c r="M112" i="14" s="1"/>
  <c r="I112" i="14"/>
  <c r="K112" i="14"/>
  <c r="O112" i="14"/>
  <c r="Q112" i="14"/>
  <c r="V112" i="14"/>
  <c r="G122" i="14"/>
  <c r="M122" i="14" s="1"/>
  <c r="I122" i="14"/>
  <c r="K122" i="14"/>
  <c r="O122" i="14"/>
  <c r="Q122" i="14"/>
  <c r="V122" i="14"/>
  <c r="G133" i="14"/>
  <c r="M133" i="14" s="1"/>
  <c r="I133" i="14"/>
  <c r="K133" i="14"/>
  <c r="O133" i="14"/>
  <c r="Q133" i="14"/>
  <c r="V133" i="14"/>
  <c r="G139" i="14"/>
  <c r="M139" i="14" s="1"/>
  <c r="I139" i="14"/>
  <c r="K139" i="14"/>
  <c r="O139" i="14"/>
  <c r="Q139" i="14"/>
  <c r="V139" i="14"/>
  <c r="G145" i="14"/>
  <c r="M145" i="14" s="1"/>
  <c r="I145" i="14"/>
  <c r="K145" i="14"/>
  <c r="O145" i="14"/>
  <c r="Q145" i="14"/>
  <c r="V145" i="14"/>
  <c r="G148" i="14"/>
  <c r="M148" i="14" s="1"/>
  <c r="I148" i="14"/>
  <c r="K148" i="14"/>
  <c r="O148" i="14"/>
  <c r="Q148" i="14"/>
  <c r="V148" i="14"/>
  <c r="G152" i="14"/>
  <c r="M152" i="14" s="1"/>
  <c r="I152" i="14"/>
  <c r="K152" i="14"/>
  <c r="O152" i="14"/>
  <c r="Q152" i="14"/>
  <c r="V152" i="14"/>
  <c r="G156" i="14"/>
  <c r="M156" i="14" s="1"/>
  <c r="I156" i="14"/>
  <c r="K156" i="14"/>
  <c r="O156" i="14"/>
  <c r="Q156" i="14"/>
  <c r="V156" i="14"/>
  <c r="G160" i="14"/>
  <c r="M160" i="14" s="1"/>
  <c r="I160" i="14"/>
  <c r="K160" i="14"/>
  <c r="O160" i="14"/>
  <c r="Q160" i="14"/>
  <c r="V160" i="14"/>
  <c r="G165" i="14"/>
  <c r="I165" i="14"/>
  <c r="K165" i="14"/>
  <c r="O165" i="14"/>
  <c r="Q165" i="14"/>
  <c r="V165" i="14"/>
  <c r="G184" i="14"/>
  <c r="I184" i="14"/>
  <c r="I164" i="14" s="1"/>
  <c r="K184" i="14"/>
  <c r="M184" i="14"/>
  <c r="O184" i="14"/>
  <c r="Q184" i="14"/>
  <c r="V184" i="14"/>
  <c r="G203" i="14"/>
  <c r="M203" i="14" s="1"/>
  <c r="I203" i="14"/>
  <c r="K203" i="14"/>
  <c r="O203" i="14"/>
  <c r="Q203" i="14"/>
  <c r="V203" i="14"/>
  <c r="G212" i="14"/>
  <c r="M212" i="14" s="1"/>
  <c r="I212" i="14"/>
  <c r="K212" i="14"/>
  <c r="O212" i="14"/>
  <c r="Q212" i="14"/>
  <c r="V212" i="14"/>
  <c r="G217" i="14"/>
  <c r="M217" i="14" s="1"/>
  <c r="I217" i="14"/>
  <c r="K217" i="14"/>
  <c r="O217" i="14"/>
  <c r="Q217" i="14"/>
  <c r="V217" i="14"/>
  <c r="G228" i="14"/>
  <c r="M228" i="14" s="1"/>
  <c r="I228" i="14"/>
  <c r="K228" i="14"/>
  <c r="O228" i="14"/>
  <c r="Q228" i="14"/>
  <c r="V228" i="14"/>
  <c r="G231" i="14"/>
  <c r="M231" i="14" s="1"/>
  <c r="I231" i="14"/>
  <c r="K231" i="14"/>
  <c r="O231" i="14"/>
  <c r="Q231" i="14"/>
  <c r="V231" i="14"/>
  <c r="G234" i="14"/>
  <c r="I234" i="14"/>
  <c r="K234" i="14"/>
  <c r="O234" i="14"/>
  <c r="Q234" i="14"/>
  <c r="V234" i="14"/>
  <c r="G237" i="14"/>
  <c r="M237" i="14" s="1"/>
  <c r="I237" i="14"/>
  <c r="K237" i="14"/>
  <c r="O237" i="14"/>
  <c r="Q237" i="14"/>
  <c r="V237" i="14"/>
  <c r="G240" i="14"/>
  <c r="M240" i="14" s="1"/>
  <c r="I240" i="14"/>
  <c r="K240" i="14"/>
  <c r="O240" i="14"/>
  <c r="Q240" i="14"/>
  <c r="V240" i="14"/>
  <c r="G244" i="14"/>
  <c r="I244" i="14"/>
  <c r="K244" i="14"/>
  <c r="M244" i="14"/>
  <c r="O244" i="14"/>
  <c r="Q244" i="14"/>
  <c r="V244" i="14"/>
  <c r="G248" i="14"/>
  <c r="M248" i="14" s="1"/>
  <c r="I248" i="14"/>
  <c r="K248" i="14"/>
  <c r="O248" i="14"/>
  <c r="Q248" i="14"/>
  <c r="V248" i="14"/>
  <c r="G252" i="14"/>
  <c r="M252" i="14" s="1"/>
  <c r="I252" i="14"/>
  <c r="K252" i="14"/>
  <c r="O252" i="14"/>
  <c r="Q252" i="14"/>
  <c r="V252" i="14"/>
  <c r="G256" i="14"/>
  <c r="M256" i="14" s="1"/>
  <c r="I256" i="14"/>
  <c r="K256" i="14"/>
  <c r="O256" i="14"/>
  <c r="Q256" i="14"/>
  <c r="V256" i="14"/>
  <c r="G260" i="14"/>
  <c r="I260" i="14"/>
  <c r="K260" i="14"/>
  <c r="M260" i="14"/>
  <c r="O260" i="14"/>
  <c r="Q260" i="14"/>
  <c r="V260" i="14"/>
  <c r="G263" i="14"/>
  <c r="M263" i="14" s="1"/>
  <c r="I263" i="14"/>
  <c r="K263" i="14"/>
  <c r="O263" i="14"/>
  <c r="Q263" i="14"/>
  <c r="V263" i="14"/>
  <c r="G269" i="14"/>
  <c r="M269" i="14" s="1"/>
  <c r="M268" i="14" s="1"/>
  <c r="I269" i="14"/>
  <c r="I268" i="14" s="1"/>
  <c r="K269" i="14"/>
  <c r="K268" i="14" s="1"/>
  <c r="O269" i="14"/>
  <c r="O268" i="14" s="1"/>
  <c r="Q269" i="14"/>
  <c r="Q268" i="14" s="1"/>
  <c r="V269" i="14"/>
  <c r="V268" i="14" s="1"/>
  <c r="AE273" i="14"/>
  <c r="F45" i="1" s="1"/>
  <c r="BA178" i="13"/>
  <c r="BA173" i="13"/>
  <c r="BA153" i="13"/>
  <c r="BA142" i="13"/>
  <c r="BA135" i="13"/>
  <c r="BA127" i="13"/>
  <c r="BA125" i="13"/>
  <c r="BA124" i="13"/>
  <c r="BA118" i="13"/>
  <c r="BA116" i="13"/>
  <c r="BA110" i="13"/>
  <c r="BA103" i="13"/>
  <c r="BA96" i="13"/>
  <c r="BA89" i="13"/>
  <c r="G9" i="13"/>
  <c r="M9" i="13" s="1"/>
  <c r="I9" i="13"/>
  <c r="K9" i="13"/>
  <c r="O9" i="13"/>
  <c r="Q9" i="13"/>
  <c r="V9" i="13"/>
  <c r="G20" i="13"/>
  <c r="M20" i="13" s="1"/>
  <c r="I20" i="13"/>
  <c r="K20" i="13"/>
  <c r="O20" i="13"/>
  <c r="Q20" i="13"/>
  <c r="V20" i="13"/>
  <c r="G29" i="13"/>
  <c r="I29" i="13"/>
  <c r="K29" i="13"/>
  <c r="O29" i="13"/>
  <c r="Q29" i="13"/>
  <c r="V29" i="13"/>
  <c r="G36" i="13"/>
  <c r="M36" i="13" s="1"/>
  <c r="I36" i="13"/>
  <c r="K36" i="13"/>
  <c r="O36" i="13"/>
  <c r="Q36" i="13"/>
  <c r="V36" i="13"/>
  <c r="G42" i="13"/>
  <c r="M42" i="13" s="1"/>
  <c r="I42" i="13"/>
  <c r="K42" i="13"/>
  <c r="O42" i="13"/>
  <c r="Q42" i="13"/>
  <c r="V42" i="13"/>
  <c r="G48" i="13"/>
  <c r="M48" i="13" s="1"/>
  <c r="I48" i="13"/>
  <c r="K48" i="13"/>
  <c r="O48" i="13"/>
  <c r="Q48" i="13"/>
  <c r="V48" i="13"/>
  <c r="G54" i="13"/>
  <c r="M54" i="13" s="1"/>
  <c r="I54" i="13"/>
  <c r="K54" i="13"/>
  <c r="O54" i="13"/>
  <c r="Q54" i="13"/>
  <c r="V54" i="13"/>
  <c r="G61" i="13"/>
  <c r="M61" i="13" s="1"/>
  <c r="I61" i="13"/>
  <c r="K61" i="13"/>
  <c r="O61" i="13"/>
  <c r="Q61" i="13"/>
  <c r="V61" i="13"/>
  <c r="G71" i="13"/>
  <c r="M71" i="13" s="1"/>
  <c r="I71" i="13"/>
  <c r="K71" i="13"/>
  <c r="O71" i="13"/>
  <c r="Q71" i="13"/>
  <c r="V71" i="13"/>
  <c r="G78" i="13"/>
  <c r="I78" i="13"/>
  <c r="K78" i="13"/>
  <c r="M78" i="13"/>
  <c r="O78" i="13"/>
  <c r="Q78" i="13"/>
  <c r="V78" i="13"/>
  <c r="G88" i="13"/>
  <c r="M88" i="13" s="1"/>
  <c r="I88" i="13"/>
  <c r="K88" i="13"/>
  <c r="O88" i="13"/>
  <c r="Q88" i="13"/>
  <c r="V88" i="13"/>
  <c r="G95" i="13"/>
  <c r="M95" i="13" s="1"/>
  <c r="I95" i="13"/>
  <c r="K95" i="13"/>
  <c r="O95" i="13"/>
  <c r="Q95" i="13"/>
  <c r="V95" i="13"/>
  <c r="G102" i="13"/>
  <c r="I102" i="13"/>
  <c r="K102" i="13"/>
  <c r="M102" i="13"/>
  <c r="O102" i="13"/>
  <c r="Q102" i="13"/>
  <c r="V102" i="13"/>
  <c r="G109" i="13"/>
  <c r="I109" i="13"/>
  <c r="K109" i="13"/>
  <c r="M109" i="13"/>
  <c r="O109" i="13"/>
  <c r="Q109" i="13"/>
  <c r="V109" i="13"/>
  <c r="G115" i="13"/>
  <c r="M115" i="13" s="1"/>
  <c r="I115" i="13"/>
  <c r="K115" i="13"/>
  <c r="O115" i="13"/>
  <c r="Q115" i="13"/>
  <c r="V115" i="13"/>
  <c r="G121" i="13"/>
  <c r="M121" i="13" s="1"/>
  <c r="I121" i="13"/>
  <c r="K121" i="13"/>
  <c r="O121" i="13"/>
  <c r="Q121" i="13"/>
  <c r="V121" i="13"/>
  <c r="G130" i="13"/>
  <c r="M130" i="13" s="1"/>
  <c r="I130" i="13"/>
  <c r="K130" i="13"/>
  <c r="O130" i="13"/>
  <c r="Q130" i="13"/>
  <c r="V130" i="13"/>
  <c r="G134" i="13"/>
  <c r="M134" i="13" s="1"/>
  <c r="I134" i="13"/>
  <c r="K134" i="13"/>
  <c r="O134" i="13"/>
  <c r="Q134" i="13"/>
  <c r="V134" i="13"/>
  <c r="G141" i="13"/>
  <c r="M141" i="13" s="1"/>
  <c r="I141" i="13"/>
  <c r="K141" i="13"/>
  <c r="O141" i="13"/>
  <c r="Q141" i="13"/>
  <c r="V141" i="13"/>
  <c r="G145" i="13"/>
  <c r="M145" i="13" s="1"/>
  <c r="I145" i="13"/>
  <c r="K145" i="13"/>
  <c r="O145" i="13"/>
  <c r="Q145" i="13"/>
  <c r="V145" i="13"/>
  <c r="G148" i="13"/>
  <c r="M148" i="13" s="1"/>
  <c r="I148" i="13"/>
  <c r="K148" i="13"/>
  <c r="O148" i="13"/>
  <c r="Q148" i="13"/>
  <c r="V148" i="13"/>
  <c r="G152" i="13"/>
  <c r="I152" i="13"/>
  <c r="K152" i="13"/>
  <c r="M152" i="13"/>
  <c r="O152" i="13"/>
  <c r="Q152" i="13"/>
  <c r="V152" i="13"/>
  <c r="G158" i="13"/>
  <c r="M158" i="13" s="1"/>
  <c r="I158" i="13"/>
  <c r="K158" i="13"/>
  <c r="O158" i="13"/>
  <c r="O157" i="13" s="1"/>
  <c r="Q158" i="13"/>
  <c r="V158" i="13"/>
  <c r="G166" i="13"/>
  <c r="M166" i="13" s="1"/>
  <c r="I166" i="13"/>
  <c r="K166" i="13"/>
  <c r="O166" i="13"/>
  <c r="Q166" i="13"/>
  <c r="V166" i="13"/>
  <c r="G177" i="13"/>
  <c r="I177" i="13"/>
  <c r="K177" i="13"/>
  <c r="O177" i="13"/>
  <c r="Q177" i="13"/>
  <c r="V177" i="13"/>
  <c r="G180" i="13"/>
  <c r="M180" i="13" s="1"/>
  <c r="I180" i="13"/>
  <c r="K180" i="13"/>
  <c r="O180" i="13"/>
  <c r="Q180" i="13"/>
  <c r="V180" i="13"/>
  <c r="G183" i="13"/>
  <c r="M183" i="13" s="1"/>
  <c r="I183" i="13"/>
  <c r="K183" i="13"/>
  <c r="K176" i="13" s="1"/>
  <c r="O183" i="13"/>
  <c r="Q183" i="13"/>
  <c r="V183" i="13"/>
  <c r="AE186" i="13"/>
  <c r="F44" i="1" s="1"/>
  <c r="BA85" i="12"/>
  <c r="BA73" i="12"/>
  <c r="BA70" i="12"/>
  <c r="BA66" i="12"/>
  <c r="BA52" i="12"/>
  <c r="BA29" i="12"/>
  <c r="BA23" i="12"/>
  <c r="BA20" i="12"/>
  <c r="BA16" i="12"/>
  <c r="BA13" i="12"/>
  <c r="BA10" i="12"/>
  <c r="G9" i="12"/>
  <c r="M9" i="12" s="1"/>
  <c r="I9" i="12"/>
  <c r="K9" i="12"/>
  <c r="O9" i="12"/>
  <c r="Q9" i="12"/>
  <c r="V9" i="12"/>
  <c r="G12" i="12"/>
  <c r="I12" i="12"/>
  <c r="K12" i="12"/>
  <c r="M12" i="12"/>
  <c r="O12" i="12"/>
  <c r="Q12" i="12"/>
  <c r="V12" i="12"/>
  <c r="G15" i="12"/>
  <c r="I15" i="12"/>
  <c r="K15" i="12"/>
  <c r="M15" i="12"/>
  <c r="O15" i="12"/>
  <c r="Q15" i="12"/>
  <c r="V15" i="12"/>
  <c r="G19" i="12"/>
  <c r="M19" i="12" s="1"/>
  <c r="I19" i="12"/>
  <c r="K19" i="12"/>
  <c r="O19" i="12"/>
  <c r="Q19" i="12"/>
  <c r="V19" i="12"/>
  <c r="G22" i="12"/>
  <c r="M22" i="12" s="1"/>
  <c r="I22" i="12"/>
  <c r="K22" i="12"/>
  <c r="O22" i="12"/>
  <c r="Q22" i="12"/>
  <c r="V22" i="12"/>
  <c r="G28" i="12"/>
  <c r="M28" i="12" s="1"/>
  <c r="I28" i="12"/>
  <c r="K28" i="12"/>
  <c r="O28" i="12"/>
  <c r="Q28" i="12"/>
  <c r="V28" i="12"/>
  <c r="G31" i="12"/>
  <c r="M31" i="12" s="1"/>
  <c r="I31" i="12"/>
  <c r="K31" i="12"/>
  <c r="O31" i="12"/>
  <c r="Q31" i="12"/>
  <c r="V31" i="12"/>
  <c r="G34" i="12"/>
  <c r="M34" i="12" s="1"/>
  <c r="I34" i="12"/>
  <c r="K34" i="12"/>
  <c r="O34" i="12"/>
  <c r="Q34" i="12"/>
  <c r="V34" i="12"/>
  <c r="G37" i="12"/>
  <c r="M37" i="12" s="1"/>
  <c r="I37" i="12"/>
  <c r="K37" i="12"/>
  <c r="O37" i="12"/>
  <c r="Q37" i="12"/>
  <c r="V37" i="12"/>
  <c r="G41" i="12"/>
  <c r="M41" i="12" s="1"/>
  <c r="I41" i="12"/>
  <c r="K41" i="12"/>
  <c r="O41" i="12"/>
  <c r="Q41" i="12"/>
  <c r="V41" i="12"/>
  <c r="G45" i="12"/>
  <c r="M45" i="12" s="1"/>
  <c r="I45" i="12"/>
  <c r="K45" i="12"/>
  <c r="O45" i="12"/>
  <c r="Q45" i="12"/>
  <c r="V45" i="12"/>
  <c r="G48" i="12"/>
  <c r="M48" i="12" s="1"/>
  <c r="I48" i="12"/>
  <c r="K48" i="12"/>
  <c r="O48" i="12"/>
  <c r="Q48" i="12"/>
  <c r="V48" i="12"/>
  <c r="G51" i="12"/>
  <c r="M51" i="12" s="1"/>
  <c r="I51" i="12"/>
  <c r="K51" i="12"/>
  <c r="O51" i="12"/>
  <c r="Q51" i="12"/>
  <c r="V51" i="12"/>
  <c r="G55" i="12"/>
  <c r="I55" i="12"/>
  <c r="K55" i="12"/>
  <c r="M55" i="12"/>
  <c r="O55" i="12"/>
  <c r="Q55" i="12"/>
  <c r="V55" i="12"/>
  <c r="G59" i="12"/>
  <c r="M59" i="12" s="1"/>
  <c r="I59" i="12"/>
  <c r="K59" i="12"/>
  <c r="O59" i="12"/>
  <c r="Q59" i="12"/>
  <c r="V59" i="12"/>
  <c r="G61" i="12"/>
  <c r="M61" i="12" s="1"/>
  <c r="I61" i="12"/>
  <c r="K61" i="12"/>
  <c r="O61" i="12"/>
  <c r="Q61" i="12"/>
  <c r="V61" i="12"/>
  <c r="G65" i="12"/>
  <c r="M65" i="12" s="1"/>
  <c r="I65" i="12"/>
  <c r="K65" i="12"/>
  <c r="O65" i="12"/>
  <c r="Q65" i="12"/>
  <c r="V65" i="12"/>
  <c r="G69" i="12"/>
  <c r="I69" i="12"/>
  <c r="K69" i="12"/>
  <c r="M69" i="12"/>
  <c r="O69" i="12"/>
  <c r="Q69" i="12"/>
  <c r="V69" i="12"/>
  <c r="G72" i="12"/>
  <c r="M72" i="12" s="1"/>
  <c r="I72" i="12"/>
  <c r="K72" i="12"/>
  <c r="O72" i="12"/>
  <c r="Q72" i="12"/>
  <c r="V72" i="12"/>
  <c r="G77" i="12"/>
  <c r="M77" i="12" s="1"/>
  <c r="I77" i="12"/>
  <c r="K77" i="12"/>
  <c r="O77" i="12"/>
  <c r="Q77" i="12"/>
  <c r="V77" i="12"/>
  <c r="G80" i="12"/>
  <c r="M80" i="12" s="1"/>
  <c r="I80" i="12"/>
  <c r="K80" i="12"/>
  <c r="O80" i="12"/>
  <c r="Q80" i="12"/>
  <c r="V80" i="12"/>
  <c r="G83" i="12"/>
  <c r="I62" i="1" s="1"/>
  <c r="V83" i="12"/>
  <c r="G84" i="12"/>
  <c r="M84" i="12" s="1"/>
  <c r="M83" i="12" s="1"/>
  <c r="I84" i="12"/>
  <c r="I83" i="12" s="1"/>
  <c r="K84" i="12"/>
  <c r="K83" i="12" s="1"/>
  <c r="O84" i="12"/>
  <c r="O83" i="12" s="1"/>
  <c r="Q84" i="12"/>
  <c r="Q83" i="12" s="1"/>
  <c r="V84" i="12"/>
  <c r="G88" i="12"/>
  <c r="M88" i="12" s="1"/>
  <c r="I88" i="12"/>
  <c r="K88" i="12"/>
  <c r="O88" i="12"/>
  <c r="Q88" i="12"/>
  <c r="V88" i="12"/>
  <c r="G92" i="12"/>
  <c r="M92" i="12" s="1"/>
  <c r="I92" i="12"/>
  <c r="K92" i="12"/>
  <c r="O92" i="12"/>
  <c r="Q92" i="12"/>
  <c r="V92" i="12"/>
  <c r="G95" i="12"/>
  <c r="M95" i="12" s="1"/>
  <c r="I95" i="12"/>
  <c r="K95" i="12"/>
  <c r="O95" i="12"/>
  <c r="Q95" i="12"/>
  <c r="V95" i="12"/>
  <c r="G99" i="12"/>
  <c r="M99" i="12" s="1"/>
  <c r="I99" i="12"/>
  <c r="K99" i="12"/>
  <c r="O99" i="12"/>
  <c r="Q99" i="12"/>
  <c r="V99" i="12"/>
  <c r="G104" i="12"/>
  <c r="M104" i="12" s="1"/>
  <c r="I104" i="12"/>
  <c r="K104" i="12"/>
  <c r="O104" i="12"/>
  <c r="Q104" i="12"/>
  <c r="V104" i="12"/>
  <c r="G107" i="12"/>
  <c r="I107" i="12"/>
  <c r="K107" i="12"/>
  <c r="M107" i="12"/>
  <c r="O107" i="12"/>
  <c r="Q107" i="12"/>
  <c r="V107" i="12"/>
  <c r="G110" i="12"/>
  <c r="M110" i="12" s="1"/>
  <c r="I110" i="12"/>
  <c r="K110" i="12"/>
  <c r="O110" i="12"/>
  <c r="Q110" i="12"/>
  <c r="V110" i="12"/>
  <c r="G113" i="12"/>
  <c r="I113" i="12"/>
  <c r="I103" i="12" s="1"/>
  <c r="K113" i="12"/>
  <c r="M113" i="12"/>
  <c r="O113" i="12"/>
  <c r="Q113" i="12"/>
  <c r="V113" i="12"/>
  <c r="G116" i="12"/>
  <c r="M116" i="12" s="1"/>
  <c r="I116" i="12"/>
  <c r="K116" i="12"/>
  <c r="O116" i="12"/>
  <c r="Q116" i="12"/>
  <c r="V116" i="12"/>
  <c r="G118" i="12"/>
  <c r="M118" i="12" s="1"/>
  <c r="I118" i="12"/>
  <c r="K118" i="12"/>
  <c r="O118" i="12"/>
  <c r="Q118" i="12"/>
  <c r="V118" i="12"/>
  <c r="G121" i="12"/>
  <c r="M121" i="12" s="1"/>
  <c r="I121" i="12"/>
  <c r="K121" i="12"/>
  <c r="O121" i="12"/>
  <c r="Q121" i="12"/>
  <c r="V121" i="12"/>
  <c r="G123" i="12"/>
  <c r="M123" i="12" s="1"/>
  <c r="I123" i="12"/>
  <c r="K123" i="12"/>
  <c r="O123" i="12"/>
  <c r="Q123" i="12"/>
  <c r="V123" i="12"/>
  <c r="G126" i="12"/>
  <c r="M126" i="12" s="1"/>
  <c r="I126" i="12"/>
  <c r="K126" i="12"/>
  <c r="O126" i="12"/>
  <c r="Q126" i="12"/>
  <c r="V126" i="12"/>
  <c r="G128" i="12"/>
  <c r="M128" i="12" s="1"/>
  <c r="I128" i="12"/>
  <c r="K128" i="12"/>
  <c r="O128" i="12"/>
  <c r="Q128" i="12"/>
  <c r="V128" i="12"/>
  <c r="G130" i="12"/>
  <c r="M130" i="12" s="1"/>
  <c r="I130" i="12"/>
  <c r="K130" i="12"/>
  <c r="O130" i="12"/>
  <c r="Q130" i="12"/>
  <c r="V130" i="12"/>
  <c r="G132" i="12"/>
  <c r="M132" i="12" s="1"/>
  <c r="I132" i="12"/>
  <c r="K132" i="12"/>
  <c r="O132" i="12"/>
  <c r="Q132" i="12"/>
  <c r="V132" i="12"/>
  <c r="G134" i="12"/>
  <c r="I134" i="12"/>
  <c r="K134" i="12"/>
  <c r="M134" i="12"/>
  <c r="O134" i="12"/>
  <c r="Q134" i="12"/>
  <c r="V134" i="12"/>
  <c r="G136" i="12"/>
  <c r="M136" i="12" s="1"/>
  <c r="I136" i="12"/>
  <c r="K136" i="12"/>
  <c r="O136" i="12"/>
  <c r="Q136" i="12"/>
  <c r="V136" i="12"/>
  <c r="G138" i="12"/>
  <c r="M138" i="12" s="1"/>
  <c r="I138" i="12"/>
  <c r="K138" i="12"/>
  <c r="O138" i="12"/>
  <c r="Q138" i="12"/>
  <c r="V138" i="12"/>
  <c r="G140" i="12"/>
  <c r="M140" i="12" s="1"/>
  <c r="I140" i="12"/>
  <c r="K140" i="12"/>
  <c r="O140" i="12"/>
  <c r="Q140" i="12"/>
  <c r="V140" i="12"/>
  <c r="G142" i="12"/>
  <c r="I142" i="12"/>
  <c r="K142" i="12"/>
  <c r="M142" i="12"/>
  <c r="O142" i="12"/>
  <c r="Q142" i="12"/>
  <c r="V142" i="12"/>
  <c r="G144" i="12"/>
  <c r="M144" i="12" s="1"/>
  <c r="I144" i="12"/>
  <c r="K144" i="12"/>
  <c r="O144" i="12"/>
  <c r="Q144" i="12"/>
  <c r="V144" i="12"/>
  <c r="G146" i="12"/>
  <c r="M146" i="12" s="1"/>
  <c r="I146" i="12"/>
  <c r="K146" i="12"/>
  <c r="O146" i="12"/>
  <c r="Q146" i="12"/>
  <c r="V146" i="12"/>
  <c r="G148" i="12"/>
  <c r="M148" i="12" s="1"/>
  <c r="I148" i="12"/>
  <c r="K148" i="12"/>
  <c r="O148" i="12"/>
  <c r="Q148" i="12"/>
  <c r="V148" i="12"/>
  <c r="G150" i="12"/>
  <c r="M150" i="12" s="1"/>
  <c r="I150" i="12"/>
  <c r="K150" i="12"/>
  <c r="O150" i="12"/>
  <c r="Q150" i="12"/>
  <c r="V150" i="12"/>
  <c r="G152" i="12"/>
  <c r="AF179" i="12" s="1"/>
  <c r="G42" i="1" s="1"/>
  <c r="I152" i="12"/>
  <c r="K152" i="12"/>
  <c r="O152" i="12"/>
  <c r="Q152" i="12"/>
  <c r="V152" i="12"/>
  <c r="G154" i="12"/>
  <c r="M154" i="12" s="1"/>
  <c r="I154" i="12"/>
  <c r="K154" i="12"/>
  <c r="O154" i="12"/>
  <c r="Q154" i="12"/>
  <c r="V154" i="12"/>
  <c r="G156" i="12"/>
  <c r="M156" i="12" s="1"/>
  <c r="I156" i="12"/>
  <c r="K156" i="12"/>
  <c r="O156" i="12"/>
  <c r="Q156" i="12"/>
  <c r="V156" i="12"/>
  <c r="G158" i="12"/>
  <c r="I158" i="12"/>
  <c r="K158" i="12"/>
  <c r="M158" i="12"/>
  <c r="O158" i="12"/>
  <c r="Q158" i="12"/>
  <c r="V158" i="12"/>
  <c r="G160" i="12"/>
  <c r="M160" i="12" s="1"/>
  <c r="I160" i="12"/>
  <c r="K160" i="12"/>
  <c r="O160" i="12"/>
  <c r="Q160" i="12"/>
  <c r="V160" i="12"/>
  <c r="G162" i="12"/>
  <c r="I162" i="12"/>
  <c r="K162" i="12"/>
  <c r="M162" i="12"/>
  <c r="O162" i="12"/>
  <c r="Q162" i="12"/>
  <c r="V162" i="12"/>
  <c r="V164" i="12"/>
  <c r="G165" i="12"/>
  <c r="G164" i="12" s="1"/>
  <c r="I165" i="12"/>
  <c r="I164" i="12" s="1"/>
  <c r="K165" i="12"/>
  <c r="K164" i="12" s="1"/>
  <c r="M165" i="12"/>
  <c r="M164" i="12" s="1"/>
  <c r="O165" i="12"/>
  <c r="O164" i="12" s="1"/>
  <c r="Q165" i="12"/>
  <c r="Q164" i="12" s="1"/>
  <c r="V165" i="12"/>
  <c r="G169" i="12"/>
  <c r="M169" i="12" s="1"/>
  <c r="I169" i="12"/>
  <c r="K169" i="12"/>
  <c r="O169" i="12"/>
  <c r="Q169" i="12"/>
  <c r="V169" i="12"/>
  <c r="G172" i="12"/>
  <c r="M172" i="12" s="1"/>
  <c r="I172" i="12"/>
  <c r="K172" i="12"/>
  <c r="O172" i="12"/>
  <c r="Q172" i="12"/>
  <c r="V172" i="12"/>
  <c r="G175" i="12"/>
  <c r="M175" i="12" s="1"/>
  <c r="I175" i="12"/>
  <c r="K175" i="12"/>
  <c r="O175" i="12"/>
  <c r="Q175" i="12"/>
  <c r="V175" i="12"/>
  <c r="AE179" i="12"/>
  <c r="F42" i="1" s="1"/>
  <c r="H40" i="1"/>
  <c r="I40" i="1" s="1"/>
  <c r="O168" i="12" l="1"/>
  <c r="V176" i="13"/>
  <c r="V157" i="13"/>
  <c r="G13" i="15"/>
  <c r="AF42" i="17"/>
  <c r="G50" i="1" s="1"/>
  <c r="F46" i="1"/>
  <c r="V13" i="14"/>
  <c r="V8" i="18"/>
  <c r="V103" i="12"/>
  <c r="I87" i="12"/>
  <c r="AF186" i="13"/>
  <c r="G44" i="1" s="1"/>
  <c r="H44" i="1" s="1"/>
  <c r="I44" i="1" s="1"/>
  <c r="G216" i="14"/>
  <c r="I68" i="1" s="1"/>
  <c r="AF13" i="15"/>
  <c r="G47" i="1" s="1"/>
  <c r="H47" i="1" s="1"/>
  <c r="I47" i="1" s="1"/>
  <c r="F51" i="1"/>
  <c r="H42" i="1"/>
  <c r="I42" i="1" s="1"/>
  <c r="H50" i="1"/>
  <c r="I50" i="1" s="1"/>
  <c r="F43" i="1"/>
  <c r="I168" i="12"/>
  <c r="V87" i="12"/>
  <c r="Q8" i="12"/>
  <c r="G176" i="13"/>
  <c r="I73" i="1" s="1"/>
  <c r="I157" i="13"/>
  <c r="I216" i="14"/>
  <c r="O164" i="14"/>
  <c r="G33" i="14"/>
  <c r="I64" i="1" s="1"/>
  <c r="I13" i="14"/>
  <c r="G42" i="17"/>
  <c r="G32" i="18"/>
  <c r="I74" i="1" s="1"/>
  <c r="I19" i="1" s="1"/>
  <c r="K32" i="18"/>
  <c r="Q8" i="18"/>
  <c r="G46" i="1"/>
  <c r="H46" i="1" s="1"/>
  <c r="I46" i="1" s="1"/>
  <c r="V120" i="12"/>
  <c r="O103" i="12"/>
  <c r="O87" i="12"/>
  <c r="Q87" i="12"/>
  <c r="M157" i="13"/>
  <c r="Q8" i="13"/>
  <c r="V8" i="13"/>
  <c r="V216" i="14"/>
  <c r="K164" i="14"/>
  <c r="Q33" i="14"/>
  <c r="V33" i="14"/>
  <c r="AF78" i="18"/>
  <c r="I32" i="18"/>
  <c r="F41" i="1"/>
  <c r="I176" i="13"/>
  <c r="O216" i="14"/>
  <c r="Q216" i="14"/>
  <c r="Q13" i="14"/>
  <c r="O32" i="18"/>
  <c r="V32" i="18"/>
  <c r="K8" i="18"/>
  <c r="G41" i="1"/>
  <c r="O8" i="12"/>
  <c r="I33" i="14"/>
  <c r="I120" i="12"/>
  <c r="Q168" i="12"/>
  <c r="O120" i="12"/>
  <c r="Q120" i="12"/>
  <c r="K103" i="12"/>
  <c r="K8" i="12"/>
  <c r="Q176" i="13"/>
  <c r="K87" i="12"/>
  <c r="I8" i="12"/>
  <c r="O176" i="13"/>
  <c r="Q157" i="13"/>
  <c r="G157" i="13"/>
  <c r="I69" i="1" s="1"/>
  <c r="G164" i="14"/>
  <c r="I65" i="1" s="1"/>
  <c r="O33" i="14"/>
  <c r="G8" i="14"/>
  <c r="M48" i="18"/>
  <c r="M32" i="18" s="1"/>
  <c r="Q32" i="18"/>
  <c r="I8" i="18"/>
  <c r="V8" i="12"/>
  <c r="K157" i="13"/>
  <c r="V168" i="12"/>
  <c r="O8" i="13"/>
  <c r="G168" i="12"/>
  <c r="I71" i="1" s="1"/>
  <c r="I17" i="1" s="1"/>
  <c r="K168" i="12"/>
  <c r="K120" i="12"/>
  <c r="Q103" i="12"/>
  <c r="I8" i="13"/>
  <c r="K8" i="13"/>
  <c r="AF273" i="14"/>
  <c r="G45" i="1" s="1"/>
  <c r="H45" i="1" s="1"/>
  <c r="I45" i="1" s="1"/>
  <c r="K216" i="14"/>
  <c r="Q164" i="14"/>
  <c r="V164" i="14"/>
  <c r="K33" i="14"/>
  <c r="K13" i="14"/>
  <c r="M236" i="16"/>
  <c r="M235" i="16" s="1"/>
  <c r="K8" i="16"/>
  <c r="O8" i="16"/>
  <c r="F39" i="1"/>
  <c r="F48" i="1"/>
  <c r="Q8" i="16"/>
  <c r="V8" i="16"/>
  <c r="I8" i="16"/>
  <c r="M8" i="18"/>
  <c r="G8" i="18"/>
  <c r="G78" i="18" s="1"/>
  <c r="M9" i="17"/>
  <c r="M8" i="17" s="1"/>
  <c r="M8" i="16"/>
  <c r="AF239" i="16"/>
  <c r="G8" i="16"/>
  <c r="G268" i="14"/>
  <c r="I70" i="1" s="1"/>
  <c r="M234" i="14"/>
  <c r="M216" i="14" s="1"/>
  <c r="M165" i="14"/>
  <c r="M164" i="14" s="1"/>
  <c r="M34" i="14"/>
  <c r="M33" i="14" s="1"/>
  <c r="M22" i="14"/>
  <c r="M13" i="14" s="1"/>
  <c r="M29" i="13"/>
  <c r="M8" i="13" s="1"/>
  <c r="G8" i="13"/>
  <c r="G186" i="13" s="1"/>
  <c r="M177" i="13"/>
  <c r="M176" i="13" s="1"/>
  <c r="M8" i="12"/>
  <c r="M87" i="12"/>
  <c r="M103" i="12"/>
  <c r="M168" i="12"/>
  <c r="G120" i="12"/>
  <c r="I67" i="1" s="1"/>
  <c r="G87" i="12"/>
  <c r="I63" i="1" s="1"/>
  <c r="G8" i="12"/>
  <c r="G179" i="12" s="1"/>
  <c r="M152" i="12"/>
  <c r="M120" i="12" s="1"/>
  <c r="G103" i="12"/>
  <c r="I66" i="1" s="1"/>
  <c r="J28" i="1"/>
  <c r="J26" i="1"/>
  <c r="G38" i="1"/>
  <c r="F38" i="1"/>
  <c r="J23" i="1"/>
  <c r="J24" i="1"/>
  <c r="J25" i="1"/>
  <c r="J27" i="1"/>
  <c r="E24" i="1"/>
  <c r="E26" i="1"/>
  <c r="G273" i="14" l="1"/>
  <c r="G43" i="1"/>
  <c r="H41" i="1"/>
  <c r="I41" i="1" s="1"/>
  <c r="H43" i="1"/>
  <c r="I43" i="1" s="1"/>
  <c r="G52" i="1"/>
  <c r="H52" i="1" s="1"/>
  <c r="I52" i="1" s="1"/>
  <c r="G51" i="1"/>
  <c r="H51" i="1" s="1"/>
  <c r="I51" i="1" s="1"/>
  <c r="I60" i="1"/>
  <c r="G239" i="16"/>
  <c r="G49" i="1"/>
  <c r="H49" i="1" s="1"/>
  <c r="I49" i="1" s="1"/>
  <c r="G48" i="1"/>
  <c r="H48" i="1" s="1"/>
  <c r="I48" i="1" s="1"/>
  <c r="G39" i="1"/>
  <c r="G53" i="1" s="1"/>
  <c r="G25" i="1" s="1"/>
  <c r="A25" i="1" s="1"/>
  <c r="F53" i="1"/>
  <c r="G26" i="1" l="1"/>
  <c r="A26" i="1"/>
  <c r="G23" i="1"/>
  <c r="A23" i="1" s="1"/>
  <c r="G28" i="1"/>
  <c r="I76" i="1"/>
  <c r="I16" i="1"/>
  <c r="I21" i="1" s="1"/>
  <c r="H39" i="1"/>
  <c r="J75" i="1" l="1"/>
  <c r="J64" i="1"/>
  <c r="J65" i="1"/>
  <c r="J73" i="1"/>
  <c r="J62" i="1"/>
  <c r="J63" i="1"/>
  <c r="J71" i="1"/>
  <c r="J60" i="1"/>
  <c r="J70" i="1"/>
  <c r="J66" i="1"/>
  <c r="J69" i="1"/>
  <c r="J74" i="1"/>
  <c r="J72" i="1"/>
  <c r="J68" i="1"/>
  <c r="J67" i="1"/>
  <c r="J61" i="1"/>
  <c r="I39" i="1"/>
  <c r="I53" i="1" s="1"/>
  <c r="H53" i="1"/>
  <c r="A24" i="1"/>
  <c r="G24" i="1"/>
  <c r="A27" i="1" s="1"/>
  <c r="J52" i="1" l="1"/>
  <c r="J40" i="1"/>
  <c r="J50" i="1"/>
  <c r="J47" i="1"/>
  <c r="J44" i="1"/>
  <c r="J41" i="1"/>
  <c r="J51" i="1"/>
  <c r="J48" i="1"/>
  <c r="J45" i="1"/>
  <c r="J42" i="1"/>
  <c r="J39" i="1"/>
  <c r="J53" i="1" s="1"/>
  <c r="J49" i="1"/>
  <c r="J46" i="1"/>
  <c r="J43" i="1"/>
  <c r="A29" i="1"/>
  <c r="G29" i="1"/>
  <c r="G27" i="1" s="1"/>
  <c r="J76"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Petr Guňka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Petr Guňka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Petr Guňka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Petr Guňka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Petr Guňka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Petr Guňka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Petr Guňka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<sst xmlns="http://schemas.openxmlformats.org/spreadsheetml/2006/main" count="3184" uniqueCount="960">
  <si>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</si>
  <si>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</si>
  <si>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</si>
  <si>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</si>
  <si>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</si>
  <si>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</si>
  <si>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</si>
  <si>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</si>
  <si>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</si>
  <si>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</si>
  <si>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</si>
  <si>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</si>
  <si>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</si>
  <si>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</si>
  <si>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</si>
  <si>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</si>
  <si>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</si>
  <si>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</si>
  <si>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</si>
  <si>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</si>
  <si>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</si>
  <si>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</si>
  <si>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</si>
  <si>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</si>
  <si>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</si>
  <si>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</si>
  <si>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</si>
  <si>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</si>
  <si>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</si>
  <si>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</si>
  <si>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</si>
  <si>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</si>
  <si>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</si>
  <si>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</si>
  <si>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</si>
  <si>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</si>
  <si>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</si>
  <si>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</si>
  <si>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</si>
  <si>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</si>
  <si>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</si>
  <si>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</si>
  <si>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</si>
  <si>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sdfsdf</t>
  </si>
  <si>
    <t>DH2020</t>
  </si>
  <si>
    <t>VYBUDOVÁNÍ PARKOVACÍCH MÍST UL. JIČÍNSKÁ</t>
  </si>
  <si>
    <t>Stavba</t>
  </si>
  <si>
    <t>Stavební objekt</t>
  </si>
  <si>
    <t>301</t>
  </si>
  <si>
    <t>ODVODNĚNÍ PARKOVIŠTĚ</t>
  </si>
  <si>
    <t>bez přípojek</t>
  </si>
  <si>
    <t>SO 101</t>
  </si>
  <si>
    <t>Komunikace a zpevněné plochy</t>
  </si>
  <si>
    <t>01</t>
  </si>
  <si>
    <t>Bourací práce</t>
  </si>
  <si>
    <t>02</t>
  </si>
  <si>
    <t>Zpevněné plochy</t>
  </si>
  <si>
    <t>SO 401</t>
  </si>
  <si>
    <t>Veřejné osvětlení</t>
  </si>
  <si>
    <t>SO 801</t>
  </si>
  <si>
    <t xml:space="preserve">Sadové úpravy </t>
  </si>
  <si>
    <t>801.1.</t>
  </si>
  <si>
    <t>801.2.</t>
  </si>
  <si>
    <t>Rozvojová péče</t>
  </si>
  <si>
    <t>VRN</t>
  </si>
  <si>
    <t>VEDLEJŠÍ ROZPOČTOVÉ NÁKLADY</t>
  </si>
  <si>
    <t>Celkem za stavbu</t>
  </si>
  <si>
    <t>CZK</t>
  </si>
  <si>
    <t>Rekapitulace dílů</t>
  </si>
  <si>
    <t>Typ dílu</t>
  </si>
  <si>
    <t>1</t>
  </si>
  <si>
    <t>Zemní práce</t>
  </si>
  <si>
    <t>2</t>
  </si>
  <si>
    <t>Základy a zvláštní zakládání</t>
  </si>
  <si>
    <t>3</t>
  </si>
  <si>
    <t>Svislé a kompletní konstrukce</t>
  </si>
  <si>
    <t>4</t>
  </si>
  <si>
    <t>Vodorovné konstrukce</t>
  </si>
  <si>
    <t>5</t>
  </si>
  <si>
    <t>Komunikace</t>
  </si>
  <si>
    <t>8</t>
  </si>
  <si>
    <t>Trubní vedení</t>
  </si>
  <si>
    <t>87</t>
  </si>
  <si>
    <t>Potrubí z trub z plastických hmot</t>
  </si>
  <si>
    <t>89</t>
  </si>
  <si>
    <t>Ostatní konstrukce na trubním vedení</t>
  </si>
  <si>
    <t>91</t>
  </si>
  <si>
    <t>Doplňující práce na komunikaci</t>
  </si>
  <si>
    <t>96</t>
  </si>
  <si>
    <t>Bourání konstrukcí</t>
  </si>
  <si>
    <t>99</t>
  </si>
  <si>
    <t>Staveništní přesun hmot</t>
  </si>
  <si>
    <t>711</t>
  </si>
  <si>
    <t>Izolace proti vodě</t>
  </si>
  <si>
    <t>M21</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</si>
  <si>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</si>
  <si>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</si>
  <si>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</si>
  <si>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</si>
  <si>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</si>
  <si>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</si>
  <si>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</si>
  <si>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</si>
  <si>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</si>
  <si>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</si>
  <si>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</si>
  <si>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</si>
  <si>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</si>
  <si>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</si>
  <si>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</si>
  <si>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</si>
  <si>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</si>
  <si>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</si>
  <si>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</si>
  <si>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</si>
  <si>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</si>
  <si>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</si>
  <si>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</si>
  <si>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</si>
  <si>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</si>
  <si>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</si>
  <si>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</si>
  <si>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</si>
  <si>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</si>
  <si>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</si>
  <si>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</si>
  <si>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</si>
  <si>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</si>
  <si>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</si>
  <si>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115101201R00</t>
  </si>
  <si>
    <t>Čerpání vody na dopravní výšku do 10 m_x000D_
 s uvažovaným průměrným přítokem do 500 l/min</t>
  </si>
  <si>
    <t>h</t>
  </si>
  <si>
    <t>800-1</t>
  </si>
  <si>
    <t>RTS 20/ I</t>
  </si>
  <si>
    <t>Práce</t>
  </si>
  <si>
    <t>POL1_1</t>
  </si>
  <si>
    <t>na vzdálenost od hladiny vody v jímce po výšku roviny proložené osou nejvyššího bodu výtlačného potrubí. Včetně odpadní potrubí v délce do 20 m.</t>
  </si>
  <si>
    <t>SPI</t>
  </si>
  <si>
    <t>SPU</t>
  </si>
  <si>
    <t>115101301R00</t>
  </si>
  <si>
    <t>Pohotovost záložní čerpací soupravy na dopravní výšku do 10 m_x000D_
 s uvažovaným průměrným přítokem do 500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</si>
  <si>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</si>
  <si>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</si>
  <si>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131201201R00</t>
  </si>
  <si>
    <t>Hloubení zapažených jam a zářezů do 100 m3, v hornině 3, převážně ručně</t>
  </si>
  <si>
    <t>m3</t>
  </si>
  <si>
    <t>s urovnáním dna do předepsaného profilu a spádu, s případně nutným přemístěním výkopku ve výkopišti a dále buď s přemístěním výkopku na přilehlém terénu na vzdálenost do 3 m od kraje jámy nebo s naložením na dopravní prostředek</t>
  </si>
  <si>
    <t>OLK : 3,4*3,5*3,5</t>
  </si>
  <si>
    <t>VV</t>
  </si>
  <si>
    <t>131201209R00</t>
  </si>
  <si>
    <t xml:space="preserve">Hloubení zapažených jam a zářezů příplatek za lepivost, v hornině 3,  </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</si>
  <si>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</si>
  <si>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</si>
  <si>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</si>
  <si>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KANAL DN 250 : 1*(13*1,8+75*1,6)</t>
  </si>
  <si>
    <t>VSAK. SYSTÉM : 34,2*4,6*2,43</t>
  </si>
  <si>
    <t>ŠACHTY : 1*1,8*1,5*5</t>
  </si>
  <si>
    <t>132201219R00</t>
  </si>
  <si>
    <t xml:space="preserve">Hloubení rýh šířky přes 60 do 200 cm příplatek za lepivost, v hornině 3,  </t>
  </si>
  <si>
    <t>139601102R00</t>
  </si>
  <si>
    <t>Ruční výkop jam, rýh a šachet v hornině 3</t>
  </si>
  <si>
    <t>s přehozením na vzdálenost do 5 m nebo s naložením na ruční dopravní prostředek</t>
  </si>
  <si>
    <t>003</t>
  </si>
  <si>
    <t>Poplatek za skládku</t>
  </si>
  <si>
    <t>t</t>
  </si>
  <si>
    <t>Vlastní</t>
  </si>
  <si>
    <t>Indiv</t>
  </si>
  <si>
    <t>OPN</t>
  </si>
  <si>
    <t>POL13_-1</t>
  </si>
  <si>
    <t>528,63*1,8</t>
  </si>
  <si>
    <t>151101101R00</t>
  </si>
  <si>
    <t>Zřízení pažení a rozepření stěn rýh příložné  pro jakoukoliv mezerovitost, hloubky do 2 m</t>
  </si>
  <si>
    <t>m2</t>
  </si>
  <si>
    <t>pro podzemní vedení pro všechny šířky rýhy,</t>
  </si>
  <si>
    <t>90*1,8*2</t>
  </si>
  <si>
    <t>151101102R00</t>
  </si>
  <si>
    <t>Zřízení pažení a rozepření stěn rýh příložné  pro jakoukoliv mezerovitost, hloubky do 4 m</t>
  </si>
  <si>
    <t>2,5*2*(34,2+4,6)+3,4*4*3,5</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</si>
  <si>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</si>
  <si>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</si>
  <si>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</si>
  <si>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</si>
  <si>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</si>
  <si>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161101101R00</t>
  </si>
  <si>
    <t>Svislé přemístění výkopku z horniny 1 až 4, při hloubce výkopu přes 1 do 2,5 m</t>
  </si>
  <si>
    <t>bez naložení do dopravní nádoby, ale s vyprázdněním dopravní nádoby na hromadu nebo na dopravní prostředek,</t>
  </si>
  <si>
    <t>41,65+539,87*0,5</t>
  </si>
  <si>
    <t>162701105R00</t>
  </si>
  <si>
    <t>Vodorovné přemístění výkopku z horniny 1 až 4, na vzdálenost přes 9 000  do 10 000 m</t>
  </si>
  <si>
    <t>po suchu, bez naložení výkopku, avšak se složením bez rozhrnutí, zpáteční cesta vozidla.</t>
  </si>
  <si>
    <t>215,84+312,79</t>
  </si>
  <si>
    <t>167101101R00</t>
  </si>
  <si>
    <t>Nakládání, skládání, překládání neulehlého výkopku nakládání výkopku_x000D_
 do 100 m3, z horniny 1 až 4</t>
  </si>
  <si>
    <t>174101101R00</t>
  </si>
  <si>
    <t>Zásyp sypaninou se zhutněním jam, šachet, rýh nebo kolem objektů v těchto vykopávkách</t>
  </si>
  <si>
    <t>z jakékoliv horniny s uložením výkopku po vrstvách,</t>
  </si>
  <si>
    <t>41,65+539,18-43,50-312,79-8,7</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</si>
  <si>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</si>
  <si>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</si>
  <si>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</si>
  <si>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DN 250 : 87*1*0,5</t>
  </si>
  <si>
    <t>175101109R00</t>
  </si>
  <si>
    <t xml:space="preserve">Obsyp potrubí příplatek za prohození sypaniny </t>
  </si>
  <si>
    <t>175101201R00</t>
  </si>
  <si>
    <t>Obsyp objektů bez prohození sypaniny</t>
  </si>
  <si>
    <t>sypaninou z vhodných hornin tř. 1 - 4 nebo materiálem, uloženým ve vzdálenosti do 30 m od vnějšího kraje objektu, pro jakoukoliv míru zhutnění,</t>
  </si>
  <si>
    <t>VSAK, SYSTÉM : 34,2*4,6*2,43-32,4*0,83*3,6</t>
  </si>
  <si>
    <t>OLK : 3,4*3,5*3,5-1,3*1,3*3,14*2,7</t>
  </si>
  <si>
    <t>58332000</t>
  </si>
  <si>
    <t>Kamenivo těžené frakce 0/125</t>
  </si>
  <si>
    <t>T</t>
  </si>
  <si>
    <t>Specifikace</t>
  </si>
  <si>
    <t>POL3_1</t>
  </si>
  <si>
    <t>ZÁSYP : 215,84*2</t>
  </si>
  <si>
    <t>58341802</t>
  </si>
  <si>
    <t>Kamenivo drcené frakce  16/32 B</t>
  </si>
  <si>
    <t>OBSYP VSAK : (34,2*4,6*2,43-32,4*0,83*3,6)*2</t>
  </si>
  <si>
    <t>380311561R00</t>
  </si>
  <si>
    <t>Kompletní konstrukce z betonu prostého třídy C 25/30, tloušťky konstrukce přes 80 do 150 mm</t>
  </si>
  <si>
    <t>801-5</t>
  </si>
  <si>
    <t>čistíren odpadních vod (mimo budovy), nádrží, vodojemů, žlabů nebo kanálů, včetně pomocného pracovního lešení o výšce podlahy do 1900 mm a pro zatížení do 1,5 kPa,</t>
  </si>
  <si>
    <t>451315126</t>
  </si>
  <si>
    <t>Podklad vrstva -15cm beton C20/25</t>
  </si>
  <si>
    <t>ŠACHTY : 1,5*1,5*5</t>
  </si>
  <si>
    <t>OLK : 3*3</t>
  </si>
  <si>
    <t>451575111R00</t>
  </si>
  <si>
    <t>Podkladní vrstva tl. do 25 cm ze štěrkopísku</t>
  </si>
  <si>
    <t>PLK : 0,15*3*3</t>
  </si>
  <si>
    <t>451576111R00</t>
  </si>
  <si>
    <t>Podklad. nebo vyrovnávací vrstva ze štěrkopísku podkladní nebo vyrovnávací vrstva ze štěrkopísku o síle vrstvy do 200 mm se zhutněním a odvodněním podloží pod úložným prefabrikátem</t>
  </si>
  <si>
    <t>821-1</t>
  </si>
  <si>
    <t>o síle vrstvy do 20 cm se zhutněním a odvodněním podloží,</t>
  </si>
  <si>
    <t>4*33</t>
  </si>
  <si>
    <t>451595111R00</t>
  </si>
  <si>
    <t>Lože pod potrubí, stoky a drobné objekty z prohozeného výkopku</t>
  </si>
  <si>
    <t>827-1</t>
  </si>
  <si>
    <t>v otevřeném výkopu,</t>
  </si>
  <si>
    <t>0,1*(1*87)</t>
  </si>
  <si>
    <t>871373121R00</t>
  </si>
  <si>
    <t>Montáž potrubí z trub z plastů těsněných gumovým kroužkem  DN 300 mm</t>
  </si>
  <si>
    <t>m</t>
  </si>
  <si>
    <t>POL1_0</t>
  </si>
  <si>
    <t>v otevřeném výkopu ve sklonu do 20 %,</t>
  </si>
  <si>
    <t>877363121R00</t>
  </si>
  <si>
    <t>Montáž tvarovek na potrubí z trub z plastů těsněných gumovým kroužkem odbočných DN 250 mm</t>
  </si>
  <si>
    <t>kus</t>
  </si>
  <si>
    <t>877363122R00</t>
  </si>
  <si>
    <t>Montáž tvarovek na potrubí z trub z plastů těsněných gumovým kroužkem přesuvek DN 250 mm</t>
  </si>
  <si>
    <t>28611192</t>
  </si>
  <si>
    <t>Trubka kanalizační PP SN 10 DN 250/6000</t>
  </si>
  <si>
    <t>87/6*1,09</t>
  </si>
  <si>
    <t>2865062</t>
  </si>
  <si>
    <t>Přesuvka kanalizační  DN 250</t>
  </si>
  <si>
    <t>28651712.</t>
  </si>
  <si>
    <t>Odbočka kanalizační 250/ 160/45</t>
  </si>
  <si>
    <t>85641</t>
  </si>
  <si>
    <t>OLK 30l/s NEL 0.2mg/l plast. nádrž, výplň beton</t>
  </si>
  <si>
    <t>kpl</t>
  </si>
  <si>
    <t>892585111R00</t>
  </si>
  <si>
    <t>Zkoušky těsnosti kanalizačního potrubí zabezpečení konců a zkouška vzduchem kanalizačního potrubí _x000D_
 do DN 300 mm</t>
  </si>
  <si>
    <t>sada</t>
  </si>
  <si>
    <t>vodou nebo vzduchem,</t>
  </si>
  <si>
    <t>894401211R00</t>
  </si>
  <si>
    <t>Osazení betonových dílců pro šachty skruží rovných_x000D_
 o rozměrech 290/1000/90 mm</t>
  </si>
  <si>
    <t>894402211R00</t>
  </si>
  <si>
    <t>Osazení betonových dílců pro šachty skruží přechodových_x000D_
 o rozměrech 600/1000/700/90 mm</t>
  </si>
  <si>
    <t>89451112</t>
  </si>
  <si>
    <t>Montáž vsak. systému</t>
  </si>
  <si>
    <t>8945123</t>
  </si>
  <si>
    <t>Osazení a doprava OLK 30</t>
  </si>
  <si>
    <t>ks</t>
  </si>
  <si>
    <t>8945612</t>
  </si>
  <si>
    <t>Úprava kynety stávajíc šachty, výřez otvoru DN250</t>
  </si>
  <si>
    <t>899102111R00</t>
  </si>
  <si>
    <t>Osazení poklopů litinových a ocelových o hmotnost jednotlivě přes 50  do 100 kg</t>
  </si>
  <si>
    <t>5524344</t>
  </si>
  <si>
    <t>Poklop kruhový d 600 D400</t>
  </si>
  <si>
    <t>59224174.</t>
  </si>
  <si>
    <t>Prstenec vyrovnávací  625/40/120</t>
  </si>
  <si>
    <t>5922417</t>
  </si>
  <si>
    <t>Prstenec vyrovnávací  625/60/120</t>
  </si>
  <si>
    <t>Prstenec vyrovnávací  625/80/120</t>
  </si>
  <si>
    <t>R-položka</t>
  </si>
  <si>
    <t>POL12_0</t>
  </si>
  <si>
    <t>Prstenec vyrovnávací  625/100/120</t>
  </si>
  <si>
    <t>59224177.</t>
  </si>
  <si>
    <t>Prstenec vyrovnávací 625/120/120</t>
  </si>
  <si>
    <t>59224353.</t>
  </si>
  <si>
    <t>Konus šachetní  100-63/58/12</t>
  </si>
  <si>
    <t>5922435</t>
  </si>
  <si>
    <t>Deska zákrytová 100-63/17</t>
  </si>
  <si>
    <t>59224356.</t>
  </si>
  <si>
    <t>Skruž šachetní  100/25/12</t>
  </si>
  <si>
    <t>59224359.</t>
  </si>
  <si>
    <t>Skruž šachetní 100/50/12</t>
  </si>
  <si>
    <t>59224366.</t>
  </si>
  <si>
    <t>Dno šachetní přímé 100/60 V max. 40</t>
  </si>
  <si>
    <t>59224373.</t>
  </si>
  <si>
    <t>Těsnění elastom pro šach díly  - DN 1000</t>
  </si>
  <si>
    <t>Vsak. systém 73,5 M3 bloky, šachty DN 400 s poklopem</t>
  </si>
  <si>
    <t>POL12_1</t>
  </si>
  <si>
    <t>998276101R00</t>
  </si>
  <si>
    <t>Přesun hmot pro trubní vedení z trub plastových nebo sklolaminátových v otevřeném výkopu</t>
  </si>
  <si>
    <t>vodovodu nebo kanalizace ražené nebo hloubené (827 1.1, 827 1.9, 827 2.1, 827 2.9), drobných objektů</t>
  </si>
  <si>
    <t>289971211R00</t>
  </si>
  <si>
    <t>Zřízení vrstvy z geotextilie na upraveném povrchu sklon do 1:5, šířka od 0 do 3 m</t>
  </si>
  <si>
    <t>800-2</t>
  </si>
  <si>
    <t>2*(32,4*0,63+32,4*3,6+3,6*0,63)</t>
  </si>
  <si>
    <t>998711101R00</t>
  </si>
  <si>
    <t>Přesun hmot pro izolace proti vodě svisle do 6 m</t>
  </si>
  <si>
    <t>800-711</t>
  </si>
  <si>
    <t>POL1_1001</t>
  </si>
  <si>
    <t>50 m vodorovně měřeno od těžiště půdorysné plochy skládky do těžiště půdorysné plochy objektu</t>
  </si>
  <si>
    <t>69366020</t>
  </si>
  <si>
    <t>Textilie netkaná pestrý šíře 200 cm,300g/m2</t>
  </si>
  <si>
    <t>278,64*1,15</t>
  </si>
  <si>
    <t>SUM</t>
  </si>
  <si>
    <t>END</t>
  </si>
  <si>
    <t>113106121R00</t>
  </si>
  <si>
    <t>Rozebrání komunikací pro pěší s jakýmkoliv ložem a výplní spár_x000D_
 z betonových nebo kameninových dlaždic nebo tvarovek</t>
  </si>
  <si>
    <t>822-1</t>
  </si>
  <si>
    <t>POL1_</t>
  </si>
  <si>
    <t>s přemístěním hmot na skládku na vzdálenost do 3 m nebo s naložením na dopravní prostředek</t>
  </si>
  <si>
    <t>B.06 – vybourání dlažby</t>
  </si>
  <si>
    <t>POP</t>
  </si>
  <si>
    <t/>
  </si>
  <si>
    <t>- betonová dlažba								60 mm</t>
  </si>
  <si>
    <t>Odstranění dlaždic</t>
  </si>
  <si>
    <t>Odstranění cca 1 m betonových dlaždic 300x300, které jsou rozmístěny v travnatých plochách.</t>
  </si>
  <si>
    <t>240+0,3*1</t>
  </si>
  <si>
    <t>113106231R00</t>
  </si>
  <si>
    <t>Rozebrání vozovek a ploch s jakoukoliv výplní spár _x000D_
 v jakékoliv ploše, ze zámkové dlažky, kladených do lože z kameniva</t>
  </si>
  <si>
    <t>B.05 – vybourání chodníku z dlažby</t>
  </si>
  <si>
    <t>Je navrženo vybourání veškerých zpevněných ploch včetně betonových obrub.</t>
  </si>
  <si>
    <t>- zámková betonová dlažba							60 mm</t>
  </si>
  <si>
    <t>, plocha 10 m2</t>
  </si>
  <si>
    <t>10</t>
  </si>
  <si>
    <t>113107316R00</t>
  </si>
  <si>
    <t>Odstranění podkladů nebo krytů z kameniva těženého, v ploše jednotlivě do 50 m2, tloušťka vrstvy 160 mm</t>
  </si>
  <si>
    <t>- násyp (struska, frakce  50-100 mm)						160 mm</t>
  </si>
  <si>
    <t xml:space="preserve"> plocha 10 m2</t>
  </si>
  <si>
    <t>113107406R00</t>
  </si>
  <si>
    <t>Odstranění podkladů nebo krytů z kameniva těženého, v ploše jednotlivě nad 50 m2, tloušťka vrstvy 60 mm</t>
  </si>
  <si>
    <t>B.01 – vybourání asfaltových ploch</t>
  </si>
  <si>
    <t>- násyp (struska, štěrk frakce  80-100 mm, hlína, úlomky kamenů a cihel 100-150 mm)	60 mm</t>
  </si>
  <si>
    <t>3742</t>
  </si>
  <si>
    <t>113107410R00</t>
  </si>
  <si>
    <t>Odstranění podkladů nebo krytů z kameniva těženého, v ploše jednotlivě nad 50 m2, tloušťka vrstvy 100 mm</t>
  </si>
  <si>
    <t>- podkladní štěrková vrstva							100 mm</t>
  </si>
  <si>
    <t xml:space="preserve"> plocha 240 m2</t>
  </si>
  <si>
    <t>240</t>
  </si>
  <si>
    <t>113107418R00</t>
  </si>
  <si>
    <t>Odstranění podkladů nebo krytů z kameniva těženého, v ploše jednotlivě nad 50 m2, tloušťka vrstvy 180 mm</t>
  </si>
  <si>
    <t>B.02 – vybourání asfaltových ploch z litého asfaltu</t>
  </si>
  <si>
    <t>- násyp (struska, frakce  50-100 mm, úlomky kamenů a cihel 100-150 mm)		180 mm</t>
  </si>
  <si>
    <t xml:space="preserve"> plocha 91 m2</t>
  </si>
  <si>
    <t>113108405R00</t>
  </si>
  <si>
    <t>Odstranění podkladů nebo krytů živičných, v ploše jednotlivě nad 50 m2, tloušťka vrstvy 50 mm</t>
  </si>
  <si>
    <t>- litý asfalt									40 mm</t>
  </si>
  <si>
    <t>113108406R00</t>
  </si>
  <si>
    <t>Odstranění podkladů nebo krytů živičných, v ploše jednotlivě nad 50 m2, tloušťka vrstvy 60 mm</t>
  </si>
  <si>
    <t>- asfaltobeton									60 mm</t>
  </si>
  <si>
    <t>B.03 – frézování stávající asfaltové komunikace</t>
  </si>
  <si>
    <t>- penetrační makadam				60 mm</t>
  </si>
  <si>
    <t xml:space="preserve"> plocha cca 52 m2</t>
  </si>
  <si>
    <t>3742+52</t>
  </si>
  <si>
    <t>113108430R00</t>
  </si>
  <si>
    <t>Odstranění podkladů nebo krytů živičných, v ploše jednotlivě nad 50 m2, tloušťka vrstvy 300 mm</t>
  </si>
  <si>
    <t>- penetrační makadam								300 mm</t>
  </si>
  <si>
    <t xml:space="preserve"> plocha 3742 m2</t>
  </si>
  <si>
    <t>113109420R00</t>
  </si>
  <si>
    <t>Odstranění podkladů nebo krytů z betonu prostého, v ploše jednotlivě nad 50 m2, tloušťka vrstvy 200 mm</t>
  </si>
  <si>
    <t>- beton										200 mm</t>
  </si>
  <si>
    <t>91+10</t>
  </si>
  <si>
    <t>113151115R00</t>
  </si>
  <si>
    <t>Odstranění podkladu, krytu frézováním povrch živičný, plochy do 500 m2 na jednom objektu nebo při provádění pruhu šířky do  750 mm, tloušťky 60 mm</t>
  </si>
  <si>
    <t>s naložením na dopravní prostředek, očištění povrchu od frézované plochy, opotřebování frézovacích nástrojů (nožů, upínacích kroužků, držáků) nutné ruční odstranění (vybourání) živičného krytu kolem překážek,</t>
  </si>
  <si>
    <t>- asfalt						60 mm</t>
  </si>
  <si>
    <t>52</t>
  </si>
  <si>
    <t>113202111R00</t>
  </si>
  <si>
    <t>Vytrhání obrub z krajníků nebo obrubníků stojatých</t>
  </si>
  <si>
    <t>s vybouráním lože, s přemístěním hmot na skládku na vzdálenost do 3 m nebo naložením na dopravní prostředek</t>
  </si>
  <si>
    <t>Odstranění obrub</t>
  </si>
  <si>
    <t>Žulová obruba – 585m</t>
  </si>
  <si>
    <t>Betonová obruba silniční - 168m</t>
  </si>
  <si>
    <t>585+168</t>
  </si>
  <si>
    <t>113203111R00</t>
  </si>
  <si>
    <t>Vytrhání obrub z dlažebních kostek</t>
  </si>
  <si>
    <t>Odstranění  žulových dvouřádků</t>
  </si>
  <si>
    <t>Žulový dvouřádek – 774m</t>
  </si>
  <si>
    <t>774</t>
  </si>
  <si>
    <t>113204111R00</t>
  </si>
  <si>
    <t>Vytrhání obrub záhonových</t>
  </si>
  <si>
    <t>Zahradní obruba – 50m</t>
  </si>
  <si>
    <t>50</t>
  </si>
  <si>
    <t>120901121R00</t>
  </si>
  <si>
    <t>Bourání konstrukcí v odkopávkách a prokopávkách z betonu, prostého, pneumatickým kladivem</t>
  </si>
  <si>
    <t>korytech vodotečí, melioračních kanálech s přemístěním suti na hromady na vzdálenost do 20 m nebo s naložením na dopravní prostředek,</t>
  </si>
  <si>
    <t>B.04 – výkop zeminy</t>
  </si>
  <si>
    <t>Je navrženo sejmutí zeminy v tl. 420 mm (nové komunikace, parkovací stání) v místě nově navržených tras zpevněných ploch a komunikací. V zemině se budou bourat skryté konstrukce (zbytky betonových základů, betonové patky, suť apod.) – minimálně 40 % z celkové plochy. Celková plocha je 2723 m2.</t>
  </si>
  <si>
    <t>V zemině se budou bourat skryté konstrukce (zbytky betonových základů, betonové patky, suť apod.) – minimálně 40 % z celkové plochy. : 2723*0,42*0,4</t>
  </si>
  <si>
    <t>122201103R00</t>
  </si>
  <si>
    <t>Odkopávky a  prokopávky nezapažené v hornině 3_x000D_
 přes 1 000 do 10 000 m3</t>
  </si>
  <si>
    <t>s přehozením výkopku na vzdálenost do 3 m nebo s naložením na dopravní prostředek,</t>
  </si>
  <si>
    <t>V místě sávajícího parčíku terén stoupá, proto v místě nově navržených zpevněných ploch bude odkopáno 1000m3 zeminy.  Po urovnání terénu a spádů, vykopání drážek na drenážní potrubí bude nachystaná zemní pláň</t>
  </si>
  <si>
    <t>2723*0,42</t>
  </si>
  <si>
    <t>122201109R00</t>
  </si>
  <si>
    <t>Odkopávky a  prokopávky nezapažené v hornině 3_x000D_
 příplatek k cenám za lepivost horniny</t>
  </si>
  <si>
    <t>Odkaz na mn. položky pořadí 16 : 1143,66000</t>
  </si>
  <si>
    <t xml:space="preserve">Výkop zeminy připojovací potrubí, vpustě, drenáže : </t>
  </si>
  <si>
    <t>Výkop vpustě - je 12 m3 - odkopávky bez ornice. : 12</t>
  </si>
  <si>
    <t>Výkop drenáž - je 39 m3 - odkopávky bez ornice. : 39</t>
  </si>
  <si>
    <t>Výkop připojovací potrubí - je 90 m3 - odkopávky bez ornice. : 90</t>
  </si>
  <si>
    <t>Odkaz na mn. položky pořadí 18 : 141,00000</t>
  </si>
  <si>
    <t>167101102R00</t>
  </si>
  <si>
    <t>Nakládání, skládání, překládání neulehlého výkopku nakládání výkopku_x000D_
 přes 100 m3, z horniny 1 až 4</t>
  </si>
  <si>
    <t>457,46+1143,66+141</t>
  </si>
  <si>
    <t>199000002R00</t>
  </si>
  <si>
    <t>Poplatky za skládku horniny 1- 4, skupina 17 05 04 z Katalogu odpadů</t>
  </si>
  <si>
    <t>Veškeré náklady a poplatky související s uložením na sklýdku nebo na recykl. dvůr s oprávněním.</t>
  </si>
  <si>
    <t>162701105RT3.1</t>
  </si>
  <si>
    <t>Vodorovné přemístění výkopku z hor.1-4, nosnost 12 t</t>
  </si>
  <si>
    <t>(cena zharnuje i náklady na zpětný dovoz z mezideponie)</t>
  </si>
  <si>
    <t>961044111R00</t>
  </si>
  <si>
    <t>Bourání základů z betonu prostého</t>
  </si>
  <si>
    <t>801-3</t>
  </si>
  <si>
    <t>nebo vybourání otvorů průřezové plochy přes 4 m2 v základech,</t>
  </si>
  <si>
    <t xml:space="preserve">Odstranění patek : </t>
  </si>
  <si>
    <t>Odstranění betonových patek 500x500x500. Celkem 4 patky. : 0,5*0,5*0,5*4</t>
  </si>
  <si>
    <t xml:space="preserve">Odstranění kamenů : </t>
  </si>
  <si>
    <t>Odstranění kamenů 5kusy, průměru cca 0,5 m. : 0,5*0,5*5</t>
  </si>
  <si>
    <t>Bude odstraněno 2 m3 betonu. : 2</t>
  </si>
  <si>
    <t>96687OA0</t>
  </si>
  <si>
    <t>VYBOURÁNÍ ULIČNÍCH VPUSTÍ KOMPLETNÍCH</t>
  </si>
  <si>
    <t>KUS</t>
  </si>
  <si>
    <t>EXP 19</t>
  </si>
  <si>
    <t>Agregovaná položka</t>
  </si>
  <si>
    <t>POL2_</t>
  </si>
  <si>
    <t>Odstranění vpustí</t>
  </si>
  <si>
    <t>Odstranění 4 ks  vpustí v komunikaci + 7ks vpustí obrubníkových.</t>
  </si>
  <si>
    <t>položka zahrnuje:</t>
  </si>
  <si>
    <t>- kompletní bourací práce včetně nezbytného rozsahu zemních prací,</t>
  </si>
  <si>
    <t>- veškerou manipulaci s vybouranou sutí a hmotami včetně uložení na skládku,</t>
  </si>
  <si>
    <t>- veškeré další práce plynoucí z technologického předpisu a z platných předpisů,</t>
  </si>
  <si>
    <t>- zahrnuje poplatek za skládku nebo reckyl. dvůr s oprávněním (odovz. vzdálenost dle dkládky nebo reckyl. dvora zhotovitele).</t>
  </si>
  <si>
    <t>7+4</t>
  </si>
  <si>
    <t>979082213R00</t>
  </si>
  <si>
    <t>Vodorovná doprava suti po suchu bez naložení, ale se složením a hrubým urovnáním na vzdálenost do 1 km</t>
  </si>
  <si>
    <t>Přesun suti</t>
  </si>
  <si>
    <t>POL8_</t>
  </si>
  <si>
    <t>Odvozovou vzdálenost vybouraných hmot a suti nutno nacenit dle odovozové vzdálenosti skládky, nebo recyklačního dvora zhotoivtele.</t>
  </si>
  <si>
    <t>979087212R00</t>
  </si>
  <si>
    <t>Nakládání na dopravní prostředky suti</t>
  </si>
  <si>
    <t>pro vodorovnou dopravu</t>
  </si>
  <si>
    <t>979990001R00</t>
  </si>
  <si>
    <t>Poplatek za skládku stavební suti, skupina 17 09 04 z Katalogu odpadů</t>
  </si>
  <si>
    <t>, plocha 240 m2</t>
  </si>
  <si>
    <t>Předpokládaná skladba (nutno ověřit při realizaci):</t>
  </si>
  <si>
    <t>Zemina bude uložena na staveništi pro pozdější zásypy na rušených plochách, případně odvážena na organizovanou skládku, kterou zajistí dodavatel.</t>
  </si>
  <si>
    <t>Výkop komunikace, parkovací stání – je 1144 m3 – odkopávky bez ornice.</t>
  </si>
  <si>
    <t>Odovozová vzdálenost dle skládky nebo recyklačního dvora dle skládky, nebo recyklačního dvora zhotovitele.</t>
  </si>
  <si>
    <t>181101102R00</t>
  </si>
  <si>
    <t>Úprava pláně v zářezech v hornině 1 až 4, se zhutněním</t>
  </si>
  <si>
    <t>vyrovnáním výškových rozdílů, ploch vodorovných a ploch do sklonu 1 : 5.</t>
  </si>
  <si>
    <t>226+2987+220+50,50</t>
  </si>
  <si>
    <t>212810010RAD</t>
  </si>
  <si>
    <t>Trativody z flexibilních trubek lože ze štěrkopísku a obsyp z drceného kameniva, d 160 mm</t>
  </si>
  <si>
    <t>AP-HSV</t>
  </si>
  <si>
    <t>Lože pro trativody, položení trubek, obsyp potrubí sypaninou z vhodných hornin, nebo materiálem připraveným podél výkopu ve vzdálenosti do 3 m od jeho kraje.  Bez výkopu rýhy.</t>
  </si>
  <si>
    <t>kompletní dodávka + montáž drenáží pod zpevněnými plochami</t>
  </si>
  <si>
    <t>- lože, drenážní potrubí + obsyp a zásyp, včetně geotextílie 500 g/m2</t>
  </si>
  <si>
    <t>(výkop pro drenáž je počítán samostatně)</t>
  </si>
  <si>
    <t xml:space="preserve">Drenážní trubka - podél zapuštěných obrub je uložena drenážní perforovaná trubka průměru 150 mm.  : </t>
  </si>
  <si>
    <t>Délka trubek je 514 m. Trubka bude uložena v rýze 300x300 a obsypána štěrkopískem. Štěrkopísek bude zakryt (obalen) geotextilií. : 514*1,05</t>
  </si>
  <si>
    <t>21461EOA0</t>
  </si>
  <si>
    <t>SEPARAČNÍ GEOTEXTILIE DO 500G/M2</t>
  </si>
  <si>
    <t>M2</t>
  </si>
  <si>
    <t>Položka zahrnuje:</t>
  </si>
  <si>
    <t>- dodávku předepsané geotextilie</t>
  </si>
  <si>
    <t>- úpravu, očištění a ochranu podkladu</t>
  </si>
  <si>
    <t>- přichycení k podkladu, případně zatížení</t>
  </si>
  <si>
    <t>- úpravy spojů a zajištění okrajů</t>
  </si>
  <si>
    <t>- úpravy pro odvodnění</t>
  </si>
  <si>
    <t>- nutné přesahy</t>
  </si>
  <si>
    <t>- mimostaveništní a vnitrostaveništní dopravu</t>
  </si>
  <si>
    <t>2266+2987+50,50+220</t>
  </si>
  <si>
    <t>564751111R00</t>
  </si>
  <si>
    <t>Podklad nebo kryt z kameniva hrubého drceného tloušťka po zhutnění 150 mm</t>
  </si>
  <si>
    <t>velikost 32 - 63 mm s rozprostřením a zhutněním</t>
  </si>
  <si>
    <t>K.02 Dlažba betonová pojízdná šedá</t>
  </si>
  <si>
    <t>Štěrkodrť 32-63				ŠDA 32-63	150 mm		ČSN 73 6126-1,2	Edef = 70 MPa</t>
  </si>
  <si>
    <t xml:space="preserve"> celková plocha 2987 m2</t>
  </si>
  <si>
    <t>K.03 Dlažba betonová pojízdná šedá</t>
  </si>
  <si>
    <t xml:space="preserve"> celková plocha 220 m2</t>
  </si>
  <si>
    <t>2987*1,1+220*1,1</t>
  </si>
  <si>
    <t>564851111RT2</t>
  </si>
  <si>
    <t>Podklad ze štěrkodrti s rozprostřením a zhutněním frakce 0-32 mm, tloušťka po zhutnění 150 mm</t>
  </si>
  <si>
    <t>Štěrkodrť 0-32				ŠDA 0-32		150 mm		ČSN 73 6126-1,2	Edef = 100 MPa</t>
  </si>
  <si>
    <t>2987*1,05+220*1,05</t>
  </si>
  <si>
    <t>564861111RT2</t>
  </si>
  <si>
    <t>Podklad ze štěrkodrti s rozprostřením a zhutněním frakce 0-32 mm, tloušťka po zhutnění 200 mm</t>
  </si>
  <si>
    <t>K.04 Dlažba betonová pochozí šedá</t>
  </si>
  <si>
    <t>Štěrkodrť 0-32				ŠDA 0-32		200 mm		ČSN 73 6126-1,2	Edef = 45 MPa</t>
  </si>
  <si>
    <t xml:space="preserve"> celková plocha 50,5 m2</t>
  </si>
  <si>
    <t>Varovný pás – šířka 400 mm, slepecká červená betonová dlažba (tl. 60 mm) – 3 m2</t>
  </si>
  <si>
    <t>50,5*1,1+3*1,1</t>
  </si>
  <si>
    <t>564861111RT4</t>
  </si>
  <si>
    <t>Podklad ze štěrkodrti s rozprostřením a zhutněním frakce 0-63 mm, tloušťka po zhutnění 200 mm</t>
  </si>
  <si>
    <t>K.01 Komunikace s asfaltovým krytem</t>
  </si>
  <si>
    <t>Štěrkodrť 0-63					ŠDA 0-63		200 mm		ČSN736126-1,2 Edef=70MPa</t>
  </si>
  <si>
    <t>celková plocha 2266 m2</t>
  </si>
  <si>
    <t>2266*1,1</t>
  </si>
  <si>
    <t>565151111R00</t>
  </si>
  <si>
    <t>Podklad z kameniva obaleného asfaltem ACP 16+ až ACP 22+, v pruhu šířky do 3 m, třídy 1, tloušťka po zhutnění 70 mm</t>
  </si>
  <si>
    <t>s rozprostřením a zhutněním</t>
  </si>
  <si>
    <t>K.01 Komunikace s asfaltovým krytem : 2266</t>
  </si>
  <si>
    <t>565161111R00</t>
  </si>
  <si>
    <t>Podklad z kameniva obaleného asfaltem ACP 16+ až ACP 22+, v pruhu šířky do 3 m, třídy 1, tloušťka po zhutnění 80 mm</t>
  </si>
  <si>
    <t>K.05 Oprava asfaltové komunikace : 52</t>
  </si>
  <si>
    <t>567122112R00</t>
  </si>
  <si>
    <t>Podklad z kameniva zpevněného cementem SC C8/10, tloušťka po zhutnění 130 mm</t>
  </si>
  <si>
    <t>bez dilatačních spár, s rozprostřením a zhutněním, ošetřením povrchu podkladu vodou</t>
  </si>
  <si>
    <t>Kamenivo zpevněné cementem 			SC8/10		130 mm		ČSN EN 14227-1</t>
  </si>
  <si>
    <t xml:space="preserve"> celková plocha 2266 m2</t>
  </si>
  <si>
    <t>2266*1,05</t>
  </si>
  <si>
    <t>573111112R00</t>
  </si>
  <si>
    <t>Postřik živičný infiltrační s posypem kamenivem v množství 1 kg/m2</t>
  </si>
  <si>
    <t>z asfaltu silničního</t>
  </si>
  <si>
    <t>573211111R00</t>
  </si>
  <si>
    <t>Postřik živičný spojovací bez posypu kamenivem z asfaltu silničního, v množství od 0,5 do 0,7 kg/m2</t>
  </si>
  <si>
    <t>Asfaltový postřik spojovací 0,5kg/m2 		PSA				ČSN 73 6129</t>
  </si>
  <si>
    <t>Asfaltový postřik spojovací 0,7kg/m2 		PSA</t>
  </si>
  <si>
    <t>577131111R00</t>
  </si>
  <si>
    <t>Beton asfaltový s rozprostřením a zhutněním v pruhu šířky do 3 m, ACO 11+, tloušťky 40 mm, plochy přes 1000 m2</t>
  </si>
  <si>
    <t>Asfaltobeton střednězrnný			ACO 11		40 mm 		ČSN EN 13108-1</t>
  </si>
  <si>
    <t>Asfaltobeton střednězrnný			ACO 11		40 mm 		ČSN 73 6121</t>
  </si>
  <si>
    <t xml:space="preserve"> celková plocha 52 m2</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</si>
  <si>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</si>
  <si>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</si>
  <si>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</si>
  <si>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Betonová dlažba 200x100x60		DL I		60 mm		ČSN 73 6131</t>
  </si>
  <si>
    <t>Podkladní vrstva	F4/8			L		40 mm		ČSN 73 6131</t>
  </si>
  <si>
    <t>50,50*1,05+3*1,05</t>
  </si>
  <si>
    <t>596215040R00</t>
  </si>
  <si>
    <t>Kladení zámkové dlažby do drtě tloušťka dlažby 80 mm, tloušťka lože 40 mm</t>
  </si>
  <si>
    <t>Betonová dlažba 200x200x80		DL I		80 mm		ČSN 73 6131</t>
  </si>
  <si>
    <t>Betonová dlažba 200x100x80 		DL I		80 mm		ČSN 73 6131</t>
  </si>
  <si>
    <t xml:space="preserve">K.02 Dlažba betonová pojízdná šedá : </t>
  </si>
  <si>
    <t>Betonová dlažba 200x200x80 : 2987*1,05</t>
  </si>
  <si>
    <t xml:space="preserve">K.03 Dlažba betonová pojízdná šedá : </t>
  </si>
  <si>
    <t>Betonová dlažba 200x100x80 : 220*1,05</t>
  </si>
  <si>
    <t>596291113R00</t>
  </si>
  <si>
    <t>Řezání zámkové dlažby tloušťky 80 mm</t>
  </si>
  <si>
    <t>Betonová dlažba 200x200x80 : 2987</t>
  </si>
  <si>
    <t>Betonová dlažba 200x100x80 : 220</t>
  </si>
  <si>
    <t>57475OA0</t>
  </si>
  <si>
    <t>VOZOVKOVÉ VÝZTUŽNÉ VRSTVY Z GEOMŘÍŽOVINY</t>
  </si>
  <si>
    <t>- dodání geomříže v požadované kvalitě a v množství včetně přesahů (přesahy započteny v jednotkové ceně)</t>
  </si>
  <si>
    <t>- očištění podkladu</t>
  </si>
  <si>
    <t>- pokládka geomříže dle předepsaného technologického předpisu</t>
  </si>
  <si>
    <t>dodávka a montář (včetně mimo a vnitro staveništních přesunů) trojossé geomříže z PP : 2266+2987+50,50+220</t>
  </si>
  <si>
    <t>59245110R.1</t>
  </si>
  <si>
    <t>Dlažba sklad. 20x10x6 cm přírodní (šedá)</t>
  </si>
  <si>
    <t>POL3_</t>
  </si>
  <si>
    <t>50,50*1,05</t>
  </si>
  <si>
    <t>592451151R</t>
  </si>
  <si>
    <t>dlažba betonová dvouvrstvá, skladebná; obdélník; dlaždice pro nevidomé; červená; l = 200 mm; š = 100 mm; tl. 60,0 mm</t>
  </si>
  <si>
    <t>SPCM</t>
  </si>
  <si>
    <t>3*1,05</t>
  </si>
  <si>
    <t>592451170R.1</t>
  </si>
  <si>
    <t>Betonová dlažba 20x10x8 cm přírodní (šedá)</t>
  </si>
  <si>
    <t>592451171R.1</t>
  </si>
  <si>
    <t>Dlažba 20x10x8 cm červená</t>
  </si>
  <si>
    <t>č. V 10b – stání kolmé – 1200 m – černá zámková dlažba 200x100x80 – 120 m2</t>
  </si>
  <si>
    <t>120*1,05</t>
  </si>
  <si>
    <t>5924511910R.1</t>
  </si>
  <si>
    <t>Dlažba betonová 20x20x8 cm přírodní (šedá)</t>
  </si>
  <si>
    <t>87433OA0</t>
  </si>
  <si>
    <t>POTRUBÍ Z TRUB PLASTOVÝCH ODPADNÍCH DN DO 150MM</t>
  </si>
  <si>
    <t>M</t>
  </si>
  <si>
    <t>položky pro zhotovení potrubí platí bez ohledu na sklon</t>
  </si>
  <si>
    <t>zahrnuje:</t>
  </si>
  <si>
    <t>- výrobní dokumentaci (včetně technologického předpisu)</t>
  </si>
  <si>
    <t>- dodání veškerého trubního a pomocného materiálu  (trouby,  trubky,  tvarovky,  spojovací a těsnící  materiál a pod.), podpěrných, závěsných a upevňovacích prvků, včetně potřebných úprav</t>
  </si>
  <si>
    <t>- úprava a příprava podkladu a podpěr, očištění a ošetření podkladu a podpěr</t>
  </si>
  <si>
    <t>- zřízení plně funkčního potrubí, kompletní soustavy, podle příslušného technologického předpisu</t>
  </si>
  <si>
    <t>- zřízení potrubí i jednotlivých částí po etapách, včetně pracovních spar a spojů, pracovního zaslepení konců a pod.</t>
  </si>
  <si>
    <t>- úprava prostupů, průchodů  šachtami a komorami, okolí podpěr a vyústění, zaústění, napojení, vyvedení a upevnění odpad. výustí</t>
  </si>
  <si>
    <t>- ochrana potrubí nátěrem (vč. úpravy povrchu), případně izolací, nejsou-li tyto práce předmětem jiné položky</t>
  </si>
  <si>
    <t>- úprava, očištění a ošetření prostoru kolem potrubí</t>
  </si>
  <si>
    <t>- položky platí pro práce prováděné v prostoru zapaženém i nezapaženém a i v kolektorech, chráničkách</t>
  </si>
  <si>
    <t>- položky zahrnují i práce spojené s nutnými obtoky, převáděním a čerpáním vody</t>
  </si>
  <si>
    <t>- lože a obsyp potrubí včetně zásypu a ochranné fólie</t>
  </si>
  <si>
    <t>- výkop pro uložení a odovz a uložení na skladáku (dle skládky nebo recykl dvora zhotovitele)</t>
  </si>
  <si>
    <t>nezahrnuje zkoušky vodotěsnosti a televizní prohlídku</t>
  </si>
  <si>
    <t>V rámci objektu SO-101 je navrženo 24 nových vpustí včetně připojovacích PVC potrubí DN 150 – 66 m : 66*1,05</t>
  </si>
  <si>
    <t>87434OA0</t>
  </si>
  <si>
    <t>POTRUBÍ Z TRUB PLASTOVÝCH ODPADNÍCH DN DO 200MM</t>
  </si>
  <si>
    <t>V rámci objektu SO-101 je navrženo 24 nových vpustí včetně připojovacích PVC potrubí  DN 200 – 30,5 m. : 30,50*1,05</t>
  </si>
  <si>
    <t>89712OA0</t>
  </si>
  <si>
    <t>VPUSŤ KANALIZAČNÍ ULIČNÍ KOMPLETNÍ Z BETONOVÝCH DÍLCŮ</t>
  </si>
  <si>
    <t>- dodávku a osazení předepsaných dílů včetně mříže</t>
  </si>
  <si>
    <t>- výplň, těsnění  a tmelení spar a spojů,</t>
  </si>
  <si>
    <t>- opatření  povrchů  betonu  izolací  proti zemní vlhkosti v částech, kde přijdou do styku se zeminou nebo kamenivem,</t>
  </si>
  <si>
    <t>- předepsané podkladní konstrukce</t>
  </si>
  <si>
    <t>24</t>
  </si>
  <si>
    <t>89921OA0</t>
  </si>
  <si>
    <t>VÝŠKOVÁ ÚPRAVA POKLOPŮ</t>
  </si>
  <si>
    <t>- položka výškové úpravy zahrnuje všechny nutné práce a materiály pro zvýšení nebo snížení zařízení (včetně nutné úpravy stávajícího povrchu vozovky nebo chodníku).</t>
  </si>
  <si>
    <t>6</t>
  </si>
  <si>
    <t>914001121RT6</t>
  </si>
  <si>
    <t>Osazení a montáž svislých dopravních značek sloupek, do betonového základu a AL patky, včetně dodávky sloupku a značky</t>
  </si>
  <si>
    <t>Výkop jamky s odhozem výkopku na vzdálenost do 3 m, betonový základ (s dodávkou betonu), dodávka a osazení kotevní hliníkové patky, dodávka a osazení sloupku, dodávka a osazení víčka ke sloupku, dodávka a osazení svislé dopravní značky plochy do 1 m2, upínací svorka.</t>
  </si>
  <si>
    <t>(všechny navržené SDZ budou okotveny celkem na 20 ks sloupků)</t>
  </si>
  <si>
    <t>B 20a - Nejvyšší dovolená rychlost - 2 ks : 2</t>
  </si>
  <si>
    <t>E 8d - Úsek platnosti - 3 ks : 3</t>
  </si>
  <si>
    <t>E 8e - Úsek platnosti - 9 ks : 9</t>
  </si>
  <si>
    <t>E 13 - Text nebo symbol - 30 ks : 30</t>
  </si>
  <si>
    <t>IP 11b - Parkoviště kolmé nebo šikmé - 7 ks : 7</t>
  </si>
  <si>
    <t>IP 12 - Vyhrazené parkoviště - 8 ks : 8</t>
  </si>
  <si>
    <t>IP 12 se symbolem č. 225 - Text nebo symbol - 3 ks : 3</t>
  </si>
  <si>
    <t>915711111RT2</t>
  </si>
  <si>
    <t>Vodorovné značení krytů stříkané barvou, žlutou, dělicích čar šířky 120 mm</t>
  </si>
  <si>
    <t>č. V 12a - žlutá klikatá čára - žlutá barva - 15 m : 15</t>
  </si>
  <si>
    <t>915721111RT2</t>
  </si>
  <si>
    <t>Vodorovné značení krytů stříkané barvou, žlutou, stopčar, zeber, stínů, šipek, nápisů, přechodů apod.</t>
  </si>
  <si>
    <t>č. V 10f - vyhrazené parkoviště ZTP - 5 ks - nástřik : 5*1</t>
  </si>
  <si>
    <t>915719111R00</t>
  </si>
  <si>
    <t>Vodorovné značení krytů příplatek k ceně_x000D_
 za reflexní úpravu dělících čar šířky 120 mm</t>
  </si>
  <si>
    <t>Odkaz na mn. položky pořadí 28 : 15,00000</t>
  </si>
  <si>
    <t>915729111R00</t>
  </si>
  <si>
    <t>Vodorovné značení krytů příplatek k ceně_x000D_
 za reflexní úpravu stopčar, zeber, stínů, šipek, nápisů, přechodů apod.</t>
  </si>
  <si>
    <t>Odkaz na mn. položky pořadí 29 : 5,00000</t>
  </si>
  <si>
    <t>915791111R00</t>
  </si>
  <si>
    <t>Předznačení pro vodorovné značení pro dělící čáry, vodící proužky</t>
  </si>
  <si>
    <t>stříkané barvou nebo prováděné z nátěrových hmot</t>
  </si>
  <si>
    <t>915791112R00</t>
  </si>
  <si>
    <t xml:space="preserve">Předznačení pro vodorovné značení pro stopčáry, zebry,stíny, šipky, nápisy, přechody </t>
  </si>
  <si>
    <t>916661111RT5</t>
  </si>
  <si>
    <t>Osazení parkového obrubníku betonového včetně dodávky obrubníku 80x250x1000 mm, s boční opěrou z betonu prostého</t>
  </si>
  <si>
    <t>se zřízením lože z betonu prostého C 12/15 tl. 80-100 mm</t>
  </si>
  <si>
    <t>2*17*1,05</t>
  </si>
  <si>
    <t>917862111RT5</t>
  </si>
  <si>
    <t>Osazení silničního nebo chodníkového betonového obrubníku včetně dodávky obrubníku_x000D_
 stojatého, rozměru 1000/100/250 mm, s boční opěrou z betonu prostého, do lože z betonu prostého C 12/15</t>
  </si>
  <si>
    <t>S dodáním hmot pro lože tl. 80-100 mm.</t>
  </si>
  <si>
    <t>640*1,05</t>
  </si>
  <si>
    <t>917862111RT8</t>
  </si>
  <si>
    <t>Osazení silničního nebo chodníkového betonového obrubníku včetně dodávky obrubníku_x000D_
 stojatého, rozměru 1000/150/300 mm, s boční opěrou z betonu prostého, do lože z betonu prostého C 12/15</t>
  </si>
  <si>
    <t>1015*1,05</t>
  </si>
  <si>
    <t>917931122RT2</t>
  </si>
  <si>
    <t>Osazení silniční přídlažby  z kamenných kostek, kladených ve dvou řadách, lože z betonu C16/20, včetně dodávky přídlažby</t>
  </si>
  <si>
    <t>185</t>
  </si>
  <si>
    <t>R002</t>
  </si>
  <si>
    <t>Kontrastní značení sloupů VO, svislých DZ ve výšce 1,4 – 1,6 m</t>
  </si>
  <si>
    <t>kompl</t>
  </si>
  <si>
    <t>1,4 – 1,7 m</t>
  </si>
  <si>
    <t>kompletní dodávka montáž, vnitro a mimo staveništní doprava (včetně materiálů) : 20</t>
  </si>
  <si>
    <t>998223011R00</t>
  </si>
  <si>
    <t>Přesun hmot pozemních komunikací, kryt dlážděný jakékoliv délky objektu</t>
  </si>
  <si>
    <t>Přesun hmot</t>
  </si>
  <si>
    <t>POL7_</t>
  </si>
  <si>
    <t>vodorovně do 200 m</t>
  </si>
  <si>
    <t>Realizovaná skladba musí umožnit očekávanou intenzitu dopravy a občasný pojezd velmi těžkými nákladními vozidly nad 3,5 tuny (příjezd hasičů, vozidla technické obsluhy).</t>
  </si>
  <si>
    <t>K.05 Oprava asfaltové komunikace</t>
  </si>
  <si>
    <t>V rámci objektu SO-101 je navrženo 24 nových vpustí včetně připojovacích PVC potrubí DN 150 – 66 m a DN 200 – 30,5 m.</t>
  </si>
  <si>
    <t>Sloupy VO, trakční stožáry, SDZ budou opatřeny vizuálním kontrastním pásem Z9 tl. cca 10 cm, ve výšce</t>
  </si>
  <si>
    <t>401.1.</t>
  </si>
  <si>
    <t>SO - 401 Veřejné osvětlení - VIZ. SAMOSTATNÝ VÝKAZ VÝMĚR</t>
  </si>
  <si>
    <t>111201101R00</t>
  </si>
  <si>
    <t>Odstranění křovin a stromů o průměru do 10 cm při celkové ploše do 1 000 m2</t>
  </si>
  <si>
    <t>s odstraněním kořenů a s případným nutným odklizením křovin a stromů na hromady na vzdálenost do 50 m nebo s naložením na dopravní prostředek, do sklonu terénu 1 : 5,</t>
  </si>
  <si>
    <t>Položka neobsahuje odstranění vytěženého porostu. Tyto práce se ocení samostatně buď jako spálení křovin nebo jako vodorovné přemístění na příslušnou vzdálenost.</t>
  </si>
  <si>
    <t>Položka je určena i pro odstranění stromů o průměru kmene do 10 cm.</t>
  </si>
  <si>
    <t>Součástí položky je i příp. nutné odklizení křovin a stromů na hromady do 50 m nebo s naložením na dopravní prostředek.</t>
  </si>
  <si>
    <t>ODSTR. SKUPIN KEŘŮ : 60</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</si>
  <si>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</si>
  <si>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</si>
  <si>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</si>
  <si>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Výkopové práce – výkop pro  keře : 2*0,25</t>
  </si>
  <si>
    <t>131201119R00</t>
  </si>
  <si>
    <t xml:space="preserve">Hloubení nezapažených jam a zářezů příplatek za lepivost, v hornině 3,  </t>
  </si>
  <si>
    <t>171203111R00</t>
  </si>
  <si>
    <t>Uložení výkopku bez zhutnění v rovině nebo na svahu do 1:5</t>
  </si>
  <si>
    <t>823-1</t>
  </si>
  <si>
    <t>hrubé rozhrnutí,</t>
  </si>
  <si>
    <t>- kompletní provedení zemní konstrukce včetně nákupu a dopravy materiálu dle zadávací dokumentace</t>
  </si>
  <si>
    <t>- úprava  ukládaného  materiálu  vlhčením,  tříděním,  promícháním  nebo  vysoušením,  příp. jiné úpravy za účelem zlepšení jeho  mech. vlastností</t>
  </si>
  <si>
    <t>- ošetření úložiště po celou dobu práce v něm vč. klimatických opatření</t>
  </si>
  <si>
    <t>- ztížení v okolí vedení, konstrukcí a objektů a jejich dočasné zajištění</t>
  </si>
  <si>
    <t>- ztížení provádění vč. hutnění ve ztížených podmínkách a stísněných prostorech</t>
  </si>
  <si>
    <t>- ztížené ukládání sypaniny pod vodu</t>
  </si>
  <si>
    <t>- ukládání po vrstvách a po jiných nutných částech (figurách) vč. dosypávek</t>
  </si>
  <si>
    <t>- spouštění a nošení materiálu</t>
  </si>
  <si>
    <t>- výměna částí zemní konstrukce znehodnocené klimatickými vlivy</t>
  </si>
  <si>
    <t>- ruční hutnění a výplň jam a prohlubní v podloží</t>
  </si>
  <si>
    <t>- úprava, očištění, ochrana a zhutnění podloží</t>
  </si>
  <si>
    <t>- udržování úložiště a jeho ochrana proti vodě</t>
  </si>
  <si>
    <t>- odvedení nebo obvedení vody v okolí úložiště a v úložišti</t>
  </si>
  <si>
    <t>- veškeré  pomocné konstrukce umožňující provedení  zemní konstrukce  (příjezdy,  sjezdy,  nájezdy, lešení, podpěrné konstrukce, přemostění, zpevněné plochy, zakrytí a pod.)</t>
  </si>
  <si>
    <t>HRUBÉ TERÉNNÍ ÚPRAVY - TRAVNATÉ PLOCHY</t>
  </si>
  <si>
    <t>Plochy dříve zpevněné a narušené stavbou m2 2.330</t>
  </si>
  <si>
    <t>Návoz zeminy pod ornici v tl.  0,2 m</t>
  </si>
  <si>
    <t>Potřeba zeminy - 466 m3</t>
  </si>
  <si>
    <t>viz. kapitola 10 TZ Sadových úprav : 466</t>
  </si>
  <si>
    <t>180403112R00</t>
  </si>
  <si>
    <t>Založení trávníku parterový trávník, výsevem, na svahu přes 1:5 do 1:2</t>
  </si>
  <si>
    <t>na půdě předem připravené s pokosením, naložením, odvozem odpadu do 20 km a se složením,</t>
  </si>
  <si>
    <t xml:space="preserve">viz. D.8.1. TZ Sadové úpravy kaspitola 10. Výkaz výměr sadové úpravy : </t>
  </si>
  <si>
    <t>Plocha parkových trávníku m2 1087 : 1087</t>
  </si>
  <si>
    <t xml:space="preserve">Z toho : </t>
  </si>
  <si>
    <t xml:space="preserve">Založení trávníku na zpevněných a narušených plochách m2  - 687 : </t>
  </si>
  <si>
    <t xml:space="preserve">Rekultivace trávníků stávajících m2 - 4000 : </t>
  </si>
  <si>
    <t>182001111R00</t>
  </si>
  <si>
    <t>Plošná úprava terénu při nerovnostech terénu přes 50 do 100 mm, v rovině nebo na svahu do 1:5</t>
  </si>
  <si>
    <t>s urovnáním povrchu, bez doplnění ornice, v hornině 1 až 4,</t>
  </si>
  <si>
    <t>1087</t>
  </si>
  <si>
    <t>182301131R00</t>
  </si>
  <si>
    <t>Rozprostření a urovnání ornice ve svahu v souvislé ploše přes 500 m2, tloušťka vrstvy do 100 mm</t>
  </si>
  <si>
    <t>s případným nutným přemístěním hromad nebo dočasných skládek na místo potřeby ze vzdálenosti do 30 m, ve svahu sklonu přes 1 : 5,</t>
  </si>
  <si>
    <t>podloží pro založení trávníků : 400+812</t>
  </si>
  <si>
    <t>182303112R00</t>
  </si>
  <si>
    <t>Doplnění ornice na svahu přes 1:5 do 1:2</t>
  </si>
  <si>
    <t>na travnatých plochách tloušťky do 5 cm, s přemístěním na vzdálenost do 3 m vodorovně,</t>
  </si>
  <si>
    <t>zjískání ornice pro založení travníků na  travnatých plochách.</t>
  </si>
  <si>
    <t>JEMNÉ TERÉNNÍ ÚPRAVY - TRAVNATÉ PLOCHY</t>
  </si>
  <si>
    <t xml:space="preserve"> Plochy dříve zpevněné a narušené stavbou - m2 2.330</t>
  </si>
  <si>
    <t>Vrstva ornice (v ulehlém stavu) m 0,1</t>
  </si>
  <si>
    <t>Množství ornice m3 - 233</t>
  </si>
  <si>
    <t>Plochy revitalizované m2- 7.182</t>
  </si>
  <si>
    <t>Návoz ornice m  0,04</t>
  </si>
  <si>
    <t>Množství ornice m3 - 287</t>
  </si>
  <si>
    <t>Množství ornice celkem m3 - 520</t>
  </si>
  <si>
    <t xml:space="preserve">(viz. kapitola 10 TZ sadových úprav) : </t>
  </si>
  <si>
    <t>jmené terénní úpravy - ornice tl. 50 mm : 400*0,05</t>
  </si>
  <si>
    <t>jmené terénní úpravy - ornice tl. 100 mm : 812*0,1</t>
  </si>
  <si>
    <t>182951112RT3</t>
  </si>
  <si>
    <t>geotextílie : 125</t>
  </si>
  <si>
    <t>183205112R00</t>
  </si>
  <si>
    <t xml:space="preserve">Založení záhonu v rovině nebo na svahu 1:5, hornina třídy 3,  </t>
  </si>
  <si>
    <t>pro vysazování rostlin s urovnáním a s případným naložením odpadu na dopravní prostředek, s odvozem na vzdálenost do 20 km a se složením,</t>
  </si>
  <si>
    <t>Včetně jednoho obdělání půdy nakopáním, frézováním nebo rytím.</t>
  </si>
  <si>
    <t>Záhonová výsadba : 125</t>
  </si>
  <si>
    <t>183403152R00</t>
  </si>
  <si>
    <t>Obdělávání půdy vláčením, v rovině nebo na svahu 1:5</t>
  </si>
  <si>
    <t>1212+1087</t>
  </si>
  <si>
    <t>183403153R00</t>
  </si>
  <si>
    <t>Obdělávání půdy hrabáním, v rovině nebo na svahu 1:5</t>
  </si>
  <si>
    <t>184102117R00</t>
  </si>
  <si>
    <t xml:space="preserve">Výsadba dřevin s balem průměr přes 800 do 1000 mm, v rovině nebo na svahu do 1:5,  </t>
  </si>
  <si>
    <t>do předem vyhloubené jamky se zalitím,</t>
  </si>
  <si>
    <t>184807111R00</t>
  </si>
  <si>
    <t>Ochrana stromu bedněním zřízení bednění</t>
  </si>
  <si>
    <t>před poškozením stavebním provozem,</t>
  </si>
  <si>
    <t>Je navržena ochrana stromů a keřů – bednění kolem kmenů (viz. situace).</t>
  </si>
  <si>
    <t>1,50 x 1,50 x 2,0 m viz. výkres v PD : 7*(4*1,5*2)</t>
  </si>
  <si>
    <t>184807112R00</t>
  </si>
  <si>
    <t>Ochrana stromu bedněním odstranění bednění</t>
  </si>
  <si>
    <t>- kompletní práce včetně manipulace, dopravy a uložení.</t>
  </si>
  <si>
    <t>Odkaz na mn. položky pořadí 14 : 84,00000</t>
  </si>
  <si>
    <t>184901112R00</t>
  </si>
  <si>
    <t>Osazení kůlů osazení kůlů k dřevině s uvázáním, délka přes 2 do 3 m</t>
  </si>
  <si>
    <t>k dřevině s uvázáním</t>
  </si>
  <si>
    <t>Stromy budou po osovém a výškovém vyrovnání fixovány min. 3 kůly osazené zešikma do dna výsadbové jámy, kůly musí být tlakově impregnované proti hnilobám, výška kůlů nad terénem musí být min. 2m, dřevina ke kůlům  bude dostatečně upevněna kokosovým úvazkem nebo širokým textilním popruhem. Kůly budou osazeny uvnitř výsadbové jámy, aby bylo možné provádět  mechanizované kosení trávníku.</t>
  </si>
  <si>
    <t>(včetně dodávky kůlů a půkulatých příček)</t>
  </si>
  <si>
    <t>Kůly pro stromy průměr 60-70 mm, v. 2,5-3,0 m – 72 ks</t>
  </si>
  <si>
    <t>Kůly pro keře průměr 60-70 mm, v. 2,0 m – 2 ks</t>
  </si>
  <si>
    <t>Příčky půlkulaté průměr 60-70 mm - 72 ks</t>
  </si>
  <si>
    <t xml:space="preserve">kompletní dodávka s montáž (včetně zemních prací) : </t>
  </si>
  <si>
    <t>Kůly pro stromy průměr 60-70 mm, v. 2,5-3,0 m – 72 ks : 72</t>
  </si>
  <si>
    <t>Kůly pro keře průměr 60-70 mm, v. 2,0 m – 2 ks : 2</t>
  </si>
  <si>
    <t>Příčky půlkulaté průměr 60-70 mm - 72 ks : 72</t>
  </si>
  <si>
    <t>184911111R00</t>
  </si>
  <si>
    <t>Znovuuvázání dřeviny jedním úvazkem znovuuvázání dřeviny jedním úvazkem ke stávajícímu kůlu</t>
  </si>
  <si>
    <t>Úvazy stromů – 24 ks, úvazy keřů – 2 ks : 24+2</t>
  </si>
  <si>
    <t>185804312R00</t>
  </si>
  <si>
    <t xml:space="preserve">Zalití rostlin vodou plocha přes 20 m2,  </t>
  </si>
  <si>
    <t>keře : 2*0,04</t>
  </si>
  <si>
    <t>cibuloviny+záhonová výsadba : (375+50+40)*0,004</t>
  </si>
  <si>
    <t>185851111R00</t>
  </si>
  <si>
    <t>Dovoz vody pro zálivku rostlin dovoz vody pro zálivku rostlin na vzdálenost do 6000 m</t>
  </si>
  <si>
    <t>R012</t>
  </si>
  <si>
    <t>Výsadba CIBULOVIN V TRÁVNÍKU</t>
  </si>
  <si>
    <t xml:space="preserve">ks    </t>
  </si>
  <si>
    <t>375</t>
  </si>
  <si>
    <t>112028OA0</t>
  </si>
  <si>
    <t>KÁCENÍ STROMŮ D KMENE DO 0,9M S ODSTRANĚNÍM PAŘEZŮ, ODVOZ DO 20KM</t>
  </si>
  <si>
    <t>Kácení stromů se měří v [ks] poražených stromů (průměr stromů se měří v místě řezu) a zahrnuje zejména:</t>
  </si>
  <si>
    <t>- poražení stromu a osekání větví</t>
  </si>
  <si>
    <t>- spálení větví na hromadách nebo štěpkování</t>
  </si>
  <si>
    <t>- dopravu a uložení kmenů, případné další práce s nimi dle pokynů zadávací dokumentace</t>
  </si>
  <si>
    <t>Odstranění pařezů se měří v [ks] vytrhaných nebo vykopaných pařezů a zahrnuje zejména:</t>
  </si>
  <si>
    <t>- vytrhání nebo vykopání pařezů</t>
  </si>
  <si>
    <t>- veškeré zemní práce spojené s odstraněním pařezů</t>
  </si>
  <si>
    <t>- dopravu a uložení pařezů, případně další práce s nimi dle pokynů zadávací dokumentace</t>
  </si>
  <si>
    <t>- zásyp jam po pařezech</t>
  </si>
  <si>
    <t>Podrobnosti viz tabulky inventarizace dřevin D.8.1 (žluté položky) a rozhodnutí OŽP MOP ze dne 4. 12. 2019.</t>
  </si>
  <si>
    <t>Pařezy všech stromů budou odstraněny frézováním, kořeny keřů budou odstraněny vykopáním.</t>
  </si>
  <si>
    <t>Veškerý organický materiál bude na místě zpracován drcením (štěpkováním) pro účely dalšího použití</t>
  </si>
  <si>
    <t>(kompostování, energetické využití apod.). Nezpracovatelný a nevyužitelný materiál bude odvezen na příslušnou</t>
  </si>
  <si>
    <t>skládku.</t>
  </si>
  <si>
    <t>19</t>
  </si>
  <si>
    <t>11251OA0</t>
  </si>
  <si>
    <t>ODSTRANĚNÍ PAŘEZŮ FRÉZOVÁNÍM D DO 0,5M</t>
  </si>
  <si>
    <t>Frézování pařezů se měří v [ks] frézovaných pařezů a zahrnuje zejména:</t>
  </si>
  <si>
    <t>- frézování do hloubky 20cm pod úroveň terénu</t>
  </si>
  <si>
    <t>- veškeré drobné zemní práce spojené s frézováním pařezů</t>
  </si>
  <si>
    <t>- případně další práce s nimi dle pokynů zadávací dokumentace</t>
  </si>
  <si>
    <t>- průměr frézováných pažezů se měří 20cm nad terénem</t>
  </si>
  <si>
    <t>R013</t>
  </si>
  <si>
    <t>Krokus žlutý ´Grosse Gelbe´(Crocus flavus)</t>
  </si>
  <si>
    <t>R015</t>
  </si>
  <si>
    <t>Narcis ,,Kong Alfred" (Narcissus ´King Alfred´)</t>
  </si>
  <si>
    <t>40</t>
  </si>
  <si>
    <t>R17</t>
  </si>
  <si>
    <t>Ruj vlasatá (Cotinus coggygria) velikost 150 cm</t>
  </si>
  <si>
    <t>R18</t>
  </si>
  <si>
    <t>Muchovník Lamarckův (Amelanchier Lamarckii) velikost 150 cm</t>
  </si>
  <si>
    <t>R19</t>
  </si>
  <si>
    <t>Pámělník Chenaultův (SYmphoricarpos chenaultii Hancocko, velikost 20-30 cm</t>
  </si>
  <si>
    <t>00572420R</t>
  </si>
  <si>
    <t>směs travní parková, dekorativní</t>
  </si>
  <si>
    <t>kg</t>
  </si>
  <si>
    <t>Výsev cca 20 g / m2.</t>
  </si>
  <si>
    <t>Množství trávníkového substrátu – 9.512 m2 x 0,02 = 190 kg.</t>
  </si>
  <si>
    <t>1087*0,03</t>
  </si>
  <si>
    <t>026503265R.1</t>
  </si>
  <si>
    <t>Dub letní - Quercus robur</t>
  </si>
  <si>
    <t>Qro Quercus robur Dub letní 3x Vk 2,2m 20-25 1</t>
  </si>
  <si>
    <t>026503275R.1</t>
  </si>
  <si>
    <t>Dub červený - Quercus rubra</t>
  </si>
  <si>
    <t>02656038R.1</t>
  </si>
  <si>
    <t>Jírovec pleťový - Aesculuscarnea</t>
  </si>
  <si>
    <t>Ac Aesculus carnea Jírovec pleťový:  počet přesazenír - 3x růst. tvar Vk nasazení koruny 2,2 m</t>
  </si>
  <si>
    <t>7</t>
  </si>
  <si>
    <t>08R001T</t>
  </si>
  <si>
    <t>Katalpa trubačovitá (Catalpa bignonioides) nasazení koruny 2,2 m</t>
  </si>
  <si>
    <t>08R005</t>
  </si>
  <si>
    <t>Zavlažovací a provzdušňovací systém</t>
  </si>
  <si>
    <t>(výsadba stromů dle výkres č. 8.6.)</t>
  </si>
  <si>
    <t xml:space="preserve">Do ceny jsou započítány veškeré náklady na dodávku materiálu a montáž. : </t>
  </si>
  <si>
    <t>26</t>
  </si>
  <si>
    <t>08R021</t>
  </si>
  <si>
    <t>Rozpustné zásobní hnojivo v dávce 300g/keř, dodávka a montáž</t>
  </si>
  <si>
    <t>keře : 2*0,3</t>
  </si>
  <si>
    <t>08R022</t>
  </si>
  <si>
    <t>Dodávka - Dlouhodobě rozpustné zásobní hnojivo (dávka 500g/strom).</t>
  </si>
  <si>
    <t>pro každý vysazená strom : 26*0,5</t>
  </si>
  <si>
    <t>10371500R</t>
  </si>
  <si>
    <t>substrát zahradnický B; balení volně loženo</t>
  </si>
  <si>
    <t>- kompletní dodoávka a montáž, včetně dopravy a materiálů.</t>
  </si>
  <si>
    <t>Množství zeminy a substrátu pro výsadbu (v ulehlém stavu) : 125*0,2</t>
  </si>
  <si>
    <t>R016</t>
  </si>
  <si>
    <t>Trnovník akát žlutá formas - Robinia pseudoacacia Frisia</t>
  </si>
  <si>
    <t>RpF</t>
  </si>
  <si>
    <t>Robinia pseudoacacia</t>
  </si>
  <si>
    <t>Frisia</t>
  </si>
  <si>
    <t>Trnovník akát, žlutá</t>
  </si>
  <si>
    <t>forma</t>
  </si>
  <si>
    <t>počet přesazení :3x</t>
  </si>
  <si>
    <t>nasazení koruny: 2,2 m</t>
  </si>
  <si>
    <t>14</t>
  </si>
  <si>
    <t>998231311R00</t>
  </si>
  <si>
    <t>Přesun hmot pro krajinářské a sadovnické úpravy přesun hmot pro sadovnické a krajinářské úpravy do 5000 m vodorovně, bez svislého přesunu</t>
  </si>
  <si>
    <t>- hutnění i různé míry hutnění</t>
  </si>
  <si>
    <t>Do ceny jsou započítány veškeré náklady(nákup, naložení, dovoz apod.)</t>
  </si>
  <si>
    <t>- kompletní dodávka a montáž, Včetně řeziva, manipulace a dopravy.</t>
  </si>
  <si>
    <t>Kompletní dodávky a osazení (včetně vnitrostaveništní a mimostaveništní doparvy) Zavlažovacího a provzdušňovacího systému</t>
  </si>
  <si>
    <t>růstový tvar: Vk</t>
  </si>
  <si>
    <t>Následná rozvojová péče</t>
  </si>
  <si>
    <t>Vzhledem k biologické podstatě prováděných úprav je nutné péči provádět okamžitě po jejich</t>
  </si>
  <si>
    <t>realizaci. Je navržena tříletá porealizační péče, spojená s odbornou spoluprací s projektantem.</t>
  </si>
  <si>
    <t>Základním pracovním úkonem je pravidelná vizuální kontrola.</t>
  </si>
  <si>
    <t>U jednotlivých sadovnických prvků lze předpokládat tyto nároky:</t>
  </si>
  <si>
    <t>Výsadba stromů</t>
  </si>
  <si>
    <t>· Zálivka v letním období cca 3-5x v dávce 50 l/strom.</t>
  </si>
  <si>
    <t>· Nakypření, odplevelení a urovnání kořenové mísy - 3x ročně.</t>
  </si>
  <si>
    <t>· Kontrola a oprava kůlů 3x ročně</t>
  </si>
  <si>
    <t>· Přihnojení 1x ročně NPK v předjaří</t>
  </si>
  <si>
    <t>· Tvarování koruny v případě nutnosti (podpora souměrné stabilní koruny)</t>
  </si>
  <si>
    <t>· Kontrola zdravotního stavu 2x ročně</t>
  </si>
  <si>
    <t>Výsadba keřů</t>
  </si>
  <si>
    <t>· Zálivka v letním období ca 3-5x v dávce 30l/keř</t>
  </si>
  <si>
    <t>· Nakypření, odplevelení a urovnání kořenové mísy (záhonu) cca 3x ročně.</t>
  </si>
  <si>
    <t>· Kontrola a oprava ochranného pletiva cca 3x ročně (pokud je instalováno)</t>
  </si>
  <si>
    <t>· Přihnojení 2x ročně granulovaným hnojivem NPK v předjaří a začátkem června (před květem)</t>
  </si>
  <si>
    <t>· Vyhrabání listí 2 x ročně (jaro, podzim)</t>
  </si>
  <si>
    <t>· Pravidelné hluboké seříznutí větví (cca 10cm nad terénem) v předjaří 1x za 2 roky</t>
  </si>
  <si>
    <t>Výsadba půdopokryvných dřevin v záhonech</t>
  </si>
  <si>
    <t>· Zálivka v letním období ca 3-5x v dávce 50l/m2 záhonu</t>
  </si>
  <si>
    <t>· Nakypření, odplevelení a urovnání záhonu cca 3x ročně.</t>
  </si>
  <si>
    <t>· Přihnojení 2x ročně granulovaným hnojivem NPK v předjaří a nejpozději začátkem června</t>
  </si>
  <si>
    <t>Travnaté plochy</t>
  </si>
  <si>
    <t>· Kosení 7 x ročně</t>
  </si>
  <si>
    <t>· Odstranění listí – 2 x ročně (jaro, podzim)</t>
  </si>
  <si>
    <t>· Jarní vyhrabání – 1 x ročně v předjaří</t>
  </si>
  <si>
    <t>· Přihnojení – 1x ročně začátkem vegetace NPK</t>
  </si>
  <si>
    <t>027421OA0</t>
  </si>
  <si>
    <t>PROVIZORNÍ LÁVKY - MONTÁŽ</t>
  </si>
  <si>
    <t>zahrnuje veškeré náklady spojené s objednatelem požadovanými zařízeními</t>
  </si>
  <si>
    <t>Lávky přes výkopy musí být široké nejméně 900 mm s výškovými rozdíly nejvíce do 20 mm a po obou stranách musí mít opatření proti sjetí vozíku jako je spodní tyč zábradlí ve výšce 100-250 mm nad pochozí plochou nebo sokl s výškou nejméně 100 mm.</t>
  </si>
  <si>
    <t>Staveniště (výkopy...) nesmí být ohrazeno pouze kontrastními páskami!</t>
  </si>
  <si>
    <t>2*20*3</t>
  </si>
  <si>
    <t>027422OA0</t>
  </si>
  <si>
    <t>PROVIZORNÍ LÁVKY - NÁJEMNÉ</t>
  </si>
  <si>
    <t>KPLMĚSÍC</t>
  </si>
  <si>
    <t>027423OA0</t>
  </si>
  <si>
    <t>PROVIZORNÍ LÁVKY - DEMONTÁŽ</t>
  </si>
  <si>
    <t>02742OA0</t>
  </si>
  <si>
    <t>PROVIZORNÍ LÁVKY</t>
  </si>
  <si>
    <t>02620OA0</t>
  </si>
  <si>
    <t>ZKOUŠENÍ KONSTRUKCÍ A PRACÍ NEZÁVISLOU ZKUŠEBNOU</t>
  </si>
  <si>
    <t>Zkoušení konstrukcí a prací nezávislou zkušebnou:</t>
  </si>
  <si>
    <t>-zkoušky budou provedeny dle platných ČSN, TP a TKP.</t>
  </si>
  <si>
    <t>Cena zahrunje i náklady na zkoušky unostnosti pláně - předpkládá se 3 statické zkoušky únosnoti pláně, min. 3 statické zkoušky únosnsoti podkladních vrstev pod zpevěnými plochami a alepoň 2 zkoušky (dynamické) pro orientační zjištění únosnoti pod méně exponovanými plochami.  (včetně vyhotovení protokolu odborným pracovníkem)</t>
  </si>
  <si>
    <t>02720OA0</t>
  </si>
  <si>
    <t>POMOC PRÁCE ZŘÍZ NEBO ZAJIŠŤ REGULACI A OCHRANU DOPRAVY</t>
  </si>
  <si>
    <t>Zabezpečení staveniště dopravní značení na stavenišť.</t>
  </si>
  <si>
    <t>Projednání dočasné úpravy dopravního značení po dobu výstavby s územně příslušným odborem dopravy a d DI Policie ČR.</t>
  </si>
  <si>
    <t>Zřízení, údržba a odstranění dopravního značení.</t>
  </si>
  <si>
    <t>02730OA0</t>
  </si>
  <si>
    <t>POMOC PRÁCE ZŘÍZ NEBO ZAJIŠŤ OCHRANU INŽENÝRSKÝCH SÍTÍ</t>
  </si>
  <si>
    <t>Náklady na vytyčení inženýrských sítí na staveništi jejich správci, s případným provedením průzkumných sond.</t>
  </si>
  <si>
    <t>02911OA0</t>
  </si>
  <si>
    <t>OSTATNÍ POŽADAVKY - GEODETICKÉ ZAMĚŘENÍ</t>
  </si>
  <si>
    <t>vypracování geometrického plánu (1ks) : 1</t>
  </si>
  <si>
    <t>02944OA0</t>
  </si>
  <si>
    <t>OSTAT POŽADAVKY - DOKUMENTACE SKUTEČ PROVEDENÍ V DIGIT FORMĚ</t>
  </si>
  <si>
    <t>Průzkumné, geodetické a projektové práce geodetické práce při stavbě a po výstavbě,zaměření skutečného provedení stavby (odevzdání dokumentace skutečného provedení stavby v počtu 4 paré v papírové podobě a 3 ks x v ele. na CD).</t>
  </si>
  <si>
    <t>02946OA0</t>
  </si>
  <si>
    <t>OSTAT POŽADAVKY - FOTODOKUMENTACE</t>
  </si>
  <si>
    <t>Pořízení fotodokumentace stavby po dnech a její předání na nosiči CD</t>
  </si>
  <si>
    <t>- fotodokumentaci zadavatelem požadovaného děje a konstrukcí v požadovaných časových intervalech</t>
  </si>
  <si>
    <t>- zadavatelem specifikované výstupy (fotografie v papírovém a digitálním formátu) v požadovaném počtu</t>
  </si>
  <si>
    <t>02991OA0</t>
  </si>
  <si>
    <t>OSTATNÍ POŽADAVKY - INFORMAČNÍ TABULE</t>
  </si>
  <si>
    <t>Dodávka a osazení 2 ks informační tabule s uvedením názvu stavby, investora stavby a zhotovitele stavby, s uvedením termínu realizace stavby a s uvedením kontaktu na odpovědného stavbyvedoucího</t>
  </si>
  <si>
    <t>" Billboard - informace o stavbě !</t>
  </si>
  <si>
    <t>"logo dle požadavků investora, pevný materiál např. dřevo, plast + příslušná konstrukce"</t>
  </si>
  <si>
    <t>billborad včetně informační desky : 2</t>
  </si>
  <si>
    <t>03100OA0</t>
  </si>
  <si>
    <t>ZAŘÍZENÍ STAVENIŠTĚ - ZŘÍZENÍ, PROVOZ, DEMONTÁŽ</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</si>
  <si>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</si>
  <si>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</si>
  <si>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Přístupy do objektu v době výstavby je navrženo po dřevěných lávkách. Dřevěné lávky se zábradlím ve výšce 1 m a s vodící tyčí ve výšce 0,25 m. Dále bude lávka opatřena podélnou vodící lištou v min výšce 0,06 m podél obou okrajů lávky.</t>
  </si>
  <si>
    <t>(zatimní lávky, shcodiště apod. umožňující přístup a pohyb chodců)</t>
  </si>
  <si>
    <t>- zahrnuje veškeré náklady spojené s objednatelem požadovanými zkouškami, tj. provedení jádrových vývrtů o průměru 100 mm  a pracemi zkušebny pro ověření tloušťky vrstev, míry zhutnění, mezerovitost a kontroly spojení vrstvy s podkladem apod.</t>
  </si>
  <si>
    <t>- cena zahrnuje veškeré náklady na laboratorní zkoušky</t>
  </si>
  <si>
    <t>Ostatní a doplňkové práce položení netkané zahradnické textilie včetně upevnění, včetně dodávky textilie a skob a mulčovací kůry tl.7cm</t>
  </si>
  <si>
    <t>Výkopové práce – výsadbové jámy stromů : 24*0,7</t>
  </si>
  <si>
    <t>Odkaz na mn. položky pořadí 2 : 17,30000</t>
  </si>
  <si>
    <t>záhonová výsadba - mulčovací kůra 125 m2  * 0,07=8,75 m3</t>
  </si>
  <si>
    <t>24stromů + 2 soliterní keře = 26 m2 * 0,07 = 1,82 m3</t>
  </si>
  <si>
    <t xml:space="preserve">(kompletní dodávka a výsadba 375ks drobných keřů Symphoricarpos
chenaultii 'Hancock' včetně dopravy) : </t>
  </si>
  <si>
    <t>viz. D.8.1. TZ Sadové úpravy kapitola 10. Výkaz výměr sadové úpravy : 24 + 2 = 26</t>
  </si>
  <si>
    <t>stromy : (24)*0,08</t>
  </si>
  <si>
    <t>Odkaz na mn. položky pořadí 18 : 3,86</t>
  </si>
  <si>
    <t>mulčovací kůra celkem 10,6 m3 (soliterní keře, stromy, záhony)</t>
  </si>
  <si>
    <t>9a</t>
  </si>
  <si>
    <t>R001</t>
  </si>
  <si>
    <t xml:space="preserve">mulčovací kůra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</si>
</sst>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9"/>
      <name val="Arial CE"/>
      <family val="2"/>
      <charset val="238"/>
    </font>
    <font>
      <sz val="8"/>
      <color indexed="17"/>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9" fillId="0" borderId="0" xfId="0" applyFont="1" applyBorder="1" applyAlignment="1">
      <alignment horizontal="center" vertical="top" shrinkToFit="1"/>
    </xf>
    <xf numFmtId="164"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49" fontId="19" fillId="0" borderId="0" xfId="0" applyNumberFormat="1" applyFont="1" applyBorder="1" applyAlignment="1">
      <alignment horizontal="left" vertical="top" wrapText="1"/>
    </xf>
    <xf numFmtId="164" fontId="17" fillId="0" borderId="0" xfId="0" applyNumberFormat="1" applyFont="1" applyBorder="1" applyAlignment="1">
      <alignment horizontal="left" vertical="top" wrapText="1"/>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6" fillId="4" borderId="0" xfId="0" applyNumberFormat="1" applyFont="1" applyFill="1" applyBorder="1" applyAlignment="1" applyProtection="1">
      <alignment horizontal="left" vertical="top" wrapText="1"/>
      <protection locked="0"/>
    </xf>
    <xf numFmtId="49" fontId="16" fillId="4" borderId="0" xfId="0" applyNumberFormat="1" applyFont="1" applyFill="1" applyBorder="1" applyAlignment="1" applyProtection="1">
      <alignment vertical="top"/>
      <protection locked="0"/>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49" fontId="16" fillId="4" borderId="18" xfId="0" applyNumberFormat="1" applyFont="1" applyFill="1" applyBorder="1" applyAlignment="1" applyProtection="1">
      <alignment horizontal="left" vertical="top" wrapText="1"/>
      <protection locked="0"/>
    </xf>
    <xf numFmtId="49" fontId="16" fillId="4" borderId="18" xfId="0" applyNumberFormat="1" applyFont="1" applyFill="1" applyBorder="1" applyAlignment="1" applyProtection="1">
      <alignment vertical="top"/>
      <protection locked="0"/>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3\INV\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89" t="s">
        <v>39</v>
      </c>
      <c r="B2" s="189"/>
      <c r="C2" s="189"/>
      <c r="D2" s="189"/>
      <c r="E2" s="189"/>
      <c r="F2" s="189"/>
      <c r="G2" s="189"/>
    </row>
  </sheetData>
  <sheetProtection algorithmName="SHA-512" hashValue="WuZ6p0CFKmU6LqLo7m/ZSkkZJcxTt8S1FRcyBLCYplT6fv23tertQeBX7+pf23wksMQyIAWXj4iysa2VHXhIzA==" saltValue="Vuu1Cllo8wJKLKZSMfPJV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79"/>
  <sheetViews>
    <sheetView showGridLines="0" topLeftCell="B19"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190" t="s">
        <v>41</v>
      </c>
      <c r="C1" s="191"/>
      <c r="D1" s="191"/>
      <c r="E1" s="191"/>
      <c r="F1" s="191"/>
      <c r="G1" s="191"/>
      <c r="H1" s="191"/>
      <c r="I1" s="191"/>
      <c r="J1" s="192"/>
    </row>
    <row r="2" spans="1:15" ht="36" customHeight="1" x14ac:dyDescent="0.2">
      <c r="A2" s="2"/>
      <c r="B2" s="76" t="s">
        <v>22</v>
      </c>
      <c r="C2" s="77"/>
      <c r="D2" s="78" t="s">
        <v>44</v>
      </c>
      <c r="E2" s="199" t="s">
        <v>45</v>
      </c>
      <c r="F2" s="200"/>
      <c r="G2" s="200"/>
      <c r="H2" s="200"/>
      <c r="I2" s="200"/>
      <c r="J2" s="201"/>
      <c r="O2" s="1"/>
    </row>
    <row r="3" spans="1:15" ht="27" hidden="1" customHeight="1" x14ac:dyDescent="0.2">
      <c r="A3" s="2"/>
      <c r="B3" s="79"/>
      <c r="C3" s="77"/>
      <c r="D3" s="80"/>
      <c r="E3" s="202"/>
      <c r="F3" s="203"/>
      <c r="G3" s="203"/>
      <c r="H3" s="203"/>
      <c r="I3" s="203"/>
      <c r="J3" s="204"/>
    </row>
    <row r="4" spans="1:15" ht="23.25" customHeight="1" x14ac:dyDescent="0.2">
      <c r="A4" s="2"/>
      <c r="B4" s="81"/>
      <c r="C4" s="82"/>
      <c r="D4" s="83"/>
      <c r="E4" s="212"/>
      <c r="F4" s="212"/>
      <c r="G4" s="212"/>
      <c r="H4" s="212"/>
      <c r="I4" s="212"/>
      <c r="J4" s="213"/>
    </row>
    <row r="5" spans="1:15" ht="24" customHeight="1" x14ac:dyDescent="0.2">
      <c r="A5" s="2"/>
      <c r="B5" s="31" t="s">
        <v>42</v>
      </c>
      <c r="D5" s="216"/>
      <c r="E5" s="217"/>
      <c r="F5" s="217"/>
      <c r="G5" s="217"/>
      <c r="H5" s="18" t="s">
        <v>40</v>
      </c>
      <c r="I5" s="22"/>
      <c r="J5" s="8"/>
    </row>
    <row r="6" spans="1:15" ht="15.75" customHeight="1" x14ac:dyDescent="0.2">
      <c r="A6" s="2"/>
      <c r="B6" s="28"/>
      <c r="C6" s="55"/>
      <c r="D6" s="218"/>
      <c r="E6" s="219"/>
      <c r="F6" s="219"/>
      <c r="G6" s="219"/>
      <c r="H6" s="18" t="s">
        <v>34</v>
      </c>
      <c r="I6" s="22"/>
      <c r="J6" s="8"/>
    </row>
    <row r="7" spans="1:15" ht="15.75" customHeight="1" x14ac:dyDescent="0.2">
      <c r="A7" s="2"/>
      <c r="B7" s="29"/>
      <c r="C7" s="56"/>
      <c r="D7" s="53"/>
      <c r="E7" s="220"/>
      <c r="F7" s="221"/>
      <c r="G7" s="22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06"/>
      <c r="E11" s="206"/>
      <c r="F11" s="206"/>
      <c r="G11" s="206"/>
      <c r="H11" s="18" t="s">
        <v>40</v>
      </c>
      <c r="I11" s="85"/>
      <c r="J11" s="8"/>
    </row>
    <row r="12" spans="1:15" ht="15.75" customHeight="1" x14ac:dyDescent="0.2">
      <c r="A12" s="2"/>
      <c r="B12" s="28"/>
      <c r="C12" s="55"/>
      <c r="D12" s="211"/>
      <c r="E12" s="211"/>
      <c r="F12" s="211"/>
      <c r="G12" s="211"/>
      <c r="H12" s="18" t="s">
        <v>34</v>
      </c>
      <c r="I12" s="85"/>
      <c r="J12" s="8"/>
    </row>
    <row r="13" spans="1:15" ht="15.75" customHeight="1" x14ac:dyDescent="0.2">
      <c r="A13" s="2"/>
      <c r="B13" s="29"/>
      <c r="C13" s="56"/>
      <c r="D13" s="84"/>
      <c r="E13" s="214"/>
      <c r="F13" s="215"/>
      <c r="G13" s="215"/>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05"/>
      <c r="F15" s="205"/>
      <c r="G15" s="207"/>
      <c r="H15" s="207"/>
      <c r="I15" s="207" t="s">
        <v>29</v>
      </c>
      <c r="J15" s="208"/>
    </row>
    <row r="16" spans="1:15" ht="23.25" customHeight="1" x14ac:dyDescent="0.2">
      <c r="A16" s="138" t="s">
        <v>24</v>
      </c>
      <c r="B16" s="38" t="s">
        <v>24</v>
      </c>
      <c r="C16" s="62"/>
      <c r="D16" s="63"/>
      <c r="E16" s="196"/>
      <c r="F16" s="197"/>
      <c r="G16" s="196"/>
      <c r="H16" s="197"/>
      <c r="I16" s="196">
        <f>SUMIF(F60:F75,A16,I60:I75)+SUMIF(F60:F75,"PSU",I60:I75)</f>
        <v>0</v>
      </c>
      <c r="J16" s="198"/>
    </row>
    <row r="17" spans="1:10" ht="23.25" customHeight="1" x14ac:dyDescent="0.2">
      <c r="A17" s="138" t="s">
        <v>25</v>
      </c>
      <c r="B17" s="38" t="s">
        <v>25</v>
      </c>
      <c r="C17" s="62"/>
      <c r="D17" s="63"/>
      <c r="E17" s="196"/>
      <c r="F17" s="197"/>
      <c r="G17" s="196"/>
      <c r="H17" s="197"/>
      <c r="I17" s="196">
        <f>SUMIF(F60:F75,A17,I60:I75)</f>
        <v>0</v>
      </c>
      <c r="J17" s="198"/>
    </row>
    <row r="18" spans="1:10" ht="23.25" customHeight="1" x14ac:dyDescent="0.2">
      <c r="A18" s="138" t="s">
        <v>26</v>
      </c>
      <c r="B18" s="38" t="s">
        <v>26</v>
      </c>
      <c r="C18" s="62"/>
      <c r="D18" s="63"/>
      <c r="E18" s="196"/>
      <c r="F18" s="197"/>
      <c r="G18" s="196"/>
      <c r="H18" s="197"/>
      <c r="I18" s="196">
        <f>SUMIF(F60:F75,A18,I60:I75)</f>
        <v>0</v>
      </c>
      <c r="J18" s="198"/>
    </row>
    <row r="19" spans="1:10" ht="23.25" customHeight="1" x14ac:dyDescent="0.2">
      <c r="A19" s="138" t="s">
        <v>99</v>
      </c>
      <c r="B19" s="38" t="s">
        <v>27</v>
      </c>
      <c r="C19" s="62"/>
      <c r="D19" s="63"/>
      <c r="E19" s="196"/>
      <c r="F19" s="197"/>
      <c r="G19" s="196"/>
      <c r="H19" s="197"/>
      <c r="I19" s="196">
        <f>SUMIF(F60:F75,A19,I60:I75)</f>
        <v>0</v>
      </c>
      <c r="J19" s="198"/>
    </row>
    <row r="20" spans="1:10" ht="23.25" customHeight="1" x14ac:dyDescent="0.2">
      <c r="A20" s="138" t="s">
        <v>100</v>
      </c>
      <c r="B20" s="38" t="s">
        <v>28</v>
      </c>
      <c r="C20" s="62"/>
      <c r="D20" s="63"/>
      <c r="E20" s="196"/>
      <c r="F20" s="197"/>
      <c r="G20" s="196"/>
      <c r="H20" s="197"/>
      <c r="I20" s="196">
        <f>SUMIF(F60:F75,A20,I60:I75)</f>
        <v>0</v>
      </c>
      <c r="J20" s="198"/>
    </row>
    <row r="21" spans="1:10" ht="23.25" customHeight="1" x14ac:dyDescent="0.2">
      <c r="A21" s="2"/>
      <c r="B21" s="48" t="s">
        <v>29</v>
      </c>
      <c r="C21" s="64"/>
      <c r="D21" s="65"/>
      <c r="E21" s="209"/>
      <c r="F21" s="210"/>
      <c r="G21" s="209"/>
      <c r="H21" s="210"/>
      <c r="I21" s="209">
        <f>SUM(I16:J20)</f>
        <v>0</v>
      </c>
      <c r="J21" s="227"/>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25">
        <f>ZakladDPHSniVypocet</f>
        <v>0</v>
      </c>
      <c r="H23" s="226"/>
      <c r="I23" s="226"/>
      <c r="J23" s="40" t="str">
        <f t="shared" ref="J23:J28" si="0">Mena</f>
        <v>CZK</v>
      </c>
    </row>
    <row r="24" spans="1:10" ht="23.25" customHeight="1" x14ac:dyDescent="0.2">
      <c r="A24" s="2">
        <f>(A23-INT(A23))*100</f>
        <v>0</v>
      </c>
      <c r="B24" s="38" t="s">
        <v>13</v>
      </c>
      <c r="C24" s="62"/>
      <c r="D24" s="63"/>
      <c r="E24" s="67">
        <f>SazbaDPH1</f>
        <v>15</v>
      </c>
      <c r="F24" s="39" t="s">
        <v>0</v>
      </c>
      <c r="G24" s="223">
        <f>A23</f>
        <v>0</v>
      </c>
      <c r="H24" s="224"/>
      <c r="I24" s="224"/>
      <c r="J24" s="40" t="str">
        <f t="shared" si="0"/>
        <v>CZK</v>
      </c>
    </row>
    <row r="25" spans="1:10" ht="23.25" customHeight="1" x14ac:dyDescent="0.2">
      <c r="A25" s="2">
        <f>ZakladDPHZakl*SazbaDPH2/100</f>
        <v>0</v>
      </c>
      <c r="B25" s="38" t="s">
        <v>14</v>
      </c>
      <c r="C25" s="62"/>
      <c r="D25" s="63"/>
      <c r="E25" s="67">
        <v>21</v>
      </c>
      <c r="F25" s="39" t="s">
        <v>0</v>
      </c>
      <c r="G25" s="225">
        <f>ZakladDPHZaklVypocet</f>
        <v>0</v>
      </c>
      <c r="H25" s="226"/>
      <c r="I25" s="226"/>
      <c r="J25" s="40" t="str">
        <f t="shared" si="0"/>
        <v>CZK</v>
      </c>
    </row>
    <row r="26" spans="1:10" ht="23.25" customHeight="1" x14ac:dyDescent="0.2">
      <c r="A26" s="2">
        <f>(A25-INT(A25))*100</f>
        <v>0</v>
      </c>
      <c r="B26" s="32" t="s">
        <v>15</v>
      </c>
      <c r="C26" s="68"/>
      <c r="D26" s="54"/>
      <c r="E26" s="69">
        <f>SazbaDPH2</f>
        <v>21</v>
      </c>
      <c r="F26" s="30" t="s">
        <v>0</v>
      </c>
      <c r="G26" s="193">
        <f>A25</f>
        <v>0</v>
      </c>
      <c r="H26" s="194"/>
      <c r="I26" s="194"/>
      <c r="J26" s="37" t="str">
        <f t="shared" si="0"/>
        <v>CZK</v>
      </c>
    </row>
    <row r="27" spans="1:10" ht="23.25" customHeight="1" thickBot="1" x14ac:dyDescent="0.25">
      <c r="A27" s="2">
        <f>ZakladDPHSni+DPHSni+ZakladDPHZakl+DPHZakl</f>
        <v>0</v>
      </c>
      <c r="B27" s="31" t="s">
        <v>4</v>
      </c>
      <c r="C27" s="70"/>
      <c r="D27" s="71"/>
      <c r="E27" s="70"/>
      <c r="F27" s="16"/>
      <c r="G27" s="195">
        <f>CenaCelkem-(ZakladDPHSni+DPHSni+ZakladDPHZakl+DPHZakl)</f>
        <v>0</v>
      </c>
      <c r="H27" s="195"/>
      <c r="I27" s="195"/>
      <c r="J27" s="41" t="str">
        <f t="shared" si="0"/>
        <v>CZK</v>
      </c>
    </row>
    <row r="28" spans="1:10" ht="27.75" hidden="1" customHeight="1" thickBot="1" x14ac:dyDescent="0.25">
      <c r="A28" s="2"/>
      <c r="B28" s="112" t="s">
        <v>23</v>
      </c>
      <c r="C28" s="113"/>
      <c r="D28" s="113"/>
      <c r="E28" s="114"/>
      <c r="F28" s="115"/>
      <c r="G28" s="229">
        <f>ZakladDPHSniVypocet+ZakladDPHZaklVypocet</f>
        <v>0</v>
      </c>
      <c r="H28" s="229"/>
      <c r="I28" s="229"/>
      <c r="J28" s="116" t="str">
        <f t="shared" si="0"/>
        <v>CZK</v>
      </c>
    </row>
    <row r="29" spans="1:10" ht="27.75" customHeight="1" thickBot="1" x14ac:dyDescent="0.25">
      <c r="A29" s="2">
        <f>(A27-INT(A27))*100</f>
        <v>0</v>
      </c>
      <c r="B29" s="112" t="s">
        <v>35</v>
      </c>
      <c r="C29" s="117"/>
      <c r="D29" s="117"/>
      <c r="E29" s="117"/>
      <c r="F29" s="118"/>
      <c r="G29" s="228">
        <f>A27</f>
        <v>0</v>
      </c>
      <c r="H29" s="228"/>
      <c r="I29" s="228"/>
      <c r="J29" s="119" t="s">
        <v>67</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30" t="s">
        <v>43</v>
      </c>
      <c r="E34" s="231"/>
      <c r="G34" s="232"/>
      <c r="H34" s="233"/>
      <c r="I34" s="233"/>
      <c r="J34" s="25"/>
    </row>
    <row r="35" spans="1:10" ht="12.75" customHeight="1" x14ac:dyDescent="0.2">
      <c r="A35" s="2"/>
      <c r="B35" s="2"/>
      <c r="D35" s="222" t="s">
        <v>2</v>
      </c>
      <c r="E35" s="222"/>
      <c r="H35" s="10" t="s">
        <v>3</v>
      </c>
      <c r="J35" s="9"/>
    </row>
    <row r="36" spans="1:10" ht="13.5" customHeight="1" thickBot="1" x14ac:dyDescent="0.25">
      <c r="A36" s="11"/>
      <c r="B36" s="11"/>
      <c r="C36" s="75"/>
      <c r="D36" s="75"/>
      <c r="E36" s="75"/>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46</v>
      </c>
      <c r="C39" s="234"/>
      <c r="D39" s="234"/>
      <c r="E39" s="234"/>
      <c r="F39" s="99">
        <f>'301 301 Pol'!AE179+'SO 101 01 Pol'!AE186+'SO 101 02 Pol'!AE273+'SO 401 SO 401 Pol'!AE13+'SO 801 801.1. Pol'!AE239+'SO 801 801.2. Pol'!AE42+'VRN VRN Pol'!AE78</f>
        <v>0</v>
      </c>
      <c r="G39" s="100">
        <f>'301 301 Pol'!AF179+'SO 101 01 Pol'!AF186+'SO 101 02 Pol'!AF273+'SO 401 SO 401 Pol'!AF13+'SO 801 801.1. Pol'!AF239+'SO 801 801.2. Pol'!AF42+'VRN VRN Pol'!AF78</f>
        <v>0</v>
      </c>
      <c r="H39" s="101">
        <f t="shared" ref="H39:H52" si="1">(F39*SazbaDPH1/100)+(G39*SazbaDPH2/100)</f>
        <v>0</v>
      </c>
      <c r="I39" s="101">
        <f t="shared" ref="I39:I52" si="2">F39+G39+H39</f>
        <v>0</v>
      </c>
      <c r="J39" s="102" t="str">
        <f t="shared" ref="J39:J52" si="3">IF(CenaCelkemVypocet=0,"",I39/CenaCelkemVypocet*100)</f>
        <v/>
      </c>
    </row>
    <row r="40" spans="1:10" ht="25.5" customHeight="1" x14ac:dyDescent="0.2">
      <c r="A40" s="88">
        <v>2</v>
      </c>
      <c r="B40" s="103"/>
      <c r="C40" s="235" t="s">
        <v>47</v>
      </c>
      <c r="D40" s="235"/>
      <c r="E40" s="235"/>
      <c r="F40" s="104"/>
      <c r="G40" s="105"/>
      <c r="H40" s="105">
        <f t="shared" si="1"/>
        <v>0</v>
      </c>
      <c r="I40" s="105">
        <f t="shared" si="2"/>
        <v>0</v>
      </c>
      <c r="J40" s="106" t="str">
        <f t="shared" si="3"/>
        <v/>
      </c>
    </row>
    <row r="41" spans="1:10" ht="25.5" customHeight="1" x14ac:dyDescent="0.2">
      <c r="A41" s="88">
        <v>2</v>
      </c>
      <c r="B41" s="103" t="s">
        <v>48</v>
      </c>
      <c r="C41" s="235" t="s">
        <v>49</v>
      </c>
      <c r="D41" s="235"/>
      <c r="E41" s="235"/>
      <c r="F41" s="104">
        <f>'301 301 Pol'!AE179</f>
        <v>0</v>
      </c>
      <c r="G41" s="105">
        <f>'301 301 Pol'!AF179</f>
        <v>0</v>
      </c>
      <c r="H41" s="105">
        <f t="shared" si="1"/>
        <v>0</v>
      </c>
      <c r="I41" s="105">
        <f t="shared" si="2"/>
        <v>0</v>
      </c>
      <c r="J41" s="106" t="str">
        <f t="shared" si="3"/>
        <v/>
      </c>
    </row>
    <row r="42" spans="1:10" ht="25.5" customHeight="1" x14ac:dyDescent="0.2">
      <c r="A42" s="88">
        <v>3</v>
      </c>
      <c r="B42" s="107" t="s">
        <v>48</v>
      </c>
      <c r="C42" s="234" t="s">
        <v>50</v>
      </c>
      <c r="D42" s="234"/>
      <c r="E42" s="234"/>
      <c r="F42" s="108">
        <f>'301 301 Pol'!AE179</f>
        <v>0</v>
      </c>
      <c r="G42" s="101">
        <f>'301 301 Pol'!AF179</f>
        <v>0</v>
      </c>
      <c r="H42" s="101">
        <f t="shared" si="1"/>
        <v>0</v>
      </c>
      <c r="I42" s="101">
        <f t="shared" si="2"/>
        <v>0</v>
      </c>
      <c r="J42" s="102" t="str">
        <f t="shared" si="3"/>
        <v/>
      </c>
    </row>
    <row r="43" spans="1:10" ht="25.5" customHeight="1" x14ac:dyDescent="0.2">
      <c r="A43" s="88">
        <v>2</v>
      </c>
      <c r="B43" s="103" t="s">
        <v>51</v>
      </c>
      <c r="C43" s="235" t="s">
        <v>52</v>
      </c>
      <c r="D43" s="235"/>
      <c r="E43" s="235"/>
      <c r="F43" s="104">
        <f>'SO 101 01 Pol'!AE186+'SO 101 02 Pol'!AE273</f>
        <v>0</v>
      </c>
      <c r="G43" s="105">
        <f>'SO 101 01 Pol'!AF186+'SO 101 02 Pol'!AF273</f>
        <v>0</v>
      </c>
      <c r="H43" s="105">
        <f t="shared" si="1"/>
        <v>0</v>
      </c>
      <c r="I43" s="105">
        <f t="shared" si="2"/>
        <v>0</v>
      </c>
      <c r="J43" s="106" t="str">
        <f t="shared" si="3"/>
        <v/>
      </c>
    </row>
    <row r="44" spans="1:10" ht="25.5" customHeight="1" x14ac:dyDescent="0.2">
      <c r="A44" s="88">
        <v>3</v>
      </c>
      <c r="B44" s="107" t="s">
        <v>53</v>
      </c>
      <c r="C44" s="234" t="s">
        <v>54</v>
      </c>
      <c r="D44" s="234"/>
      <c r="E44" s="234"/>
      <c r="F44" s="108">
        <f>'SO 101 01 Pol'!AE186</f>
        <v>0</v>
      </c>
      <c r="G44" s="101">
        <f>'SO 101 01 Pol'!AF186</f>
        <v>0</v>
      </c>
      <c r="H44" s="101">
        <f t="shared" si="1"/>
        <v>0</v>
      </c>
      <c r="I44" s="101">
        <f t="shared" si="2"/>
        <v>0</v>
      </c>
      <c r="J44" s="102" t="str">
        <f t="shared" si="3"/>
        <v/>
      </c>
    </row>
    <row r="45" spans="1:10" ht="25.5" customHeight="1" x14ac:dyDescent="0.2">
      <c r="A45" s="88">
        <v>3</v>
      </c>
      <c r="B45" s="107" t="s">
        <v>55</v>
      </c>
      <c r="C45" s="234" t="s">
        <v>56</v>
      </c>
      <c r="D45" s="234"/>
      <c r="E45" s="234"/>
      <c r="F45" s="108">
        <f>'SO 101 02 Pol'!AE273</f>
        <v>0</v>
      </c>
      <c r="G45" s="101">
        <f>'SO 101 02 Pol'!AF273</f>
        <v>0</v>
      </c>
      <c r="H45" s="101">
        <f t="shared" si="1"/>
        <v>0</v>
      </c>
      <c r="I45" s="101">
        <f t="shared" si="2"/>
        <v>0</v>
      </c>
      <c r="J45" s="102" t="str">
        <f t="shared" si="3"/>
        <v/>
      </c>
    </row>
    <row r="46" spans="1:10" ht="25.5" customHeight="1" x14ac:dyDescent="0.2">
      <c r="A46" s="88">
        <v>2</v>
      </c>
      <c r="B46" s="103" t="s">
        <v>57</v>
      </c>
      <c r="C46" s="235" t="s">
        <v>58</v>
      </c>
      <c r="D46" s="235"/>
      <c r="E46" s="235"/>
      <c r="F46" s="104">
        <f>'SO 401 SO 401 Pol'!AE13</f>
        <v>0</v>
      </c>
      <c r="G46" s="105">
        <f>'SO 401 SO 401 Pol'!AF13</f>
        <v>0</v>
      </c>
      <c r="H46" s="105">
        <f t="shared" si="1"/>
        <v>0</v>
      </c>
      <c r="I46" s="105">
        <f t="shared" si="2"/>
        <v>0</v>
      </c>
      <c r="J46" s="106" t="str">
        <f t="shared" si="3"/>
        <v/>
      </c>
    </row>
    <row r="47" spans="1:10" ht="25.5" customHeight="1" x14ac:dyDescent="0.2">
      <c r="A47" s="88">
        <v>3</v>
      </c>
      <c r="B47" s="107" t="s">
        <v>57</v>
      </c>
      <c r="C47" s="234" t="s">
        <v>58</v>
      </c>
      <c r="D47" s="234"/>
      <c r="E47" s="234"/>
      <c r="F47" s="108">
        <f>'SO 401 SO 401 Pol'!AE13</f>
        <v>0</v>
      </c>
      <c r="G47" s="101">
        <f>'SO 401 SO 401 Pol'!AF13</f>
        <v>0</v>
      </c>
      <c r="H47" s="101">
        <f t="shared" si="1"/>
        <v>0</v>
      </c>
      <c r="I47" s="101">
        <f t="shared" si="2"/>
        <v>0</v>
      </c>
      <c r="J47" s="102" t="str">
        <f t="shared" si="3"/>
        <v/>
      </c>
    </row>
    <row r="48" spans="1:10" ht="25.5" customHeight="1" x14ac:dyDescent="0.2">
      <c r="A48" s="88">
        <v>2</v>
      </c>
      <c r="B48" s="103" t="s">
        <v>59</v>
      </c>
      <c r="C48" s="235" t="s">
        <v>60</v>
      </c>
      <c r="D48" s="235"/>
      <c r="E48" s="235"/>
      <c r="F48" s="104">
        <f>'SO 801 801.1. Pol'!AE239+'SO 801 801.2. Pol'!AE42</f>
        <v>0</v>
      </c>
      <c r="G48" s="105">
        <f>'SO 801 801.1. Pol'!AF239+'SO 801 801.2. Pol'!AF42</f>
        <v>0</v>
      </c>
      <c r="H48" s="105">
        <f t="shared" si="1"/>
        <v>0</v>
      </c>
      <c r="I48" s="105">
        <f t="shared" si="2"/>
        <v>0</v>
      </c>
      <c r="J48" s="106" t="str">
        <f t="shared" si="3"/>
        <v/>
      </c>
    </row>
    <row r="49" spans="1:10" ht="25.5" customHeight="1" x14ac:dyDescent="0.2">
      <c r="A49" s="88">
        <v>3</v>
      </c>
      <c r="B49" s="107" t="s">
        <v>61</v>
      </c>
      <c r="C49" s="234" t="s">
        <v>60</v>
      </c>
      <c r="D49" s="234"/>
      <c r="E49" s="234"/>
      <c r="F49" s="108">
        <f>'SO 801 801.1. Pol'!AE239</f>
        <v>0</v>
      </c>
      <c r="G49" s="101">
        <f>'SO 801 801.1. Pol'!AF239</f>
        <v>0</v>
      </c>
      <c r="H49" s="101">
        <f t="shared" si="1"/>
        <v>0</v>
      </c>
      <c r="I49" s="101">
        <f t="shared" si="2"/>
        <v>0</v>
      </c>
      <c r="J49" s="102" t="str">
        <f t="shared" si="3"/>
        <v/>
      </c>
    </row>
    <row r="50" spans="1:10" ht="25.5" customHeight="1" x14ac:dyDescent="0.2">
      <c r="A50" s="88">
        <v>3</v>
      </c>
      <c r="B50" s="107" t="s">
        <v>62</v>
      </c>
      <c r="C50" s="234" t="s">
        <v>63</v>
      </c>
      <c r="D50" s="234"/>
      <c r="E50" s="234"/>
      <c r="F50" s="108">
        <f>'SO 801 801.2. Pol'!AE42</f>
        <v>0</v>
      </c>
      <c r="G50" s="101">
        <f>'SO 801 801.2. Pol'!AF42</f>
        <v>0</v>
      </c>
      <c r="H50" s="101">
        <f t="shared" si="1"/>
        <v>0</v>
      </c>
      <c r="I50" s="101">
        <f t="shared" si="2"/>
        <v>0</v>
      </c>
      <c r="J50" s="102" t="str">
        <f t="shared" si="3"/>
        <v/>
      </c>
    </row>
    <row r="51" spans="1:10" ht="25.5" customHeight="1" x14ac:dyDescent="0.2">
      <c r="A51" s="88">
        <v>2</v>
      </c>
      <c r="B51" s="103" t="s">
        <v>64</v>
      </c>
      <c r="C51" s="235" t="s">
        <v>65</v>
      </c>
      <c r="D51" s="235"/>
      <c r="E51" s="235"/>
      <c r="F51" s="104">
        <f>'VRN VRN Pol'!AE78</f>
        <v>0</v>
      </c>
      <c r="G51" s="105">
        <f>'VRN VRN Pol'!AF78</f>
        <v>0</v>
      </c>
      <c r="H51" s="105">
        <f t="shared" si="1"/>
        <v>0</v>
      </c>
      <c r="I51" s="105">
        <f t="shared" si="2"/>
        <v>0</v>
      </c>
      <c r="J51" s="106" t="str">
        <f t="shared" si="3"/>
        <v/>
      </c>
    </row>
    <row r="52" spans="1:10" ht="25.5" customHeight="1" x14ac:dyDescent="0.2">
      <c r="A52" s="88">
        <v>3</v>
      </c>
      <c r="B52" s="107" t="s">
        <v>64</v>
      </c>
      <c r="C52" s="234" t="s">
        <v>65</v>
      </c>
      <c r="D52" s="234"/>
      <c r="E52" s="234"/>
      <c r="F52" s="108">
        <f>'VRN VRN Pol'!AE78</f>
        <v>0</v>
      </c>
      <c r="G52" s="101">
        <f>'VRN VRN Pol'!AF78</f>
        <v>0</v>
      </c>
      <c r="H52" s="101">
        <f t="shared" si="1"/>
        <v>0</v>
      </c>
      <c r="I52" s="101">
        <f t="shared" si="2"/>
        <v>0</v>
      </c>
      <c r="J52" s="102" t="str">
        <f t="shared" si="3"/>
        <v/>
      </c>
    </row>
    <row r="53" spans="1:10" ht="25.5" customHeight="1" x14ac:dyDescent="0.2">
      <c r="A53" s="88"/>
      <c r="B53" s="236" t="s">
        <v>66</v>
      </c>
      <c r="C53" s="237"/>
      <c r="D53" s="237"/>
      <c r="E53" s="238"/>
      <c r="F53" s="109">
        <f>SUMIF(A39:A52,"=1",F39:F52)</f>
        <v>0</v>
      </c>
      <c r="G53" s="110">
        <f>SUMIF(A39:A52,"=1",G39:G52)</f>
        <v>0</v>
      </c>
      <c r="H53" s="110">
        <f>SUMIF(A39:A52,"=1",H39:H52)</f>
        <v>0</v>
      </c>
      <c r="I53" s="110">
        <f>SUMIF(A39:A52,"=1",I39:I52)</f>
        <v>0</v>
      </c>
      <c r="J53" s="111">
        <f>SUMIF(A39:A52,"=1",J39:J52)</f>
        <v>0</v>
      </c>
    </row>
    <row r="57" spans="1:10" ht="15.75" x14ac:dyDescent="0.25">
      <c r="B57" s="120" t="s">
        <v>68</v>
      </c>
    </row>
    <row r="59" spans="1:10" ht="25.5" customHeight="1" x14ac:dyDescent="0.2">
      <c r="A59" s="122"/>
      <c r="B59" s="125" t="s">
        <v>17</v>
      </c>
      <c r="C59" s="125" t="s">
        <v>5</v>
      </c>
      <c r="D59" s="126"/>
      <c r="E59" s="126"/>
      <c r="F59" s="127" t="s">
        <v>69</v>
      </c>
      <c r="G59" s="127"/>
      <c r="H59" s="127"/>
      <c r="I59" s="127" t="s">
        <v>29</v>
      </c>
      <c r="J59" s="127" t="s">
        <v>0</v>
      </c>
    </row>
    <row r="60" spans="1:10" ht="36.75" customHeight="1" x14ac:dyDescent="0.2">
      <c r="A60" s="123"/>
      <c r="B60" s="128" t="s">
        <v>70</v>
      </c>
      <c r="C60" s="239" t="s">
        <v>71</v>
      </c>
      <c r="D60" s="240"/>
      <c r="E60" s="240"/>
      <c r="F60" s="134" t="s">
        <v>24</v>
      </c>
      <c r="G60" s="135"/>
      <c r="H60" s="135"/>
      <c r="I60" s="135">
        <f>'301 301 Pol'!G8+'SO 101 01 Pol'!G8+'SO 101 02 Pol'!G8+'SO 801 801.1. Pol'!G8+'VRN VRN Pol'!G8</f>
        <v>0</v>
      </c>
      <c r="J60" s="132" t="str">
        <f>IF(I76=0,"",I60/I76*100)</f>
        <v/>
      </c>
    </row>
    <row r="61" spans="1:10" ht="36.75" customHeight="1" x14ac:dyDescent="0.2">
      <c r="A61" s="123"/>
      <c r="B61" s="128" t="s">
        <v>72</v>
      </c>
      <c r="C61" s="239" t="s">
        <v>73</v>
      </c>
      <c r="D61" s="240"/>
      <c r="E61" s="240"/>
      <c r="F61" s="134" t="s">
        <v>24</v>
      </c>
      <c r="G61" s="135"/>
      <c r="H61" s="135"/>
      <c r="I61" s="135">
        <f>'SO 101 02 Pol'!G13</f>
        <v>0</v>
      </c>
      <c r="J61" s="132" t="str">
        <f>IF(I76=0,"",I61/I76*100)</f>
        <v/>
      </c>
    </row>
    <row r="62" spans="1:10" ht="36.75" customHeight="1" x14ac:dyDescent="0.2">
      <c r="A62" s="123"/>
      <c r="B62" s="128" t="s">
        <v>74</v>
      </c>
      <c r="C62" s="239" t="s">
        <v>75</v>
      </c>
      <c r="D62" s="240"/>
      <c r="E62" s="240"/>
      <c r="F62" s="134" t="s">
        <v>24</v>
      </c>
      <c r="G62" s="135"/>
      <c r="H62" s="135"/>
      <c r="I62" s="135">
        <f>'301 301 Pol'!G83</f>
        <v>0</v>
      </c>
      <c r="J62" s="132" t="str">
        <f>IF(I76=0,"",I62/I76*100)</f>
        <v/>
      </c>
    </row>
    <row r="63" spans="1:10" ht="36.75" customHeight="1" x14ac:dyDescent="0.2">
      <c r="A63" s="123"/>
      <c r="B63" s="128" t="s">
        <v>76</v>
      </c>
      <c r="C63" s="239" t="s">
        <v>77</v>
      </c>
      <c r="D63" s="240"/>
      <c r="E63" s="240"/>
      <c r="F63" s="134" t="s">
        <v>24</v>
      </c>
      <c r="G63" s="135"/>
      <c r="H63" s="135"/>
      <c r="I63" s="135">
        <f>'301 301 Pol'!G87</f>
        <v>0</v>
      </c>
      <c r="J63" s="132" t="str">
        <f>IF(I76=0,"",I63/I76*100)</f>
        <v/>
      </c>
    </row>
    <row r="64" spans="1:10" ht="36.75" customHeight="1" x14ac:dyDescent="0.2">
      <c r="A64" s="123"/>
      <c r="B64" s="128" t="s">
        <v>78</v>
      </c>
      <c r="C64" s="239" t="s">
        <v>79</v>
      </c>
      <c r="D64" s="240"/>
      <c r="E64" s="240"/>
      <c r="F64" s="134" t="s">
        <v>24</v>
      </c>
      <c r="G64" s="135"/>
      <c r="H64" s="135"/>
      <c r="I64" s="135">
        <f>'SO 101 02 Pol'!G33</f>
        <v>0</v>
      </c>
      <c r="J64" s="132" t="str">
        <f>IF(I76=0,"",I64/I76*100)</f>
        <v/>
      </c>
    </row>
    <row r="65" spans="1:10" ht="36.75" customHeight="1" x14ac:dyDescent="0.2">
      <c r="A65" s="123"/>
      <c r="B65" s="128" t="s">
        <v>80</v>
      </c>
      <c r="C65" s="239" t="s">
        <v>81</v>
      </c>
      <c r="D65" s="240"/>
      <c r="E65" s="240"/>
      <c r="F65" s="134" t="s">
        <v>24</v>
      </c>
      <c r="G65" s="135"/>
      <c r="H65" s="135"/>
      <c r="I65" s="135">
        <f>'SO 101 02 Pol'!G164</f>
        <v>0</v>
      </c>
      <c r="J65" s="132" t="str">
        <f>IF(I76=0,"",I65/I76*100)</f>
        <v/>
      </c>
    </row>
    <row r="66" spans="1:10" ht="36.75" customHeight="1" x14ac:dyDescent="0.2">
      <c r="A66" s="123"/>
      <c r="B66" s="128" t="s">
        <v>82</v>
      </c>
      <c r="C66" s="239" t="s">
        <v>83</v>
      </c>
      <c r="D66" s="240"/>
      <c r="E66" s="240"/>
      <c r="F66" s="134" t="s">
        <v>24</v>
      </c>
      <c r="G66" s="135"/>
      <c r="H66" s="135"/>
      <c r="I66" s="135">
        <f>'301 301 Pol'!G103</f>
        <v>0</v>
      </c>
      <c r="J66" s="132" t="str">
        <f>IF(I76=0,"",I66/I76*100)</f>
        <v/>
      </c>
    </row>
    <row r="67" spans="1:10" ht="36.75" customHeight="1" x14ac:dyDescent="0.2">
      <c r="A67" s="123"/>
      <c r="B67" s="128" t="s">
        <v>84</v>
      </c>
      <c r="C67" s="239" t="s">
        <v>85</v>
      </c>
      <c r="D67" s="240"/>
      <c r="E67" s="240"/>
      <c r="F67" s="134" t="s">
        <v>24</v>
      </c>
      <c r="G67" s="135"/>
      <c r="H67" s="135"/>
      <c r="I67" s="135">
        <f>'301 301 Pol'!G120</f>
        <v>0</v>
      </c>
      <c r="J67" s="132" t="str">
        <f>IF(I76=0,"",I67/I76*100)</f>
        <v/>
      </c>
    </row>
    <row r="68" spans="1:10" ht="36.75" customHeight="1" x14ac:dyDescent="0.2">
      <c r="A68" s="123"/>
      <c r="B68" s="128" t="s">
        <v>86</v>
      </c>
      <c r="C68" s="239" t="s">
        <v>87</v>
      </c>
      <c r="D68" s="240"/>
      <c r="E68" s="240"/>
      <c r="F68" s="134" t="s">
        <v>24</v>
      </c>
      <c r="G68" s="135"/>
      <c r="H68" s="135"/>
      <c r="I68" s="135">
        <f>'SO 101 02 Pol'!G216</f>
        <v>0</v>
      </c>
      <c r="J68" s="132" t="str">
        <f>IF(I76=0,"",I68/I76*100)</f>
        <v/>
      </c>
    </row>
    <row r="69" spans="1:10" ht="36.75" customHeight="1" x14ac:dyDescent="0.2">
      <c r="A69" s="123"/>
      <c r="B69" s="128" t="s">
        <v>88</v>
      </c>
      <c r="C69" s="239" t="s">
        <v>89</v>
      </c>
      <c r="D69" s="240"/>
      <c r="E69" s="240"/>
      <c r="F69" s="134" t="s">
        <v>24</v>
      </c>
      <c r="G69" s="135"/>
      <c r="H69" s="135"/>
      <c r="I69" s="135">
        <f>'SO 101 01 Pol'!G157</f>
        <v>0</v>
      </c>
      <c r="J69" s="132" t="str">
        <f>IF(I76=0,"",I69/I76*100)</f>
        <v/>
      </c>
    </row>
    <row r="70" spans="1:10" ht="36.75" customHeight="1" x14ac:dyDescent="0.2">
      <c r="A70" s="123"/>
      <c r="B70" s="128" t="s">
        <v>90</v>
      </c>
      <c r="C70" s="239" t="s">
        <v>91</v>
      </c>
      <c r="D70" s="240"/>
      <c r="E70" s="240"/>
      <c r="F70" s="134" t="s">
        <v>24</v>
      </c>
      <c r="G70" s="135"/>
      <c r="H70" s="135"/>
      <c r="I70" s="135">
        <f>'301 301 Pol'!G164+'SO 101 02 Pol'!G268+'SO 801 801.1. Pol'!G235</f>
        <v>0</v>
      </c>
      <c r="J70" s="132" t="str">
        <f>IF(I76=0,"",I70/I76*100)</f>
        <v/>
      </c>
    </row>
    <row r="71" spans="1:10" ht="36.75" customHeight="1" x14ac:dyDescent="0.2">
      <c r="A71" s="123"/>
      <c r="B71" s="128" t="s">
        <v>92</v>
      </c>
      <c r="C71" s="239" t="s">
        <v>93</v>
      </c>
      <c r="D71" s="240"/>
      <c r="E71" s="240"/>
      <c r="F71" s="134" t="s">
        <v>25</v>
      </c>
      <c r="G71" s="135"/>
      <c r="H71" s="135"/>
      <c r="I71" s="135">
        <f>'301 301 Pol'!G168</f>
        <v>0</v>
      </c>
      <c r="J71" s="132" t="str">
        <f>IF(I76=0,"",I71/I76*100)</f>
        <v/>
      </c>
    </row>
    <row r="72" spans="1:10" ht="36.75" customHeight="1" x14ac:dyDescent="0.2">
      <c r="A72" s="123"/>
      <c r="B72" s="128" t="s">
        <v>94</v>
      </c>
      <c r="C72" s="239" t="s">
        <v>95</v>
      </c>
      <c r="D72" s="240"/>
      <c r="E72" s="240"/>
      <c r="F72" s="134" t="s">
        <v>26</v>
      </c>
      <c r="G72" s="135"/>
      <c r="H72" s="135"/>
      <c r="I72" s="135">
        <f>'SO 401 SO 401 Pol'!G8</f>
        <v>0</v>
      </c>
      <c r="J72" s="132" t="str">
        <f>IF(I76=0,"",I72/I76*100)</f>
        <v/>
      </c>
    </row>
    <row r="73" spans="1:10" ht="36.75" customHeight="1" x14ac:dyDescent="0.2">
      <c r="A73" s="123"/>
      <c r="B73" s="128" t="s">
        <v>96</v>
      </c>
      <c r="C73" s="239" t="s">
        <v>97</v>
      </c>
      <c r="D73" s="240"/>
      <c r="E73" s="240"/>
      <c r="F73" s="134" t="s">
        <v>98</v>
      </c>
      <c r="G73" s="135"/>
      <c r="H73" s="135"/>
      <c r="I73" s="135">
        <f>'SO 101 01 Pol'!G176</f>
        <v>0</v>
      </c>
      <c r="J73" s="132" t="str">
        <f>IF(I76=0,"",I73/I76*100)</f>
        <v/>
      </c>
    </row>
    <row r="74" spans="1:10" ht="36.75" customHeight="1" x14ac:dyDescent="0.2">
      <c r="A74" s="123"/>
      <c r="B74" s="128" t="s">
        <v>99</v>
      </c>
      <c r="C74" s="239" t="s">
        <v>27</v>
      </c>
      <c r="D74" s="240"/>
      <c r="E74" s="240"/>
      <c r="F74" s="134" t="s">
        <v>99</v>
      </c>
      <c r="G74" s="135"/>
      <c r="H74" s="135"/>
      <c r="I74" s="135">
        <f>'VRN VRN Pol'!G32</f>
        <v>0</v>
      </c>
      <c r="J74" s="132" t="str">
        <f>IF(I76=0,"",I74/I76*100)</f>
        <v/>
      </c>
    </row>
    <row r="75" spans="1:10" ht="36.75" customHeight="1" x14ac:dyDescent="0.2">
      <c r="A75" s="123"/>
      <c r="B75" s="128" t="s">
        <v>100</v>
      </c>
      <c r="C75" s="239" t="s">
        <v>28</v>
      </c>
      <c r="D75" s="240"/>
      <c r="E75" s="240"/>
      <c r="F75" s="134" t="s">
        <v>100</v>
      </c>
      <c r="G75" s="135"/>
      <c r="H75" s="135"/>
      <c r="I75" s="135">
        <f>'SO 801 801.2. Pol'!G8</f>
        <v>0</v>
      </c>
      <c r="J75" s="132" t="str">
        <f>IF(I76=0,"",I75/I76*100)</f>
        <v/>
      </c>
    </row>
    <row r="76" spans="1:10" ht="25.5" customHeight="1" x14ac:dyDescent="0.2">
      <c r="A76" s="124"/>
      <c r="B76" s="129" t="s">
        <v>1</v>
      </c>
      <c r="C76" s="130"/>
      <c r="D76" s="131"/>
      <c r="E76" s="131"/>
      <c r="F76" s="136"/>
      <c r="G76" s="137"/>
      <c r="H76" s="137"/>
      <c r="I76" s="137">
        <f>SUM(I60:I75)</f>
        <v>0</v>
      </c>
      <c r="J76" s="133">
        <f>SUM(J60:J75)</f>
        <v>0</v>
      </c>
    </row>
    <row r="77" spans="1:10" x14ac:dyDescent="0.2">
      <c r="F77" s="86"/>
      <c r="G77" s="86"/>
      <c r="H77" s="86"/>
      <c r="I77" s="86"/>
      <c r="J77" s="87"/>
    </row>
    <row r="78" spans="1:10" x14ac:dyDescent="0.2">
      <c r="F78" s="86"/>
      <c r="G78" s="86"/>
      <c r="H78" s="86"/>
      <c r="I78" s="86"/>
      <c r="J78" s="87"/>
    </row>
    <row r="79" spans="1:10" x14ac:dyDescent="0.2">
      <c r="F79" s="86"/>
      <c r="G79" s="86"/>
      <c r="H79" s="86"/>
      <c r="I79" s="86"/>
      <c r="J79" s="87"/>
    </row>
  </sheetData>
  <sheetProtection algorithmName="SHA-512" hashValue="PSG3Sv+DxuiKiHNgkKQuVTaprDUNzNU1ysNhJaz48WyZbBugbJ4P/GeostChnwPbHLaBWFihZcHD+9EZr6cwsw==" saltValue="80wFz1Vfir2IMOctdmAU2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2">
    <mergeCell ref="C75:E75"/>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49:E49"/>
    <mergeCell ref="C50:E50"/>
    <mergeCell ref="C51:E51"/>
    <mergeCell ref="C52:E52"/>
    <mergeCell ref="B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1" t="s">
        <v>6</v>
      </c>
      <c r="B1" s="241"/>
      <c r="C1" s="242"/>
      <c r="D1" s="241"/>
      <c r="E1" s="241"/>
      <c r="F1" s="241"/>
      <c r="G1" s="241"/>
    </row>
    <row r="2" spans="1:7" ht="24.95" customHeight="1" x14ac:dyDescent="0.2">
      <c r="A2" s="50" t="s">
        <v>7</v>
      </c>
      <c r="B2" s="49"/>
      <c r="C2" s="243"/>
      <c r="D2" s="243"/>
      <c r="E2" s="243"/>
      <c r="F2" s="243"/>
      <c r="G2" s="244"/>
    </row>
    <row r="3" spans="1:7" ht="24.95" customHeight="1" x14ac:dyDescent="0.2">
      <c r="A3" s="50" t="s">
        <v>8</v>
      </c>
      <c r="B3" s="49"/>
      <c r="C3" s="243"/>
      <c r="D3" s="243"/>
      <c r="E3" s="243"/>
      <c r="F3" s="243"/>
      <c r="G3" s="244"/>
    </row>
    <row r="4" spans="1:7" ht="24.95" customHeight="1" x14ac:dyDescent="0.2">
      <c r="A4" s="50" t="s">
        <v>9</v>
      </c>
      <c r="B4" s="49"/>
      <c r="C4" s="243"/>
      <c r="D4" s="243"/>
      <c r="E4" s="243"/>
      <c r="F4" s="243"/>
      <c r="G4" s="244"/>
    </row>
    <row r="5" spans="1:7" x14ac:dyDescent="0.2">
      <c r="B5" s="4"/>
      <c r="C5" s="5"/>
      <c r="D5" s="6"/>
    </row>
  </sheetData>
  <sheetProtection algorithmName="SHA-512" hashValue="BgfK3L1QuNqUnK/Ywugw0J27qxK5dHIAVzhGpNpkuG3Ff0dYzupmpZ4hY85RPxTIpdKOO8fL8vUOl3Z+Z14sjg==" saltValue="PVcAdyhCxqGyxEDiNxKNV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7" t="s">
        <v>101</v>
      </c>
      <c r="B1" s="247"/>
      <c r="C1" s="247"/>
      <c r="D1" s="247"/>
      <c r="E1" s="247"/>
      <c r="F1" s="247"/>
      <c r="G1" s="247"/>
      <c r="AG1" t="s">
        <v>102</v>
      </c>
    </row>
    <row r="2" spans="1:60" ht="24.95" customHeight="1" x14ac:dyDescent="0.2">
      <c r="A2" s="139" t="s">
        <v>7</v>
      </c>
      <c r="B2" s="49" t="s">
        <v>44</v>
      </c>
      <c r="C2" s="248" t="s">
        <v>45</v>
      </c>
      <c r="D2" s="249"/>
      <c r="E2" s="249"/>
      <c r="F2" s="249"/>
      <c r="G2" s="250"/>
      <c r="AG2" t="s">
        <v>103</v>
      </c>
    </row>
    <row r="3" spans="1:60" ht="24.95" customHeight="1" x14ac:dyDescent="0.2">
      <c r="A3" s="139" t="s">
        <v>8</v>
      </c>
      <c r="B3" s="49" t="s">
        <v>48</v>
      </c>
      <c r="C3" s="248" t="s">
        <v>49</v>
      </c>
      <c r="D3" s="249"/>
      <c r="E3" s="249"/>
      <c r="F3" s="249"/>
      <c r="G3" s="250"/>
      <c r="AC3" s="121" t="s">
        <v>103</v>
      </c>
      <c r="AG3" t="s">
        <v>104</v>
      </c>
    </row>
    <row r="4" spans="1:60" ht="24.95" customHeight="1" x14ac:dyDescent="0.2">
      <c r="A4" s="140" t="s">
        <v>9</v>
      </c>
      <c r="B4" s="141" t="s">
        <v>48</v>
      </c>
      <c r="C4" s="251" t="s">
        <v>50</v>
      </c>
      <c r="D4" s="252"/>
      <c r="E4" s="252"/>
      <c r="F4" s="252"/>
      <c r="G4" s="253"/>
      <c r="AG4" t="s">
        <v>105</v>
      </c>
    </row>
    <row r="5" spans="1:60" x14ac:dyDescent="0.2">
      <c r="D5" s="10"/>
    </row>
    <row r="6" spans="1:60" ht="38.25" x14ac:dyDescent="0.2">
      <c r="A6" s="143" t="s">
        <v>106</v>
      </c>
      <c r="B6" s="145" t="s">
        <v>107</v>
      </c>
      <c r="C6" s="145" t="s">
        <v>108</v>
      </c>
      <c r="D6" s="144" t="s">
        <v>109</v>
      </c>
      <c r="E6" s="143" t="s">
        <v>110</v>
      </c>
      <c r="F6" s="142" t="s">
        <v>111</v>
      </c>
      <c r="G6" s="143" t="s">
        <v>29</v>
      </c>
      <c r="H6" s="146" t="s">
        <v>30</v>
      </c>
      <c r="I6" s="146" t="s">
        <v>112</v>
      </c>
      <c r="J6" s="146" t="s">
        <v>31</v>
      </c>
      <c r="K6" s="146" t="s">
        <v>113</v>
      </c>
      <c r="L6" s="146" t="s">
        <v>114</v>
      </c>
      <c r="M6" s="146" t="s">
        <v>115</v>
      </c>
      <c r="N6" s="146" t="s">
        <v>116</v>
      </c>
      <c r="O6" s="146" t="s">
        <v>117</v>
      </c>
      <c r="P6" s="146" t="s">
        <v>118</v>
      </c>
      <c r="Q6" s="146" t="s">
        <v>119</v>
      </c>
      <c r="R6" s="146" t="s">
        <v>120</v>
      </c>
      <c r="S6" s="146" t="s">
        <v>121</v>
      </c>
      <c r="T6" s="146" t="s">
        <v>122</v>
      </c>
      <c r="U6" s="146" t="s">
        <v>123</v>
      </c>
      <c r="V6" s="146" t="s">
        <v>124</v>
      </c>
      <c r="W6" s="146" t="s">
        <v>125</v>
      </c>
      <c r="X6" s="146" t="s">
        <v>126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127</v>
      </c>
      <c r="B8" s="161" t="s">
        <v>70</v>
      </c>
      <c r="C8" s="175" t="s">
        <v>71</v>
      </c>
      <c r="D8" s="162"/>
      <c r="E8" s="163"/>
      <c r="F8" s="164"/>
      <c r="G8" s="164">
        <f>SUMIF(AG9:AG82,"&lt;&gt;NOR",G9:G82)</f>
        <v>0</v>
      </c>
      <c r="H8" s="164"/>
      <c r="I8" s="164">
        <f>SUM(I9:I82)</f>
        <v>0</v>
      </c>
      <c r="J8" s="164"/>
      <c r="K8" s="164">
        <f>SUM(K9:K82)</f>
        <v>0</v>
      </c>
      <c r="L8" s="164"/>
      <c r="M8" s="164">
        <f>SUM(M9:M82)</f>
        <v>0</v>
      </c>
      <c r="N8" s="164"/>
      <c r="O8" s="164">
        <f>SUM(O9:O82)</f>
        <v>1003.1600000000001</v>
      </c>
      <c r="P8" s="164"/>
      <c r="Q8" s="164">
        <f>SUM(Q9:Q82)</f>
        <v>0</v>
      </c>
      <c r="R8" s="164"/>
      <c r="S8" s="164"/>
      <c r="T8" s="165"/>
      <c r="U8" s="159"/>
      <c r="V8" s="159">
        <f>SUM(V9:V82)</f>
        <v>1566.24</v>
      </c>
      <c r="W8" s="159"/>
      <c r="X8" s="159"/>
      <c r="AG8" t="s">
        <v>128</v>
      </c>
    </row>
    <row r="9" spans="1:60" ht="22.5" outlineLevel="1" x14ac:dyDescent="0.2">
      <c r="A9" s="166">
        <v>1</v>
      </c>
      <c r="B9" s="167" t="s">
        <v>129</v>
      </c>
      <c r="C9" s="176" t="s">
        <v>130</v>
      </c>
      <c r="D9" s="168" t="s">
        <v>131</v>
      </c>
      <c r="E9" s="169">
        <v>200</v>
      </c>
      <c r="F9" s="170"/>
      <c r="G9" s="171">
        <f>ROUND(E9*F9,2)</f>
        <v>0</v>
      </c>
      <c r="H9" s="170"/>
      <c r="I9" s="171">
        <f>ROUND(E9*H9,2)</f>
        <v>0</v>
      </c>
      <c r="J9" s="170"/>
      <c r="K9" s="171">
        <f>ROUND(E9*J9,2)</f>
        <v>0</v>
      </c>
      <c r="L9" s="171">
        <v>21</v>
      </c>
      <c r="M9" s="171">
        <f>G9*(1+L9/100)</f>
        <v>0</v>
      </c>
      <c r="N9" s="171">
        <v>0</v>
      </c>
      <c r="O9" s="171">
        <f>ROUND(E9*N9,2)</f>
        <v>0</v>
      </c>
      <c r="P9" s="171">
        <v>0</v>
      </c>
      <c r="Q9" s="171">
        <f>ROUND(E9*P9,2)</f>
        <v>0</v>
      </c>
      <c r="R9" s="171" t="s">
        <v>132</v>
      </c>
      <c r="S9" s="171" t="s">
        <v>133</v>
      </c>
      <c r="T9" s="172" t="s">
        <v>133</v>
      </c>
      <c r="U9" s="156">
        <v>0.20300000000000001</v>
      </c>
      <c r="V9" s="156">
        <f>ROUND(E9*U9,2)</f>
        <v>40.6</v>
      </c>
      <c r="W9" s="156"/>
      <c r="X9" s="156" t="s">
        <v>134</v>
      </c>
      <c r="Y9" s="147"/>
      <c r="Z9" s="147"/>
      <c r="AA9" s="147"/>
      <c r="AB9" s="147"/>
      <c r="AC9" s="147"/>
      <c r="AD9" s="147"/>
      <c r="AE9" s="147"/>
      <c r="AF9" s="147"/>
      <c r="AG9" s="147" t="s">
        <v>135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1" x14ac:dyDescent="0.2">
      <c r="A10" s="154"/>
      <c r="B10" s="155"/>
      <c r="C10" s="254" t="s">
        <v>136</v>
      </c>
      <c r="D10" s="255"/>
      <c r="E10" s="255"/>
      <c r="F10" s="255"/>
      <c r="G10" s="255"/>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137</v>
      </c>
      <c r="AH10" s="147"/>
      <c r="AI10" s="147"/>
      <c r="AJ10" s="147"/>
      <c r="AK10" s="147"/>
      <c r="AL10" s="147"/>
      <c r="AM10" s="147"/>
      <c r="AN10" s="147"/>
      <c r="AO10" s="147"/>
      <c r="AP10" s="147"/>
      <c r="AQ10" s="147"/>
      <c r="AR10" s="147"/>
      <c r="AS10" s="147"/>
      <c r="AT10" s="147"/>
      <c r="AU10" s="147"/>
      <c r="AV10" s="147"/>
      <c r="AW10" s="147"/>
      <c r="AX10" s="147"/>
      <c r="AY10" s="147"/>
      <c r="AZ10" s="147"/>
      <c r="BA10" s="173" t="str">
        <f>C10</f>
        <v>na vzdálenost od hladiny vody v jímce po výšku roviny proložené osou nejvyššího bodu výtlačného potrubí. Včetně odpadní potrubí v délce do 20 m.</v>
      </c>
      <c r="BB10" s="147"/>
      <c r="BC10" s="147"/>
      <c r="BD10" s="147"/>
      <c r="BE10" s="147"/>
      <c r="BF10" s="147"/>
      <c r="BG10" s="147"/>
      <c r="BH10" s="147"/>
    </row>
    <row r="11" spans="1:60" outlineLevel="1" x14ac:dyDescent="0.2">
      <c r="A11" s="154"/>
      <c r="B11" s="155"/>
      <c r="C11" s="245"/>
      <c r="D11" s="246"/>
      <c r="E11" s="246"/>
      <c r="F11" s="246"/>
      <c r="G11" s="24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138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66">
        <v>2</v>
      </c>
      <c r="B12" s="167" t="s">
        <v>139</v>
      </c>
      <c r="C12" s="176" t="s">
        <v>140</v>
      </c>
      <c r="D12" s="168" t="s">
        <v>141</v>
      </c>
      <c r="E12" s="169">
        <v>10</v>
      </c>
      <c r="F12" s="170"/>
      <c r="G12" s="171">
        <f>ROUND(E12*F12,2)</f>
        <v>0</v>
      </c>
      <c r="H12" s="170"/>
      <c r="I12" s="171">
        <f>ROUND(E12*H12,2)</f>
        <v>0</v>
      </c>
      <c r="J12" s="170"/>
      <c r="K12" s="171">
        <f>ROUND(E12*J12,2)</f>
        <v>0</v>
      </c>
      <c r="L12" s="171">
        <v>21</v>
      </c>
      <c r="M12" s="171">
        <f>G12*(1+L12/100)</f>
        <v>0</v>
      </c>
      <c r="N12" s="171">
        <v>0</v>
      </c>
      <c r="O12" s="171">
        <f>ROUND(E12*N12,2)</f>
        <v>0</v>
      </c>
      <c r="P12" s="171">
        <v>0</v>
      </c>
      <c r="Q12" s="171">
        <f>ROUND(E12*P12,2)</f>
        <v>0</v>
      </c>
      <c r="R12" s="171" t="s">
        <v>132</v>
      </c>
      <c r="S12" s="171" t="s">
        <v>133</v>
      </c>
      <c r="T12" s="172" t="s">
        <v>133</v>
      </c>
      <c r="U12" s="156">
        <v>0</v>
      </c>
      <c r="V12" s="156">
        <f>ROUND(E12*U12,2)</f>
        <v>0</v>
      </c>
      <c r="W12" s="156"/>
      <c r="X12" s="156" t="s">
        <v>134</v>
      </c>
      <c r="Y12" s="147"/>
      <c r="Z12" s="147"/>
      <c r="AA12" s="147"/>
      <c r="AB12" s="147"/>
      <c r="AC12" s="147"/>
      <c r="AD12" s="147"/>
      <c r="AE12" s="147"/>
      <c r="AF12" s="147"/>
      <c r="AG12" s="147" t="s">
        <v>135</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54"/>
      <c r="B13" s="155"/>
      <c r="C13" s="254" t="s">
        <v>142</v>
      </c>
      <c r="D13" s="255"/>
      <c r="E13" s="255"/>
      <c r="F13" s="255"/>
      <c r="G13" s="255"/>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137</v>
      </c>
      <c r="AH13" s="147"/>
      <c r="AI13" s="147"/>
      <c r="AJ13" s="147"/>
      <c r="AK13" s="147"/>
      <c r="AL13" s="147"/>
      <c r="AM13" s="147"/>
      <c r="AN13" s="147"/>
      <c r="AO13" s="147"/>
      <c r="AP13" s="147"/>
      <c r="AQ13" s="147"/>
      <c r="AR13" s="147"/>
      <c r="AS13" s="147"/>
      <c r="AT13" s="147"/>
      <c r="AU13" s="147"/>
      <c r="AV13" s="147"/>
      <c r="AW13" s="147"/>
      <c r="AX13" s="147"/>
      <c r="AY13" s="147"/>
      <c r="AZ13" s="147"/>
      <c r="BA13" s="173" t="str">
        <f>C13</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13" s="147"/>
      <c r="BC13" s="147"/>
      <c r="BD13" s="147"/>
      <c r="BE13" s="147"/>
      <c r="BF13" s="147"/>
      <c r="BG13" s="147"/>
      <c r="BH13" s="147"/>
    </row>
    <row r="14" spans="1:60" outlineLevel="1" x14ac:dyDescent="0.2">
      <c r="A14" s="154"/>
      <c r="B14" s="155"/>
      <c r="C14" s="245"/>
      <c r="D14" s="246"/>
      <c r="E14" s="246"/>
      <c r="F14" s="246"/>
      <c r="G14" s="24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138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6">
        <v>3</v>
      </c>
      <c r="B15" s="167" t="s">
        <v>143</v>
      </c>
      <c r="C15" s="176" t="s">
        <v>144</v>
      </c>
      <c r="D15" s="168" t="s">
        <v>145</v>
      </c>
      <c r="E15" s="169">
        <v>41.65</v>
      </c>
      <c r="F15" s="170"/>
      <c r="G15" s="171">
        <f>ROUND(E15*F15,2)</f>
        <v>0</v>
      </c>
      <c r="H15" s="170"/>
      <c r="I15" s="171">
        <f>ROUND(E15*H15,2)</f>
        <v>0</v>
      </c>
      <c r="J15" s="170"/>
      <c r="K15" s="171">
        <f>ROUND(E15*J15,2)</f>
        <v>0</v>
      </c>
      <c r="L15" s="171">
        <v>21</v>
      </c>
      <c r="M15" s="171">
        <f>G15*(1+L15/100)</f>
        <v>0</v>
      </c>
      <c r="N15" s="171">
        <v>0</v>
      </c>
      <c r="O15" s="171">
        <f>ROUND(E15*N15,2)</f>
        <v>0</v>
      </c>
      <c r="P15" s="171">
        <v>0</v>
      </c>
      <c r="Q15" s="171">
        <f>ROUND(E15*P15,2)</f>
        <v>0</v>
      </c>
      <c r="R15" s="171" t="s">
        <v>132</v>
      </c>
      <c r="S15" s="171" t="s">
        <v>133</v>
      </c>
      <c r="T15" s="172" t="s">
        <v>133</v>
      </c>
      <c r="U15" s="156">
        <v>2.2490000000000001</v>
      </c>
      <c r="V15" s="156">
        <f>ROUND(E15*U15,2)</f>
        <v>93.67</v>
      </c>
      <c r="W15" s="156"/>
      <c r="X15" s="156" t="s">
        <v>134</v>
      </c>
      <c r="Y15" s="147"/>
      <c r="Z15" s="147"/>
      <c r="AA15" s="147"/>
      <c r="AB15" s="147"/>
      <c r="AC15" s="147"/>
      <c r="AD15" s="147"/>
      <c r="AE15" s="147"/>
      <c r="AF15" s="147"/>
      <c r="AG15" s="147" t="s">
        <v>135</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54"/>
      <c r="B16" s="155"/>
      <c r="C16" s="254" t="s">
        <v>146</v>
      </c>
      <c r="D16" s="255"/>
      <c r="E16" s="255"/>
      <c r="F16" s="255"/>
      <c r="G16" s="255"/>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137</v>
      </c>
      <c r="AH16" s="147"/>
      <c r="AI16" s="147"/>
      <c r="AJ16" s="147"/>
      <c r="AK16" s="147"/>
      <c r="AL16" s="147"/>
      <c r="AM16" s="147"/>
      <c r="AN16" s="147"/>
      <c r="AO16" s="147"/>
      <c r="AP16" s="147"/>
      <c r="AQ16" s="147"/>
      <c r="AR16" s="147"/>
      <c r="AS16" s="147"/>
      <c r="AT16" s="147"/>
      <c r="AU16" s="147"/>
      <c r="AV16" s="147"/>
      <c r="AW16" s="147"/>
      <c r="AX16" s="147"/>
      <c r="AY16" s="147"/>
      <c r="AZ16" s="147"/>
      <c r="BA16" s="173" t="str">
        <f>C16</f>
        <v>s urovnáním dna do předepsaného profilu a spádu, s případně nutným přemístěním výkopku ve výkopišti a dále buď s přemístěním výkopku na přilehlém terénu na vzdálenost do 3 m od kraje jámy nebo s naložením na dopravní prostředek</v>
      </c>
      <c r="BB16" s="147"/>
      <c r="BC16" s="147"/>
      <c r="BD16" s="147"/>
      <c r="BE16" s="147"/>
      <c r="BF16" s="147"/>
      <c r="BG16" s="147"/>
      <c r="BH16" s="147"/>
    </row>
    <row r="17" spans="1:60" outlineLevel="1" x14ac:dyDescent="0.2">
      <c r="A17" s="154"/>
      <c r="B17" s="155"/>
      <c r="C17" s="177" t="s">
        <v>147</v>
      </c>
      <c r="D17" s="157"/>
      <c r="E17" s="158">
        <v>41.65</v>
      </c>
      <c r="F17" s="156"/>
      <c r="G17" s="156"/>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148</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45"/>
      <c r="D18" s="246"/>
      <c r="E18" s="246"/>
      <c r="F18" s="246"/>
      <c r="G18" s="246"/>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138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6">
        <v>4</v>
      </c>
      <c r="B19" s="167" t="s">
        <v>149</v>
      </c>
      <c r="C19" s="176" t="s">
        <v>150</v>
      </c>
      <c r="D19" s="168" t="s">
        <v>145</v>
      </c>
      <c r="E19" s="169">
        <v>41.65</v>
      </c>
      <c r="F19" s="170"/>
      <c r="G19" s="171">
        <f>ROUND(E19*F19,2)</f>
        <v>0</v>
      </c>
      <c r="H19" s="170"/>
      <c r="I19" s="171">
        <f>ROUND(E19*H19,2)</f>
        <v>0</v>
      </c>
      <c r="J19" s="170"/>
      <c r="K19" s="171">
        <f>ROUND(E19*J19,2)</f>
        <v>0</v>
      </c>
      <c r="L19" s="171">
        <v>21</v>
      </c>
      <c r="M19" s="171">
        <f>G19*(1+L19/100)</f>
        <v>0</v>
      </c>
      <c r="N19" s="171">
        <v>0</v>
      </c>
      <c r="O19" s="171">
        <f>ROUND(E19*N19,2)</f>
        <v>0</v>
      </c>
      <c r="P19" s="171">
        <v>0</v>
      </c>
      <c r="Q19" s="171">
        <f>ROUND(E19*P19,2)</f>
        <v>0</v>
      </c>
      <c r="R19" s="171" t="s">
        <v>132</v>
      </c>
      <c r="S19" s="171" t="s">
        <v>133</v>
      </c>
      <c r="T19" s="172" t="s">
        <v>133</v>
      </c>
      <c r="U19" s="156">
        <v>0.107</v>
      </c>
      <c r="V19" s="156">
        <f>ROUND(E19*U19,2)</f>
        <v>4.46</v>
      </c>
      <c r="W19" s="156"/>
      <c r="X19" s="156" t="s">
        <v>134</v>
      </c>
      <c r="Y19" s="147"/>
      <c r="Z19" s="147"/>
      <c r="AA19" s="147"/>
      <c r="AB19" s="147"/>
      <c r="AC19" s="147"/>
      <c r="AD19" s="147"/>
      <c r="AE19" s="147"/>
      <c r="AF19" s="147"/>
      <c r="AG19" s="147" t="s">
        <v>135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54"/>
      <c r="B20" s="155"/>
      <c r="C20" s="254" t="s">
        <v>146</v>
      </c>
      <c r="D20" s="255"/>
      <c r="E20" s="255"/>
      <c r="F20" s="255"/>
      <c r="G20" s="255"/>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137</v>
      </c>
      <c r="AH20" s="147"/>
      <c r="AI20" s="147"/>
      <c r="AJ20" s="147"/>
      <c r="AK20" s="147"/>
      <c r="AL20" s="147"/>
      <c r="AM20" s="147"/>
      <c r="AN20" s="147"/>
      <c r="AO20" s="147"/>
      <c r="AP20" s="147"/>
      <c r="AQ20" s="147"/>
      <c r="AR20" s="147"/>
      <c r="AS20" s="147"/>
      <c r="AT20" s="147"/>
      <c r="AU20" s="147"/>
      <c r="AV20" s="147"/>
      <c r="AW20" s="147"/>
      <c r="AX20" s="147"/>
      <c r="AY20" s="147"/>
      <c r="AZ20" s="147"/>
      <c r="BA20" s="173" t="str">
        <f>C20</f>
        <v>s urovnáním dna do předepsaného profilu a spádu, s případně nutným přemístěním výkopku ve výkopišti a dále buď s přemístěním výkopku na přilehlém terénu na vzdálenost do 3 m od kraje jámy nebo s naložením na dopravní prostředek</v>
      </c>
      <c r="BB20" s="147"/>
      <c r="BC20" s="147"/>
      <c r="BD20" s="147"/>
      <c r="BE20" s="147"/>
      <c r="BF20" s="147"/>
      <c r="BG20" s="147"/>
      <c r="BH20" s="147"/>
    </row>
    <row r="21" spans="1:60" outlineLevel="1" x14ac:dyDescent="0.2">
      <c r="A21" s="154"/>
      <c r="B21" s="155"/>
      <c r="C21" s="245"/>
      <c r="D21" s="246"/>
      <c r="E21" s="246"/>
      <c r="F21" s="246"/>
      <c r="G21" s="246"/>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138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6">
        <v>5</v>
      </c>
      <c r="B22" s="167" t="s">
        <v>151</v>
      </c>
      <c r="C22" s="176" t="s">
        <v>152</v>
      </c>
      <c r="D22" s="168" t="s">
        <v>145</v>
      </c>
      <c r="E22" s="169">
        <v>539.18759999999997</v>
      </c>
      <c r="F22" s="170"/>
      <c r="G22" s="171">
        <f>ROUND(E22*F22,2)</f>
        <v>0</v>
      </c>
      <c r="H22" s="170"/>
      <c r="I22" s="171">
        <f>ROUND(E22*H22,2)</f>
        <v>0</v>
      </c>
      <c r="J22" s="170"/>
      <c r="K22" s="171">
        <f>ROUND(E22*J22,2)</f>
        <v>0</v>
      </c>
      <c r="L22" s="171">
        <v>21</v>
      </c>
      <c r="M22" s="171">
        <f>G22*(1+L22/100)</f>
        <v>0</v>
      </c>
      <c r="N22" s="171">
        <v>0</v>
      </c>
      <c r="O22" s="171">
        <f>ROUND(E22*N22,2)</f>
        <v>0</v>
      </c>
      <c r="P22" s="171">
        <v>0</v>
      </c>
      <c r="Q22" s="171">
        <f>ROUND(E22*P22,2)</f>
        <v>0</v>
      </c>
      <c r="R22" s="171" t="s">
        <v>132</v>
      </c>
      <c r="S22" s="171" t="s">
        <v>133</v>
      </c>
      <c r="T22" s="172" t="s">
        <v>133</v>
      </c>
      <c r="U22" s="156">
        <v>0.16</v>
      </c>
      <c r="V22" s="156">
        <f>ROUND(E22*U22,2)</f>
        <v>86.27</v>
      </c>
      <c r="W22" s="156"/>
      <c r="X22" s="156" t="s">
        <v>134</v>
      </c>
      <c r="Y22" s="147"/>
      <c r="Z22" s="147"/>
      <c r="AA22" s="147"/>
      <c r="AB22" s="147"/>
      <c r="AC22" s="147"/>
      <c r="AD22" s="147"/>
      <c r="AE22" s="147"/>
      <c r="AF22" s="147"/>
      <c r="AG22" s="147" t="s">
        <v>135</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33.75" outlineLevel="1" x14ac:dyDescent="0.2">
      <c r="A23" s="154"/>
      <c r="B23" s="155"/>
      <c r="C23" s="254" t="s">
        <v>153</v>
      </c>
      <c r="D23" s="255"/>
      <c r="E23" s="255"/>
      <c r="F23" s="255"/>
      <c r="G23" s="255"/>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137</v>
      </c>
      <c r="AH23" s="147"/>
      <c r="AI23" s="147"/>
      <c r="AJ23" s="147"/>
      <c r="AK23" s="147"/>
      <c r="AL23" s="147"/>
      <c r="AM23" s="147"/>
      <c r="AN23" s="147"/>
      <c r="AO23" s="147"/>
      <c r="AP23" s="147"/>
      <c r="AQ23" s="147"/>
      <c r="AR23" s="147"/>
      <c r="AS23" s="147"/>
      <c r="AT23" s="147"/>
      <c r="AU23" s="147"/>
      <c r="AV23" s="147"/>
      <c r="AW23" s="147"/>
      <c r="AX23" s="147"/>
      <c r="AY23" s="147"/>
      <c r="AZ23" s="147"/>
      <c r="BA23" s="173" t="str">
        <f>C23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3" s="147"/>
      <c r="BC23" s="147"/>
      <c r="BD23" s="147"/>
      <c r="BE23" s="147"/>
      <c r="BF23" s="147"/>
      <c r="BG23" s="147"/>
      <c r="BH23" s="147"/>
    </row>
    <row r="24" spans="1:60" outlineLevel="1" x14ac:dyDescent="0.2">
      <c r="A24" s="154"/>
      <c r="B24" s="155"/>
      <c r="C24" s="177" t="s">
        <v>154</v>
      </c>
      <c r="D24" s="157"/>
      <c r="E24" s="158">
        <v>143.4</v>
      </c>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148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177" t="s">
        <v>155</v>
      </c>
      <c r="D25" s="157"/>
      <c r="E25" s="158">
        <v>382.29</v>
      </c>
      <c r="F25" s="156"/>
      <c r="G25" s="156"/>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148</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177" t="s">
        <v>156</v>
      </c>
      <c r="D26" s="157"/>
      <c r="E26" s="158">
        <v>13.5</v>
      </c>
      <c r="F26" s="156"/>
      <c r="G26" s="156"/>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148</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245"/>
      <c r="D27" s="246"/>
      <c r="E27" s="246"/>
      <c r="F27" s="246"/>
      <c r="G27" s="24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138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66">
        <v>6</v>
      </c>
      <c r="B28" s="167" t="s">
        <v>157</v>
      </c>
      <c r="C28" s="176" t="s">
        <v>158</v>
      </c>
      <c r="D28" s="168" t="s">
        <v>145</v>
      </c>
      <c r="E28" s="169">
        <v>539.87</v>
      </c>
      <c r="F28" s="170"/>
      <c r="G28" s="171">
        <f>ROUND(E28*F28,2)</f>
        <v>0</v>
      </c>
      <c r="H28" s="170"/>
      <c r="I28" s="171">
        <f>ROUND(E28*H28,2)</f>
        <v>0</v>
      </c>
      <c r="J28" s="170"/>
      <c r="K28" s="171">
        <f>ROUND(E28*J28,2)</f>
        <v>0</v>
      </c>
      <c r="L28" s="171">
        <v>21</v>
      </c>
      <c r="M28" s="171">
        <f>G28*(1+L28/100)</f>
        <v>0</v>
      </c>
      <c r="N28" s="171">
        <v>0</v>
      </c>
      <c r="O28" s="171">
        <f>ROUND(E28*N28,2)</f>
        <v>0</v>
      </c>
      <c r="P28" s="171">
        <v>0</v>
      </c>
      <c r="Q28" s="171">
        <f>ROUND(E28*P28,2)</f>
        <v>0</v>
      </c>
      <c r="R28" s="171" t="s">
        <v>132</v>
      </c>
      <c r="S28" s="171" t="s">
        <v>133</v>
      </c>
      <c r="T28" s="172" t="s">
        <v>133</v>
      </c>
      <c r="U28" s="156">
        <v>8.4000000000000005E-2</v>
      </c>
      <c r="V28" s="156">
        <f>ROUND(E28*U28,2)</f>
        <v>45.35</v>
      </c>
      <c r="W28" s="156"/>
      <c r="X28" s="156" t="s">
        <v>134</v>
      </c>
      <c r="Y28" s="147"/>
      <c r="Z28" s="147"/>
      <c r="AA28" s="147"/>
      <c r="AB28" s="147"/>
      <c r="AC28" s="147"/>
      <c r="AD28" s="147"/>
      <c r="AE28" s="147"/>
      <c r="AF28" s="147"/>
      <c r="AG28" s="147" t="s">
        <v>135</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33.75" outlineLevel="1" x14ac:dyDescent="0.2">
      <c r="A29" s="154"/>
      <c r="B29" s="155"/>
      <c r="C29" s="254" t="s">
        <v>153</v>
      </c>
      <c r="D29" s="255"/>
      <c r="E29" s="255"/>
      <c r="F29" s="255"/>
      <c r="G29" s="255"/>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137</v>
      </c>
      <c r="AH29" s="147"/>
      <c r="AI29" s="147"/>
      <c r="AJ29" s="147"/>
      <c r="AK29" s="147"/>
      <c r="AL29" s="147"/>
      <c r="AM29" s="147"/>
      <c r="AN29" s="147"/>
      <c r="AO29" s="147"/>
      <c r="AP29" s="147"/>
      <c r="AQ29" s="147"/>
      <c r="AR29" s="147"/>
      <c r="AS29" s="147"/>
      <c r="AT29" s="147"/>
      <c r="AU29" s="147"/>
      <c r="AV29" s="147"/>
      <c r="AW29" s="147"/>
      <c r="AX29" s="147"/>
      <c r="AY29" s="147"/>
      <c r="AZ29" s="147"/>
      <c r="BA29" s="173" t="str">
        <f>C29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9" s="147"/>
      <c r="BC29" s="147"/>
      <c r="BD29" s="147"/>
      <c r="BE29" s="147"/>
      <c r="BF29" s="147"/>
      <c r="BG29" s="147"/>
      <c r="BH29" s="147"/>
    </row>
    <row r="30" spans="1:60" outlineLevel="1" x14ac:dyDescent="0.2">
      <c r="A30" s="154"/>
      <c r="B30" s="155"/>
      <c r="C30" s="245"/>
      <c r="D30" s="246"/>
      <c r="E30" s="246"/>
      <c r="F30" s="246"/>
      <c r="G30" s="246"/>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138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6">
        <v>7</v>
      </c>
      <c r="B31" s="167" t="s">
        <v>159</v>
      </c>
      <c r="C31" s="176" t="s">
        <v>160</v>
      </c>
      <c r="D31" s="168" t="s">
        <v>145</v>
      </c>
      <c r="E31" s="169">
        <v>0.5</v>
      </c>
      <c r="F31" s="170"/>
      <c r="G31" s="171">
        <f>ROUND(E31*F31,2)</f>
        <v>0</v>
      </c>
      <c r="H31" s="170"/>
      <c r="I31" s="171">
        <f>ROUND(E31*H31,2)</f>
        <v>0</v>
      </c>
      <c r="J31" s="170"/>
      <c r="K31" s="171">
        <f>ROUND(E31*J31,2)</f>
        <v>0</v>
      </c>
      <c r="L31" s="171">
        <v>21</v>
      </c>
      <c r="M31" s="171">
        <f>G31*(1+L31/100)</f>
        <v>0</v>
      </c>
      <c r="N31" s="171">
        <v>0</v>
      </c>
      <c r="O31" s="171">
        <f>ROUND(E31*N31,2)</f>
        <v>0</v>
      </c>
      <c r="P31" s="171">
        <v>0</v>
      </c>
      <c r="Q31" s="171">
        <f>ROUND(E31*P31,2)</f>
        <v>0</v>
      </c>
      <c r="R31" s="171" t="s">
        <v>132</v>
      </c>
      <c r="S31" s="171" t="s">
        <v>133</v>
      </c>
      <c r="T31" s="172" t="s">
        <v>133</v>
      </c>
      <c r="U31" s="156">
        <v>3.5329999999999999</v>
      </c>
      <c r="V31" s="156">
        <f>ROUND(E31*U31,2)</f>
        <v>1.77</v>
      </c>
      <c r="W31" s="156"/>
      <c r="X31" s="156" t="s">
        <v>134</v>
      </c>
      <c r="Y31" s="147"/>
      <c r="Z31" s="147"/>
      <c r="AA31" s="147"/>
      <c r="AB31" s="147"/>
      <c r="AC31" s="147"/>
      <c r="AD31" s="147"/>
      <c r="AE31" s="147"/>
      <c r="AF31" s="147"/>
      <c r="AG31" s="147" t="s">
        <v>135</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54" t="s">
        <v>161</v>
      </c>
      <c r="D32" s="255"/>
      <c r="E32" s="255"/>
      <c r="F32" s="255"/>
      <c r="G32" s="255"/>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137</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245"/>
      <c r="D33" s="246"/>
      <c r="E33" s="246"/>
      <c r="F33" s="246"/>
      <c r="G33" s="246"/>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138</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66">
        <v>8</v>
      </c>
      <c r="B34" s="167" t="s">
        <v>162</v>
      </c>
      <c r="C34" s="176" t="s">
        <v>163</v>
      </c>
      <c r="D34" s="168" t="s">
        <v>164</v>
      </c>
      <c r="E34" s="169">
        <v>951.53399999999999</v>
      </c>
      <c r="F34" s="170"/>
      <c r="G34" s="171">
        <f>ROUND(E34*F34,2)</f>
        <v>0</v>
      </c>
      <c r="H34" s="170"/>
      <c r="I34" s="171">
        <f>ROUND(E34*H34,2)</f>
        <v>0</v>
      </c>
      <c r="J34" s="170"/>
      <c r="K34" s="171">
        <f>ROUND(E34*J34,2)</f>
        <v>0</v>
      </c>
      <c r="L34" s="171">
        <v>21</v>
      </c>
      <c r="M34" s="171">
        <f>G34*(1+L34/100)</f>
        <v>0</v>
      </c>
      <c r="N34" s="171">
        <v>0</v>
      </c>
      <c r="O34" s="171">
        <f>ROUND(E34*N34,2)</f>
        <v>0</v>
      </c>
      <c r="P34" s="171">
        <v>0</v>
      </c>
      <c r="Q34" s="171">
        <f>ROUND(E34*P34,2)</f>
        <v>0</v>
      </c>
      <c r="R34" s="171"/>
      <c r="S34" s="171" t="s">
        <v>165</v>
      </c>
      <c r="T34" s="172" t="s">
        <v>166</v>
      </c>
      <c r="U34" s="156">
        <v>0</v>
      </c>
      <c r="V34" s="156">
        <f>ROUND(E34*U34,2)</f>
        <v>0</v>
      </c>
      <c r="W34" s="156"/>
      <c r="X34" s="156" t="s">
        <v>167</v>
      </c>
      <c r="Y34" s="147"/>
      <c r="Z34" s="147"/>
      <c r="AA34" s="147"/>
      <c r="AB34" s="147"/>
      <c r="AC34" s="147"/>
      <c r="AD34" s="147"/>
      <c r="AE34" s="147"/>
      <c r="AF34" s="147"/>
      <c r="AG34" s="147" t="s">
        <v>168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77" t="s">
        <v>169</v>
      </c>
      <c r="D35" s="157"/>
      <c r="E35" s="158">
        <v>951.53</v>
      </c>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148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45"/>
      <c r="D36" s="246"/>
      <c r="E36" s="246"/>
      <c r="F36" s="246"/>
      <c r="G36" s="246"/>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138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66">
        <v>9</v>
      </c>
      <c r="B37" s="167" t="s">
        <v>170</v>
      </c>
      <c r="C37" s="176" t="s">
        <v>171</v>
      </c>
      <c r="D37" s="168" t="s">
        <v>172</v>
      </c>
      <c r="E37" s="169">
        <v>324</v>
      </c>
      <c r="F37" s="170"/>
      <c r="G37" s="171">
        <f>ROUND(E37*F37,2)</f>
        <v>0</v>
      </c>
      <c r="H37" s="170"/>
      <c r="I37" s="171">
        <f>ROUND(E37*H37,2)</f>
        <v>0</v>
      </c>
      <c r="J37" s="170"/>
      <c r="K37" s="171">
        <f>ROUND(E37*J37,2)</f>
        <v>0</v>
      </c>
      <c r="L37" s="171">
        <v>21</v>
      </c>
      <c r="M37" s="171">
        <f>G37*(1+L37/100)</f>
        <v>0</v>
      </c>
      <c r="N37" s="171">
        <v>9.8999999999999999E-4</v>
      </c>
      <c r="O37" s="171">
        <f>ROUND(E37*N37,2)</f>
        <v>0.32</v>
      </c>
      <c r="P37" s="171">
        <v>0</v>
      </c>
      <c r="Q37" s="171">
        <f>ROUND(E37*P37,2)</f>
        <v>0</v>
      </c>
      <c r="R37" s="171" t="s">
        <v>132</v>
      </c>
      <c r="S37" s="171" t="s">
        <v>133</v>
      </c>
      <c r="T37" s="172" t="s">
        <v>133</v>
      </c>
      <c r="U37" s="156">
        <v>0.23599999999999999</v>
      </c>
      <c r="V37" s="156">
        <f>ROUND(E37*U37,2)</f>
        <v>76.459999999999994</v>
      </c>
      <c r="W37" s="156"/>
      <c r="X37" s="156" t="s">
        <v>134</v>
      </c>
      <c r="Y37" s="147"/>
      <c r="Z37" s="147"/>
      <c r="AA37" s="147"/>
      <c r="AB37" s="147"/>
      <c r="AC37" s="147"/>
      <c r="AD37" s="147"/>
      <c r="AE37" s="147"/>
      <c r="AF37" s="147"/>
      <c r="AG37" s="147" t="s">
        <v>135</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254" t="s">
        <v>173</v>
      </c>
      <c r="D38" s="255"/>
      <c r="E38" s="255"/>
      <c r="F38" s="255"/>
      <c r="G38" s="255"/>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137</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77" t="s">
        <v>174</v>
      </c>
      <c r="D39" s="157"/>
      <c r="E39" s="158">
        <v>324</v>
      </c>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148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245"/>
      <c r="D40" s="246"/>
      <c r="E40" s="246"/>
      <c r="F40" s="246"/>
      <c r="G40" s="24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138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22.5" outlineLevel="1" x14ac:dyDescent="0.2">
      <c r="A41" s="166">
        <v>10</v>
      </c>
      <c r="B41" s="167" t="s">
        <v>175</v>
      </c>
      <c r="C41" s="176" t="s">
        <v>176</v>
      </c>
      <c r="D41" s="168" t="s">
        <v>172</v>
      </c>
      <c r="E41" s="169">
        <v>241.6</v>
      </c>
      <c r="F41" s="170"/>
      <c r="G41" s="171">
        <f>ROUND(E41*F41,2)</f>
        <v>0</v>
      </c>
      <c r="H41" s="170"/>
      <c r="I41" s="171">
        <f>ROUND(E41*H41,2)</f>
        <v>0</v>
      </c>
      <c r="J41" s="170"/>
      <c r="K41" s="171">
        <f>ROUND(E41*J41,2)</f>
        <v>0</v>
      </c>
      <c r="L41" s="171">
        <v>21</v>
      </c>
      <c r="M41" s="171">
        <f>G41*(1+L41/100)</f>
        <v>0</v>
      </c>
      <c r="N41" s="171">
        <v>8.5999999999999998E-4</v>
      </c>
      <c r="O41" s="171">
        <f>ROUND(E41*N41,2)</f>
        <v>0.21</v>
      </c>
      <c r="P41" s="171">
        <v>0</v>
      </c>
      <c r="Q41" s="171">
        <f>ROUND(E41*P41,2)</f>
        <v>0</v>
      </c>
      <c r="R41" s="171" t="s">
        <v>132</v>
      </c>
      <c r="S41" s="171" t="s">
        <v>133</v>
      </c>
      <c r="T41" s="172" t="s">
        <v>133</v>
      </c>
      <c r="U41" s="156">
        <v>0.47899999999999998</v>
      </c>
      <c r="V41" s="156">
        <f>ROUND(E41*U41,2)</f>
        <v>115.73</v>
      </c>
      <c r="W41" s="156"/>
      <c r="X41" s="156" t="s">
        <v>134</v>
      </c>
      <c r="Y41" s="147"/>
      <c r="Z41" s="147"/>
      <c r="AA41" s="147"/>
      <c r="AB41" s="147"/>
      <c r="AC41" s="147"/>
      <c r="AD41" s="147"/>
      <c r="AE41" s="147"/>
      <c r="AF41" s="147"/>
      <c r="AG41" s="147" t="s">
        <v>135</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254" t="s">
        <v>173</v>
      </c>
      <c r="D42" s="255"/>
      <c r="E42" s="255"/>
      <c r="F42" s="255"/>
      <c r="G42" s="255"/>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137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77" t="s">
        <v>177</v>
      </c>
      <c r="D43" s="157"/>
      <c r="E43" s="158">
        <v>241.6</v>
      </c>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148</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45"/>
      <c r="D44" s="246"/>
      <c r="E44" s="246"/>
      <c r="F44" s="246"/>
      <c r="G44" s="24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138</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6">
        <v>11</v>
      </c>
      <c r="B45" s="167" t="s">
        <v>178</v>
      </c>
      <c r="C45" s="176" t="s">
        <v>179</v>
      </c>
      <c r="D45" s="168" t="s">
        <v>172</v>
      </c>
      <c r="E45" s="169">
        <v>324</v>
      </c>
      <c r="F45" s="170"/>
      <c r="G45" s="171">
        <f>ROUND(E45*F45,2)</f>
        <v>0</v>
      </c>
      <c r="H45" s="170"/>
      <c r="I45" s="171">
        <f>ROUND(E45*H45,2)</f>
        <v>0</v>
      </c>
      <c r="J45" s="170"/>
      <c r="K45" s="171">
        <f>ROUND(E45*J45,2)</f>
        <v>0</v>
      </c>
      <c r="L45" s="171">
        <v>21</v>
      </c>
      <c r="M45" s="171">
        <f>G45*(1+L45/100)</f>
        <v>0</v>
      </c>
      <c r="N45" s="171">
        <v>0</v>
      </c>
      <c r="O45" s="171">
        <f>ROUND(E45*N45,2)</f>
        <v>0</v>
      </c>
      <c r="P45" s="171">
        <v>0</v>
      </c>
      <c r="Q45" s="171">
        <f>ROUND(E45*P45,2)</f>
        <v>0</v>
      </c>
      <c r="R45" s="171" t="s">
        <v>132</v>
      </c>
      <c r="S45" s="171" t="s">
        <v>133</v>
      </c>
      <c r="T45" s="172" t="s">
        <v>133</v>
      </c>
      <c r="U45" s="156">
        <v>7.0000000000000007E-2</v>
      </c>
      <c r="V45" s="156">
        <f>ROUND(E45*U45,2)</f>
        <v>22.68</v>
      </c>
      <c r="W45" s="156"/>
      <c r="X45" s="156" t="s">
        <v>134</v>
      </c>
      <c r="Y45" s="147"/>
      <c r="Z45" s="147"/>
      <c r="AA45" s="147"/>
      <c r="AB45" s="147"/>
      <c r="AC45" s="147"/>
      <c r="AD45" s="147"/>
      <c r="AE45" s="147"/>
      <c r="AF45" s="147"/>
      <c r="AG45" s="147" t="s">
        <v>135</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254" t="s">
        <v>180</v>
      </c>
      <c r="D46" s="255"/>
      <c r="E46" s="255"/>
      <c r="F46" s="255"/>
      <c r="G46" s="255"/>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137</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245"/>
      <c r="D47" s="246"/>
      <c r="E47" s="246"/>
      <c r="F47" s="246"/>
      <c r="G47" s="246"/>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138</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66">
        <v>12</v>
      </c>
      <c r="B48" s="167" t="s">
        <v>181</v>
      </c>
      <c r="C48" s="176" t="s">
        <v>182</v>
      </c>
      <c r="D48" s="168" t="s">
        <v>172</v>
      </c>
      <c r="E48" s="169">
        <v>241.6</v>
      </c>
      <c r="F48" s="170"/>
      <c r="G48" s="171">
        <f>ROUND(E48*F48,2)</f>
        <v>0</v>
      </c>
      <c r="H48" s="170"/>
      <c r="I48" s="171">
        <f>ROUND(E48*H48,2)</f>
        <v>0</v>
      </c>
      <c r="J48" s="170"/>
      <c r="K48" s="171">
        <f>ROUND(E48*J48,2)</f>
        <v>0</v>
      </c>
      <c r="L48" s="171">
        <v>21</v>
      </c>
      <c r="M48" s="171">
        <f>G48*(1+L48/100)</f>
        <v>0</v>
      </c>
      <c r="N48" s="171">
        <v>0</v>
      </c>
      <c r="O48" s="171">
        <f>ROUND(E48*N48,2)</f>
        <v>0</v>
      </c>
      <c r="P48" s="171">
        <v>0</v>
      </c>
      <c r="Q48" s="171">
        <f>ROUND(E48*P48,2)</f>
        <v>0</v>
      </c>
      <c r="R48" s="171" t="s">
        <v>132</v>
      </c>
      <c r="S48" s="171" t="s">
        <v>133</v>
      </c>
      <c r="T48" s="172" t="s">
        <v>133</v>
      </c>
      <c r="U48" s="156">
        <v>0.32700000000000001</v>
      </c>
      <c r="V48" s="156">
        <f>ROUND(E48*U48,2)</f>
        <v>79</v>
      </c>
      <c r="W48" s="156"/>
      <c r="X48" s="156" t="s">
        <v>134</v>
      </c>
      <c r="Y48" s="147"/>
      <c r="Z48" s="147"/>
      <c r="AA48" s="147"/>
      <c r="AB48" s="147"/>
      <c r="AC48" s="147"/>
      <c r="AD48" s="147"/>
      <c r="AE48" s="147"/>
      <c r="AF48" s="147"/>
      <c r="AG48" s="147" t="s">
        <v>135</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254" t="s">
        <v>180</v>
      </c>
      <c r="D49" s="255"/>
      <c r="E49" s="255"/>
      <c r="F49" s="255"/>
      <c r="G49" s="255"/>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137</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45"/>
      <c r="D50" s="246"/>
      <c r="E50" s="246"/>
      <c r="F50" s="246"/>
      <c r="G50" s="246"/>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138</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66">
        <v>13</v>
      </c>
      <c r="B51" s="167" t="s">
        <v>183</v>
      </c>
      <c r="C51" s="176" t="s">
        <v>184</v>
      </c>
      <c r="D51" s="168" t="s">
        <v>145</v>
      </c>
      <c r="E51" s="169">
        <v>311.58499999999998</v>
      </c>
      <c r="F51" s="170"/>
      <c r="G51" s="171">
        <f>ROUND(E51*F51,2)</f>
        <v>0</v>
      </c>
      <c r="H51" s="170"/>
      <c r="I51" s="171">
        <f>ROUND(E51*H51,2)</f>
        <v>0</v>
      </c>
      <c r="J51" s="170"/>
      <c r="K51" s="171">
        <f>ROUND(E51*J51,2)</f>
        <v>0</v>
      </c>
      <c r="L51" s="171">
        <v>21</v>
      </c>
      <c r="M51" s="171">
        <f>G51*(1+L51/100)</f>
        <v>0</v>
      </c>
      <c r="N51" s="171">
        <v>0</v>
      </c>
      <c r="O51" s="171">
        <f>ROUND(E51*N51,2)</f>
        <v>0</v>
      </c>
      <c r="P51" s="171">
        <v>0</v>
      </c>
      <c r="Q51" s="171">
        <f>ROUND(E51*P51,2)</f>
        <v>0</v>
      </c>
      <c r="R51" s="171" t="s">
        <v>132</v>
      </c>
      <c r="S51" s="171" t="s">
        <v>133</v>
      </c>
      <c r="T51" s="172" t="s">
        <v>133</v>
      </c>
      <c r="U51" s="156">
        <v>0.34499999999999997</v>
      </c>
      <c r="V51" s="156">
        <f>ROUND(E51*U51,2)</f>
        <v>107.5</v>
      </c>
      <c r="W51" s="156"/>
      <c r="X51" s="156" t="s">
        <v>134</v>
      </c>
      <c r="Y51" s="147"/>
      <c r="Z51" s="147"/>
      <c r="AA51" s="147"/>
      <c r="AB51" s="147"/>
      <c r="AC51" s="147"/>
      <c r="AD51" s="147"/>
      <c r="AE51" s="147"/>
      <c r="AF51" s="147"/>
      <c r="AG51" s="147" t="s">
        <v>135</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254" t="s">
        <v>185</v>
      </c>
      <c r="D52" s="255"/>
      <c r="E52" s="255"/>
      <c r="F52" s="255"/>
      <c r="G52" s="255"/>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137</v>
      </c>
      <c r="AH52" s="147"/>
      <c r="AI52" s="147"/>
      <c r="AJ52" s="147"/>
      <c r="AK52" s="147"/>
      <c r="AL52" s="147"/>
      <c r="AM52" s="147"/>
      <c r="AN52" s="147"/>
      <c r="AO52" s="147"/>
      <c r="AP52" s="147"/>
      <c r="AQ52" s="147"/>
      <c r="AR52" s="147"/>
      <c r="AS52" s="147"/>
      <c r="AT52" s="147"/>
      <c r="AU52" s="147"/>
      <c r="AV52" s="147"/>
      <c r="AW52" s="147"/>
      <c r="AX52" s="147"/>
      <c r="AY52" s="147"/>
      <c r="AZ52" s="147"/>
      <c r="BA52" s="173" t="str">
        <f>C52</f>
        <v>bez naložení do dopravní nádoby, ale s vyprázdněním dopravní nádoby na hromadu nebo na dopravní prostředek,</v>
      </c>
      <c r="BB52" s="147"/>
      <c r="BC52" s="147"/>
      <c r="BD52" s="147"/>
      <c r="BE52" s="147"/>
      <c r="BF52" s="147"/>
      <c r="BG52" s="147"/>
      <c r="BH52" s="147"/>
    </row>
    <row r="53" spans="1:60" outlineLevel="1" x14ac:dyDescent="0.2">
      <c r="A53" s="154"/>
      <c r="B53" s="155"/>
      <c r="C53" s="177" t="s">
        <v>186</v>
      </c>
      <c r="D53" s="157"/>
      <c r="E53" s="158">
        <v>311.58</v>
      </c>
      <c r="F53" s="156"/>
      <c r="G53" s="156"/>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148</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45"/>
      <c r="D54" s="246"/>
      <c r="E54" s="246"/>
      <c r="F54" s="246"/>
      <c r="G54" s="24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138</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66">
        <v>14</v>
      </c>
      <c r="B55" s="167" t="s">
        <v>187</v>
      </c>
      <c r="C55" s="176" t="s">
        <v>188</v>
      </c>
      <c r="D55" s="168" t="s">
        <v>145</v>
      </c>
      <c r="E55" s="169">
        <v>528.63</v>
      </c>
      <c r="F55" s="170"/>
      <c r="G55" s="171">
        <f>ROUND(E55*F55,2)</f>
        <v>0</v>
      </c>
      <c r="H55" s="170"/>
      <c r="I55" s="171">
        <f>ROUND(E55*H55,2)</f>
        <v>0</v>
      </c>
      <c r="J55" s="170"/>
      <c r="K55" s="171">
        <f>ROUND(E55*J55,2)</f>
        <v>0</v>
      </c>
      <c r="L55" s="171">
        <v>21</v>
      </c>
      <c r="M55" s="171">
        <f>G55*(1+L55/100)</f>
        <v>0</v>
      </c>
      <c r="N55" s="171">
        <v>0</v>
      </c>
      <c r="O55" s="171">
        <f>ROUND(E55*N55,2)</f>
        <v>0</v>
      </c>
      <c r="P55" s="171">
        <v>0</v>
      </c>
      <c r="Q55" s="171">
        <f>ROUND(E55*P55,2)</f>
        <v>0</v>
      </c>
      <c r="R55" s="171" t="s">
        <v>132</v>
      </c>
      <c r="S55" s="171" t="s">
        <v>133</v>
      </c>
      <c r="T55" s="172" t="s">
        <v>133</v>
      </c>
      <c r="U55" s="156">
        <v>1.0999999999999999E-2</v>
      </c>
      <c r="V55" s="156">
        <f>ROUND(E55*U55,2)</f>
        <v>5.81</v>
      </c>
      <c r="W55" s="156"/>
      <c r="X55" s="156" t="s">
        <v>134</v>
      </c>
      <c r="Y55" s="147"/>
      <c r="Z55" s="147"/>
      <c r="AA55" s="147"/>
      <c r="AB55" s="147"/>
      <c r="AC55" s="147"/>
      <c r="AD55" s="147"/>
      <c r="AE55" s="147"/>
      <c r="AF55" s="147"/>
      <c r="AG55" s="147" t="s">
        <v>135</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254" t="s">
        <v>189</v>
      </c>
      <c r="D56" s="255"/>
      <c r="E56" s="255"/>
      <c r="F56" s="255"/>
      <c r="G56" s="255"/>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137</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77" t="s">
        <v>190</v>
      </c>
      <c r="D57" s="157"/>
      <c r="E57" s="158">
        <v>528.63</v>
      </c>
      <c r="F57" s="156"/>
      <c r="G57" s="156"/>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148</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45"/>
      <c r="D58" s="246"/>
      <c r="E58" s="246"/>
      <c r="F58" s="246"/>
      <c r="G58" s="246"/>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138</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2.5" outlineLevel="1" x14ac:dyDescent="0.2">
      <c r="A59" s="166">
        <v>15</v>
      </c>
      <c r="B59" s="167" t="s">
        <v>191</v>
      </c>
      <c r="C59" s="176" t="s">
        <v>192</v>
      </c>
      <c r="D59" s="168" t="s">
        <v>145</v>
      </c>
      <c r="E59" s="169">
        <v>71.819999999999993</v>
      </c>
      <c r="F59" s="170"/>
      <c r="G59" s="171">
        <f>ROUND(E59*F59,2)</f>
        <v>0</v>
      </c>
      <c r="H59" s="170"/>
      <c r="I59" s="171">
        <f>ROUND(E59*H59,2)</f>
        <v>0</v>
      </c>
      <c r="J59" s="170"/>
      <c r="K59" s="171">
        <f>ROUND(E59*J59,2)</f>
        <v>0</v>
      </c>
      <c r="L59" s="171">
        <v>21</v>
      </c>
      <c r="M59" s="171">
        <f>G59*(1+L59/100)</f>
        <v>0</v>
      </c>
      <c r="N59" s="171">
        <v>0</v>
      </c>
      <c r="O59" s="171">
        <f>ROUND(E59*N59,2)</f>
        <v>0</v>
      </c>
      <c r="P59" s="171">
        <v>0</v>
      </c>
      <c r="Q59" s="171">
        <f>ROUND(E59*P59,2)</f>
        <v>0</v>
      </c>
      <c r="R59" s="171" t="s">
        <v>132</v>
      </c>
      <c r="S59" s="171" t="s">
        <v>133</v>
      </c>
      <c r="T59" s="172" t="s">
        <v>133</v>
      </c>
      <c r="U59" s="156">
        <v>0.65200000000000002</v>
      </c>
      <c r="V59" s="156">
        <f>ROUND(E59*U59,2)</f>
        <v>46.83</v>
      </c>
      <c r="W59" s="156"/>
      <c r="X59" s="156" t="s">
        <v>134</v>
      </c>
      <c r="Y59" s="147"/>
      <c r="Z59" s="147"/>
      <c r="AA59" s="147"/>
      <c r="AB59" s="147"/>
      <c r="AC59" s="147"/>
      <c r="AD59" s="147"/>
      <c r="AE59" s="147"/>
      <c r="AF59" s="147"/>
      <c r="AG59" s="147" t="s">
        <v>135</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256"/>
      <c r="D60" s="257"/>
      <c r="E60" s="257"/>
      <c r="F60" s="257"/>
      <c r="G60" s="257"/>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138</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2.5" outlineLevel="1" x14ac:dyDescent="0.2">
      <c r="A61" s="166">
        <v>16</v>
      </c>
      <c r="B61" s="167" t="s">
        <v>193</v>
      </c>
      <c r="C61" s="176" t="s">
        <v>194</v>
      </c>
      <c r="D61" s="168" t="s">
        <v>145</v>
      </c>
      <c r="E61" s="169">
        <v>215.84</v>
      </c>
      <c r="F61" s="170"/>
      <c r="G61" s="171">
        <f>ROUND(E61*F61,2)</f>
        <v>0</v>
      </c>
      <c r="H61" s="170"/>
      <c r="I61" s="171">
        <f>ROUND(E61*H61,2)</f>
        <v>0</v>
      </c>
      <c r="J61" s="170"/>
      <c r="K61" s="171">
        <f>ROUND(E61*J61,2)</f>
        <v>0</v>
      </c>
      <c r="L61" s="171">
        <v>21</v>
      </c>
      <c r="M61" s="171">
        <f>G61*(1+L61/100)</f>
        <v>0</v>
      </c>
      <c r="N61" s="171">
        <v>0</v>
      </c>
      <c r="O61" s="171">
        <f>ROUND(E61*N61,2)</f>
        <v>0</v>
      </c>
      <c r="P61" s="171">
        <v>0</v>
      </c>
      <c r="Q61" s="171">
        <f>ROUND(E61*P61,2)</f>
        <v>0</v>
      </c>
      <c r="R61" s="171" t="s">
        <v>132</v>
      </c>
      <c r="S61" s="171" t="s">
        <v>133</v>
      </c>
      <c r="T61" s="172" t="s">
        <v>133</v>
      </c>
      <c r="U61" s="156">
        <v>0.20200000000000001</v>
      </c>
      <c r="V61" s="156">
        <f>ROUND(E61*U61,2)</f>
        <v>43.6</v>
      </c>
      <c r="W61" s="156"/>
      <c r="X61" s="156" t="s">
        <v>134</v>
      </c>
      <c r="Y61" s="147"/>
      <c r="Z61" s="147"/>
      <c r="AA61" s="147"/>
      <c r="AB61" s="147"/>
      <c r="AC61" s="147"/>
      <c r="AD61" s="147"/>
      <c r="AE61" s="147"/>
      <c r="AF61" s="147"/>
      <c r="AG61" s="147" t="s">
        <v>135</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54" t="s">
        <v>195</v>
      </c>
      <c r="D62" s="255"/>
      <c r="E62" s="255"/>
      <c r="F62" s="255"/>
      <c r="G62" s="255"/>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137</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177" t="s">
        <v>196</v>
      </c>
      <c r="D63" s="157"/>
      <c r="E63" s="158">
        <v>215.84</v>
      </c>
      <c r="F63" s="156"/>
      <c r="G63" s="156"/>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148</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245"/>
      <c r="D64" s="246"/>
      <c r="E64" s="246"/>
      <c r="F64" s="246"/>
      <c r="G64" s="24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138</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66">
        <v>17</v>
      </c>
      <c r="B65" s="167" t="s">
        <v>197</v>
      </c>
      <c r="C65" s="176" t="s">
        <v>198</v>
      </c>
      <c r="D65" s="168" t="s">
        <v>145</v>
      </c>
      <c r="E65" s="169">
        <v>43.5</v>
      </c>
      <c r="F65" s="170"/>
      <c r="G65" s="171">
        <f>ROUND(E65*F65,2)</f>
        <v>0</v>
      </c>
      <c r="H65" s="170"/>
      <c r="I65" s="171">
        <f>ROUND(E65*H65,2)</f>
        <v>0</v>
      </c>
      <c r="J65" s="170"/>
      <c r="K65" s="171">
        <f>ROUND(E65*J65,2)</f>
        <v>0</v>
      </c>
      <c r="L65" s="171">
        <v>21</v>
      </c>
      <c r="M65" s="171">
        <f>G65*(1+L65/100)</f>
        <v>0</v>
      </c>
      <c r="N65" s="171">
        <v>0</v>
      </c>
      <c r="O65" s="171">
        <f>ROUND(E65*N65,2)</f>
        <v>0</v>
      </c>
      <c r="P65" s="171">
        <v>0</v>
      </c>
      <c r="Q65" s="171">
        <f>ROUND(E65*P65,2)</f>
        <v>0</v>
      </c>
      <c r="R65" s="171" t="s">
        <v>132</v>
      </c>
      <c r="S65" s="171" t="s">
        <v>133</v>
      </c>
      <c r="T65" s="172" t="s">
        <v>133</v>
      </c>
      <c r="U65" s="156">
        <v>1.587</v>
      </c>
      <c r="V65" s="156">
        <f>ROUND(E65*U65,2)</f>
        <v>69.03</v>
      </c>
      <c r="W65" s="156"/>
      <c r="X65" s="156" t="s">
        <v>134</v>
      </c>
      <c r="Y65" s="147"/>
      <c r="Z65" s="147"/>
      <c r="AA65" s="147"/>
      <c r="AB65" s="147"/>
      <c r="AC65" s="147"/>
      <c r="AD65" s="147"/>
      <c r="AE65" s="147"/>
      <c r="AF65" s="147"/>
      <c r="AG65" s="147" t="s">
        <v>135</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2.5" outlineLevel="1" x14ac:dyDescent="0.2">
      <c r="A66" s="154"/>
      <c r="B66" s="155"/>
      <c r="C66" s="254" t="s">
        <v>199</v>
      </c>
      <c r="D66" s="255"/>
      <c r="E66" s="255"/>
      <c r="F66" s="255"/>
      <c r="G66" s="255"/>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137</v>
      </c>
      <c r="AH66" s="147"/>
      <c r="AI66" s="147"/>
      <c r="AJ66" s="147"/>
      <c r="AK66" s="147"/>
      <c r="AL66" s="147"/>
      <c r="AM66" s="147"/>
      <c r="AN66" s="147"/>
      <c r="AO66" s="147"/>
      <c r="AP66" s="147"/>
      <c r="AQ66" s="147"/>
      <c r="AR66" s="147"/>
      <c r="AS66" s="147"/>
      <c r="AT66" s="147"/>
      <c r="AU66" s="147"/>
      <c r="AV66" s="147"/>
      <c r="AW66" s="147"/>
      <c r="AX66" s="147"/>
      <c r="AY66" s="147"/>
      <c r="AZ66" s="147"/>
      <c r="BA66" s="173" t="str">
        <f>C66</f>
        <v>sypaninou z vhodných hornin tř. 1 - 4 nebo materiálem připraveným podél výkopu ve vzdálenosti do 3 m od jeho kraje, pro jakoukoliv hloubku výkopu a jakoukoliv míru zhutnění,</v>
      </c>
      <c r="BB66" s="147"/>
      <c r="BC66" s="147"/>
      <c r="BD66" s="147"/>
      <c r="BE66" s="147"/>
      <c r="BF66" s="147"/>
      <c r="BG66" s="147"/>
      <c r="BH66" s="147"/>
    </row>
    <row r="67" spans="1:60" outlineLevel="1" x14ac:dyDescent="0.2">
      <c r="A67" s="154"/>
      <c r="B67" s="155"/>
      <c r="C67" s="177" t="s">
        <v>200</v>
      </c>
      <c r="D67" s="157"/>
      <c r="E67" s="158">
        <v>43.5</v>
      </c>
      <c r="F67" s="156"/>
      <c r="G67" s="156"/>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148</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245"/>
      <c r="D68" s="246"/>
      <c r="E68" s="246"/>
      <c r="F68" s="246"/>
      <c r="G68" s="24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138</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66">
        <v>18</v>
      </c>
      <c r="B69" s="167" t="s">
        <v>201</v>
      </c>
      <c r="C69" s="176" t="s">
        <v>202</v>
      </c>
      <c r="D69" s="168" t="s">
        <v>145</v>
      </c>
      <c r="E69" s="169">
        <v>43.5</v>
      </c>
      <c r="F69" s="170"/>
      <c r="G69" s="171">
        <f>ROUND(E69*F69,2)</f>
        <v>0</v>
      </c>
      <c r="H69" s="170"/>
      <c r="I69" s="171">
        <f>ROUND(E69*H69,2)</f>
        <v>0</v>
      </c>
      <c r="J69" s="170"/>
      <c r="K69" s="171">
        <f>ROUND(E69*J69,2)</f>
        <v>0</v>
      </c>
      <c r="L69" s="171">
        <v>21</v>
      </c>
      <c r="M69" s="171">
        <f>G69*(1+L69/100)</f>
        <v>0</v>
      </c>
      <c r="N69" s="171">
        <v>0</v>
      </c>
      <c r="O69" s="171">
        <f>ROUND(E69*N69,2)</f>
        <v>0</v>
      </c>
      <c r="P69" s="171">
        <v>0</v>
      </c>
      <c r="Q69" s="171">
        <f>ROUND(E69*P69,2)</f>
        <v>0</v>
      </c>
      <c r="R69" s="171" t="s">
        <v>132</v>
      </c>
      <c r="S69" s="171" t="s">
        <v>133</v>
      </c>
      <c r="T69" s="172" t="s">
        <v>133</v>
      </c>
      <c r="U69" s="156">
        <v>0.94</v>
      </c>
      <c r="V69" s="156">
        <f>ROUND(E69*U69,2)</f>
        <v>40.89</v>
      </c>
      <c r="W69" s="156"/>
      <c r="X69" s="156" t="s">
        <v>134</v>
      </c>
      <c r="Y69" s="147"/>
      <c r="Z69" s="147"/>
      <c r="AA69" s="147"/>
      <c r="AB69" s="147"/>
      <c r="AC69" s="147"/>
      <c r="AD69" s="147"/>
      <c r="AE69" s="147"/>
      <c r="AF69" s="147"/>
      <c r="AG69" s="147" t="s">
        <v>135</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2.5" outlineLevel="1" x14ac:dyDescent="0.2">
      <c r="A70" s="154"/>
      <c r="B70" s="155"/>
      <c r="C70" s="254" t="s">
        <v>199</v>
      </c>
      <c r="D70" s="255"/>
      <c r="E70" s="255"/>
      <c r="F70" s="255"/>
      <c r="G70" s="255"/>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137</v>
      </c>
      <c r="AH70" s="147"/>
      <c r="AI70" s="147"/>
      <c r="AJ70" s="147"/>
      <c r="AK70" s="147"/>
      <c r="AL70" s="147"/>
      <c r="AM70" s="147"/>
      <c r="AN70" s="147"/>
      <c r="AO70" s="147"/>
      <c r="AP70" s="147"/>
      <c r="AQ70" s="147"/>
      <c r="AR70" s="147"/>
      <c r="AS70" s="147"/>
      <c r="AT70" s="147"/>
      <c r="AU70" s="147"/>
      <c r="AV70" s="147"/>
      <c r="AW70" s="147"/>
      <c r="AX70" s="147"/>
      <c r="AY70" s="147"/>
      <c r="AZ70" s="147"/>
      <c r="BA70" s="173" t="str">
        <f>C70</f>
        <v>sypaninou z vhodných hornin tř. 1 - 4 nebo materiálem připraveným podél výkopu ve vzdálenosti do 3 m od jeho kraje, pro jakoukoliv hloubku výkopu a jakoukoliv míru zhutnění,</v>
      </c>
      <c r="BB70" s="147"/>
      <c r="BC70" s="147"/>
      <c r="BD70" s="147"/>
      <c r="BE70" s="147"/>
      <c r="BF70" s="147"/>
      <c r="BG70" s="147"/>
      <c r="BH70" s="147"/>
    </row>
    <row r="71" spans="1:60" outlineLevel="1" x14ac:dyDescent="0.2">
      <c r="A71" s="154"/>
      <c r="B71" s="155"/>
      <c r="C71" s="245"/>
      <c r="D71" s="246"/>
      <c r="E71" s="246"/>
      <c r="F71" s="246"/>
      <c r="G71" s="246"/>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138</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66">
        <v>19</v>
      </c>
      <c r="B72" s="167" t="s">
        <v>203</v>
      </c>
      <c r="C72" s="176" t="s">
        <v>204</v>
      </c>
      <c r="D72" s="168" t="s">
        <v>145</v>
      </c>
      <c r="E72" s="169">
        <v>312.79860000000002</v>
      </c>
      <c r="F72" s="170"/>
      <c r="G72" s="171">
        <f>ROUND(E72*F72,2)</f>
        <v>0</v>
      </c>
      <c r="H72" s="170"/>
      <c r="I72" s="171">
        <f>ROUND(E72*H72,2)</f>
        <v>0</v>
      </c>
      <c r="J72" s="170"/>
      <c r="K72" s="171">
        <f>ROUND(E72*J72,2)</f>
        <v>0</v>
      </c>
      <c r="L72" s="171">
        <v>21</v>
      </c>
      <c r="M72" s="171">
        <f>G72*(1+L72/100)</f>
        <v>0</v>
      </c>
      <c r="N72" s="171">
        <v>0</v>
      </c>
      <c r="O72" s="171">
        <f>ROUND(E72*N72,2)</f>
        <v>0</v>
      </c>
      <c r="P72" s="171">
        <v>0</v>
      </c>
      <c r="Q72" s="171">
        <f>ROUND(E72*P72,2)</f>
        <v>0</v>
      </c>
      <c r="R72" s="171" t="s">
        <v>132</v>
      </c>
      <c r="S72" s="171" t="s">
        <v>133</v>
      </c>
      <c r="T72" s="172" t="s">
        <v>133</v>
      </c>
      <c r="U72" s="156">
        <v>2.1949999999999998</v>
      </c>
      <c r="V72" s="156">
        <f>ROUND(E72*U72,2)</f>
        <v>686.59</v>
      </c>
      <c r="W72" s="156"/>
      <c r="X72" s="156" t="s">
        <v>134</v>
      </c>
      <c r="Y72" s="147"/>
      <c r="Z72" s="147"/>
      <c r="AA72" s="147"/>
      <c r="AB72" s="147"/>
      <c r="AC72" s="147"/>
      <c r="AD72" s="147"/>
      <c r="AE72" s="147"/>
      <c r="AF72" s="147"/>
      <c r="AG72" s="147" t="s">
        <v>135</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ht="22.5" outlineLevel="1" x14ac:dyDescent="0.2">
      <c r="A73" s="154"/>
      <c r="B73" s="155"/>
      <c r="C73" s="254" t="s">
        <v>205</v>
      </c>
      <c r="D73" s="255"/>
      <c r="E73" s="255"/>
      <c r="F73" s="255"/>
      <c r="G73" s="255"/>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137</v>
      </c>
      <c r="AH73" s="147"/>
      <c r="AI73" s="147"/>
      <c r="AJ73" s="147"/>
      <c r="AK73" s="147"/>
      <c r="AL73" s="147"/>
      <c r="AM73" s="147"/>
      <c r="AN73" s="147"/>
      <c r="AO73" s="147"/>
      <c r="AP73" s="147"/>
      <c r="AQ73" s="147"/>
      <c r="AR73" s="147"/>
      <c r="AS73" s="147"/>
      <c r="AT73" s="147"/>
      <c r="AU73" s="147"/>
      <c r="AV73" s="147"/>
      <c r="AW73" s="147"/>
      <c r="AX73" s="147"/>
      <c r="AY73" s="147"/>
      <c r="AZ73" s="147"/>
      <c r="BA73" s="173" t="str">
        <f>C73</f>
        <v>sypaninou z vhodných hornin tř. 1 - 4 nebo materiálem, uloženým ve vzdálenosti do 30 m od vnějšího kraje objektu, pro jakoukoliv míru zhutnění,</v>
      </c>
      <c r="BB73" s="147"/>
      <c r="BC73" s="147"/>
      <c r="BD73" s="147"/>
      <c r="BE73" s="147"/>
      <c r="BF73" s="147"/>
      <c r="BG73" s="147"/>
      <c r="BH73" s="147"/>
    </row>
    <row r="74" spans="1:60" outlineLevel="1" x14ac:dyDescent="0.2">
      <c r="A74" s="154"/>
      <c r="B74" s="155"/>
      <c r="C74" s="177" t="s">
        <v>206</v>
      </c>
      <c r="D74" s="157"/>
      <c r="E74" s="158">
        <v>285.48</v>
      </c>
      <c r="F74" s="156"/>
      <c r="G74" s="156"/>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148</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77" t="s">
        <v>207</v>
      </c>
      <c r="D75" s="157"/>
      <c r="E75" s="158">
        <v>27.32</v>
      </c>
      <c r="F75" s="156"/>
      <c r="G75" s="156"/>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148</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245"/>
      <c r="D76" s="246"/>
      <c r="E76" s="246"/>
      <c r="F76" s="246"/>
      <c r="G76" s="246"/>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138</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66">
        <v>20</v>
      </c>
      <c r="B77" s="167" t="s">
        <v>208</v>
      </c>
      <c r="C77" s="176" t="s">
        <v>209</v>
      </c>
      <c r="D77" s="168" t="s">
        <v>210</v>
      </c>
      <c r="E77" s="169">
        <v>431.68</v>
      </c>
      <c r="F77" s="170"/>
      <c r="G77" s="171">
        <f>ROUND(E77*F77,2)</f>
        <v>0</v>
      </c>
      <c r="H77" s="170"/>
      <c r="I77" s="171">
        <f>ROUND(E77*H77,2)</f>
        <v>0</v>
      </c>
      <c r="J77" s="170"/>
      <c r="K77" s="171">
        <f>ROUND(E77*J77,2)</f>
        <v>0</v>
      </c>
      <c r="L77" s="171">
        <v>21</v>
      </c>
      <c r="M77" s="171">
        <f>G77*(1+L77/100)</f>
        <v>0</v>
      </c>
      <c r="N77" s="171">
        <v>1</v>
      </c>
      <c r="O77" s="171">
        <f>ROUND(E77*N77,2)</f>
        <v>431.68</v>
      </c>
      <c r="P77" s="171">
        <v>0</v>
      </c>
      <c r="Q77" s="171">
        <f>ROUND(E77*P77,2)</f>
        <v>0</v>
      </c>
      <c r="R77" s="171"/>
      <c r="S77" s="171" t="s">
        <v>165</v>
      </c>
      <c r="T77" s="172" t="s">
        <v>166</v>
      </c>
      <c r="U77" s="156">
        <v>0</v>
      </c>
      <c r="V77" s="156">
        <f>ROUND(E77*U77,2)</f>
        <v>0</v>
      </c>
      <c r="W77" s="156"/>
      <c r="X77" s="156" t="s">
        <v>211</v>
      </c>
      <c r="Y77" s="147"/>
      <c r="Z77" s="147"/>
      <c r="AA77" s="147"/>
      <c r="AB77" s="147"/>
      <c r="AC77" s="147"/>
      <c r="AD77" s="147"/>
      <c r="AE77" s="147"/>
      <c r="AF77" s="147"/>
      <c r="AG77" s="147" t="s">
        <v>212</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77" t="s">
        <v>213</v>
      </c>
      <c r="D78" s="157"/>
      <c r="E78" s="158">
        <v>431.68</v>
      </c>
      <c r="F78" s="156"/>
      <c r="G78" s="156"/>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148</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45"/>
      <c r="D79" s="246"/>
      <c r="E79" s="246"/>
      <c r="F79" s="246"/>
      <c r="G79" s="246"/>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138</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66">
        <v>21</v>
      </c>
      <c r="B80" s="167" t="s">
        <v>214</v>
      </c>
      <c r="C80" s="176" t="s">
        <v>215</v>
      </c>
      <c r="D80" s="168" t="s">
        <v>210</v>
      </c>
      <c r="E80" s="169">
        <v>570.95280000000002</v>
      </c>
      <c r="F80" s="170"/>
      <c r="G80" s="171">
        <f>ROUND(E80*F80,2)</f>
        <v>0</v>
      </c>
      <c r="H80" s="170"/>
      <c r="I80" s="171">
        <f>ROUND(E80*H80,2)</f>
        <v>0</v>
      </c>
      <c r="J80" s="170"/>
      <c r="K80" s="171">
        <f>ROUND(E80*J80,2)</f>
        <v>0</v>
      </c>
      <c r="L80" s="171">
        <v>21</v>
      </c>
      <c r="M80" s="171">
        <f>G80*(1+L80/100)</f>
        <v>0</v>
      </c>
      <c r="N80" s="171">
        <v>1</v>
      </c>
      <c r="O80" s="171">
        <f>ROUND(E80*N80,2)</f>
        <v>570.95000000000005</v>
      </c>
      <c r="P80" s="171">
        <v>0</v>
      </c>
      <c r="Q80" s="171">
        <f>ROUND(E80*P80,2)</f>
        <v>0</v>
      </c>
      <c r="R80" s="171"/>
      <c r="S80" s="171" t="s">
        <v>165</v>
      </c>
      <c r="T80" s="172" t="s">
        <v>166</v>
      </c>
      <c r="U80" s="156">
        <v>0</v>
      </c>
      <c r="V80" s="156">
        <f>ROUND(E80*U80,2)</f>
        <v>0</v>
      </c>
      <c r="W80" s="156"/>
      <c r="X80" s="156" t="s">
        <v>211</v>
      </c>
      <c r="Y80" s="147"/>
      <c r="Z80" s="147"/>
      <c r="AA80" s="147"/>
      <c r="AB80" s="147"/>
      <c r="AC80" s="147"/>
      <c r="AD80" s="147"/>
      <c r="AE80" s="147"/>
      <c r="AF80" s="147"/>
      <c r="AG80" s="147" t="s">
        <v>212</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177" t="s">
        <v>216</v>
      </c>
      <c r="D81" s="157"/>
      <c r="E81" s="158">
        <v>570.95000000000005</v>
      </c>
      <c r="F81" s="156"/>
      <c r="G81" s="156"/>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148</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245"/>
      <c r="D82" s="246"/>
      <c r="E82" s="246"/>
      <c r="F82" s="246"/>
      <c r="G82" s="246"/>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138</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x14ac:dyDescent="0.2">
      <c r="A83" s="160" t="s">
        <v>127</v>
      </c>
      <c r="B83" s="161" t="s">
        <v>74</v>
      </c>
      <c r="C83" s="175" t="s">
        <v>75</v>
      </c>
      <c r="D83" s="162"/>
      <c r="E83" s="163"/>
      <c r="F83" s="164"/>
      <c r="G83" s="164">
        <f>SUMIF(AG84:AG86,"&lt;&gt;NOR",G84:G86)</f>
        <v>0</v>
      </c>
      <c r="H83" s="164"/>
      <c r="I83" s="164">
        <f>SUM(I84:I86)</f>
        <v>0</v>
      </c>
      <c r="J83" s="164"/>
      <c r="K83" s="164">
        <f>SUM(K84:K86)</f>
        <v>0</v>
      </c>
      <c r="L83" s="164"/>
      <c r="M83" s="164">
        <f>SUM(M84:M86)</f>
        <v>0</v>
      </c>
      <c r="N83" s="164"/>
      <c r="O83" s="164">
        <f>SUM(O84:O86)</f>
        <v>7.05</v>
      </c>
      <c r="P83" s="164"/>
      <c r="Q83" s="164">
        <f>SUM(Q84:Q86)</f>
        <v>0</v>
      </c>
      <c r="R83" s="164"/>
      <c r="S83" s="164"/>
      <c r="T83" s="165"/>
      <c r="U83" s="159"/>
      <c r="V83" s="159">
        <f>SUM(V84:V86)</f>
        <v>8.2799999999999994</v>
      </c>
      <c r="W83" s="159"/>
      <c r="X83" s="159"/>
      <c r="AG83" t="s">
        <v>128</v>
      </c>
    </row>
    <row r="84" spans="1:60" ht="22.5" outlineLevel="1" x14ac:dyDescent="0.2">
      <c r="A84" s="166">
        <v>22</v>
      </c>
      <c r="B84" s="167" t="s">
        <v>217</v>
      </c>
      <c r="C84" s="176" t="s">
        <v>218</v>
      </c>
      <c r="D84" s="168" t="s">
        <v>145</v>
      </c>
      <c r="E84" s="169">
        <v>2.7</v>
      </c>
      <c r="F84" s="170"/>
      <c r="G84" s="171">
        <f>ROUND(E84*F84,2)</f>
        <v>0</v>
      </c>
      <c r="H84" s="170"/>
      <c r="I84" s="171">
        <f>ROUND(E84*H84,2)</f>
        <v>0</v>
      </c>
      <c r="J84" s="170"/>
      <c r="K84" s="171">
        <f>ROUND(E84*J84,2)</f>
        <v>0</v>
      </c>
      <c r="L84" s="171">
        <v>21</v>
      </c>
      <c r="M84" s="171">
        <f>G84*(1+L84/100)</f>
        <v>0</v>
      </c>
      <c r="N84" s="171">
        <v>2.6125600000000002</v>
      </c>
      <c r="O84" s="171">
        <f>ROUND(E84*N84,2)</f>
        <v>7.05</v>
      </c>
      <c r="P84" s="171">
        <v>0</v>
      </c>
      <c r="Q84" s="171">
        <f>ROUND(E84*P84,2)</f>
        <v>0</v>
      </c>
      <c r="R84" s="171" t="s">
        <v>219</v>
      </c>
      <c r="S84" s="171" t="s">
        <v>133</v>
      </c>
      <c r="T84" s="172" t="s">
        <v>133</v>
      </c>
      <c r="U84" s="156">
        <v>3.0670000000000002</v>
      </c>
      <c r="V84" s="156">
        <f>ROUND(E84*U84,2)</f>
        <v>8.2799999999999994</v>
      </c>
      <c r="W84" s="156"/>
      <c r="X84" s="156" t="s">
        <v>134</v>
      </c>
      <c r="Y84" s="147"/>
      <c r="Z84" s="147"/>
      <c r="AA84" s="147"/>
      <c r="AB84" s="147"/>
      <c r="AC84" s="147"/>
      <c r="AD84" s="147"/>
      <c r="AE84" s="147"/>
      <c r="AF84" s="147"/>
      <c r="AG84" s="147" t="s">
        <v>135</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ht="22.5" outlineLevel="1" x14ac:dyDescent="0.2">
      <c r="A85" s="154"/>
      <c r="B85" s="155"/>
      <c r="C85" s="254" t="s">
        <v>220</v>
      </c>
      <c r="D85" s="255"/>
      <c r="E85" s="255"/>
      <c r="F85" s="255"/>
      <c r="G85" s="255"/>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137</v>
      </c>
      <c r="AH85" s="147"/>
      <c r="AI85" s="147"/>
      <c r="AJ85" s="147"/>
      <c r="AK85" s="147"/>
      <c r="AL85" s="147"/>
      <c r="AM85" s="147"/>
      <c r="AN85" s="147"/>
      <c r="AO85" s="147"/>
      <c r="AP85" s="147"/>
      <c r="AQ85" s="147"/>
      <c r="AR85" s="147"/>
      <c r="AS85" s="147"/>
      <c r="AT85" s="147"/>
      <c r="AU85" s="147"/>
      <c r="AV85" s="147"/>
      <c r="AW85" s="147"/>
      <c r="AX85" s="147"/>
      <c r="AY85" s="147"/>
      <c r="AZ85" s="147"/>
      <c r="BA85" s="173" t="str">
        <f>C85</f>
        <v>čistíren odpadních vod (mimo budovy), nádrží, vodojemů, žlabů nebo kanálů, včetně pomocného pracovního lešení o výšce podlahy do 1900 mm a pro zatížení do 1,5 kPa,</v>
      </c>
      <c r="BB85" s="147"/>
      <c r="BC85" s="147"/>
      <c r="BD85" s="147"/>
      <c r="BE85" s="147"/>
      <c r="BF85" s="147"/>
      <c r="BG85" s="147"/>
      <c r="BH85" s="147"/>
    </row>
    <row r="86" spans="1:60" outlineLevel="1" x14ac:dyDescent="0.2">
      <c r="A86" s="154"/>
      <c r="B86" s="155"/>
      <c r="C86" s="245"/>
      <c r="D86" s="246"/>
      <c r="E86" s="246"/>
      <c r="F86" s="246"/>
      <c r="G86" s="246"/>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138</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x14ac:dyDescent="0.2">
      <c r="A87" s="160" t="s">
        <v>127</v>
      </c>
      <c r="B87" s="161" t="s">
        <v>76</v>
      </c>
      <c r="C87" s="175" t="s">
        <v>77</v>
      </c>
      <c r="D87" s="162"/>
      <c r="E87" s="163"/>
      <c r="F87" s="164"/>
      <c r="G87" s="164">
        <f>SUMIF(AG88:AG102,"&lt;&gt;NOR",G88:G102)</f>
        <v>0</v>
      </c>
      <c r="H87" s="164"/>
      <c r="I87" s="164">
        <f>SUM(I88:I102)</f>
        <v>0</v>
      </c>
      <c r="J87" s="164"/>
      <c r="K87" s="164">
        <f>SUM(K88:K102)</f>
        <v>0</v>
      </c>
      <c r="L87" s="164"/>
      <c r="M87" s="164">
        <f>SUM(M88:M102)</f>
        <v>0</v>
      </c>
      <c r="N87" s="164"/>
      <c r="O87" s="164">
        <f>SUM(O88:O102)</f>
        <v>57.47</v>
      </c>
      <c r="P87" s="164"/>
      <c r="Q87" s="164">
        <f>SUM(Q88:Q102)</f>
        <v>0</v>
      </c>
      <c r="R87" s="164"/>
      <c r="S87" s="164"/>
      <c r="T87" s="165"/>
      <c r="U87" s="159"/>
      <c r="V87" s="159">
        <f>SUM(V88:V102)</f>
        <v>212.76999999999998</v>
      </c>
      <c r="W87" s="159"/>
      <c r="X87" s="159"/>
      <c r="AG87" t="s">
        <v>128</v>
      </c>
    </row>
    <row r="88" spans="1:60" outlineLevel="1" x14ac:dyDescent="0.2">
      <c r="A88" s="166">
        <v>23</v>
      </c>
      <c r="B88" s="167" t="s">
        <v>221</v>
      </c>
      <c r="C88" s="176" t="s">
        <v>222</v>
      </c>
      <c r="D88" s="168" t="s">
        <v>172</v>
      </c>
      <c r="E88" s="169">
        <v>20.25</v>
      </c>
      <c r="F88" s="170"/>
      <c r="G88" s="171">
        <f>ROUND(E88*F88,2)</f>
        <v>0</v>
      </c>
      <c r="H88" s="170"/>
      <c r="I88" s="171">
        <f>ROUND(E88*H88,2)</f>
        <v>0</v>
      </c>
      <c r="J88" s="170"/>
      <c r="K88" s="171">
        <f>ROUND(E88*J88,2)</f>
        <v>0</v>
      </c>
      <c r="L88" s="171">
        <v>21</v>
      </c>
      <c r="M88" s="171">
        <f>G88*(1+L88/100)</f>
        <v>0</v>
      </c>
      <c r="N88" s="171">
        <v>0.37174000000000001</v>
      </c>
      <c r="O88" s="171">
        <f>ROUND(E88*N88,2)</f>
        <v>7.53</v>
      </c>
      <c r="P88" s="171">
        <v>0</v>
      </c>
      <c r="Q88" s="171">
        <f>ROUND(E88*P88,2)</f>
        <v>0</v>
      </c>
      <c r="R88" s="171"/>
      <c r="S88" s="171" t="s">
        <v>165</v>
      </c>
      <c r="T88" s="172" t="s">
        <v>166</v>
      </c>
      <c r="U88" s="156">
        <v>0</v>
      </c>
      <c r="V88" s="156">
        <f>ROUND(E88*U88,2)</f>
        <v>0</v>
      </c>
      <c r="W88" s="156"/>
      <c r="X88" s="156" t="s">
        <v>134</v>
      </c>
      <c r="Y88" s="147"/>
      <c r="Z88" s="147"/>
      <c r="AA88" s="147"/>
      <c r="AB88" s="147"/>
      <c r="AC88" s="147"/>
      <c r="AD88" s="147"/>
      <c r="AE88" s="147"/>
      <c r="AF88" s="147"/>
      <c r="AG88" s="147" t="s">
        <v>135</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77" t="s">
        <v>223</v>
      </c>
      <c r="D89" s="157"/>
      <c r="E89" s="158">
        <v>11.25</v>
      </c>
      <c r="F89" s="156"/>
      <c r="G89" s="156"/>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148</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77" t="s">
        <v>224</v>
      </c>
      <c r="D90" s="157"/>
      <c r="E90" s="158">
        <v>9</v>
      </c>
      <c r="F90" s="156"/>
      <c r="G90" s="156"/>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148</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245"/>
      <c r="D91" s="246"/>
      <c r="E91" s="246"/>
      <c r="F91" s="246"/>
      <c r="G91" s="246"/>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138</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66">
        <v>24</v>
      </c>
      <c r="B92" s="167" t="s">
        <v>225</v>
      </c>
      <c r="C92" s="176" t="s">
        <v>226</v>
      </c>
      <c r="D92" s="168" t="s">
        <v>145</v>
      </c>
      <c r="E92" s="169">
        <v>1.35</v>
      </c>
      <c r="F92" s="170"/>
      <c r="G92" s="171">
        <f>ROUND(E92*F92,2)</f>
        <v>0</v>
      </c>
      <c r="H92" s="170"/>
      <c r="I92" s="171">
        <f>ROUND(E92*H92,2)</f>
        <v>0</v>
      </c>
      <c r="J92" s="170"/>
      <c r="K92" s="171">
        <f>ROUND(E92*J92,2)</f>
        <v>0</v>
      </c>
      <c r="L92" s="171">
        <v>21</v>
      </c>
      <c r="M92" s="171">
        <f>G92*(1+L92/100)</f>
        <v>0</v>
      </c>
      <c r="N92" s="171">
        <v>2.0880000000000001</v>
      </c>
      <c r="O92" s="171">
        <f>ROUND(E92*N92,2)</f>
        <v>2.82</v>
      </c>
      <c r="P92" s="171">
        <v>0</v>
      </c>
      <c r="Q92" s="171">
        <f>ROUND(E92*P92,2)</f>
        <v>0</v>
      </c>
      <c r="R92" s="171"/>
      <c r="S92" s="171" t="s">
        <v>133</v>
      </c>
      <c r="T92" s="172" t="s">
        <v>133</v>
      </c>
      <c r="U92" s="156">
        <v>1.03</v>
      </c>
      <c r="V92" s="156">
        <f>ROUND(E92*U92,2)</f>
        <v>1.39</v>
      </c>
      <c r="W92" s="156"/>
      <c r="X92" s="156" t="s">
        <v>134</v>
      </c>
      <c r="Y92" s="147"/>
      <c r="Z92" s="147"/>
      <c r="AA92" s="147"/>
      <c r="AB92" s="147"/>
      <c r="AC92" s="147"/>
      <c r="AD92" s="147"/>
      <c r="AE92" s="147"/>
      <c r="AF92" s="147"/>
      <c r="AG92" s="147" t="s">
        <v>135</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77" t="s">
        <v>227</v>
      </c>
      <c r="D93" s="157"/>
      <c r="E93" s="158">
        <v>1.35</v>
      </c>
      <c r="F93" s="156"/>
      <c r="G93" s="156"/>
      <c r="H93" s="156"/>
      <c r="I93" s="156"/>
      <c r="J93" s="156"/>
      <c r="K93" s="156"/>
      <c r="L93" s="156"/>
      <c r="M93" s="156"/>
      <c r="N93" s="156"/>
      <c r="O93" s="156"/>
      <c r="P93" s="156"/>
      <c r="Q93" s="156"/>
      <c r="R93" s="156"/>
      <c r="S93" s="156"/>
      <c r="T93" s="156"/>
      <c r="U93" s="156"/>
      <c r="V93" s="156"/>
      <c r="W93" s="156"/>
      <c r="X93" s="156"/>
      <c r="Y93" s="147"/>
      <c r="Z93" s="147"/>
      <c r="AA93" s="147"/>
      <c r="AB93" s="147"/>
      <c r="AC93" s="147"/>
      <c r="AD93" s="147"/>
      <c r="AE93" s="147"/>
      <c r="AF93" s="147"/>
      <c r="AG93" s="147" t="s">
        <v>148</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245"/>
      <c r="D94" s="246"/>
      <c r="E94" s="246"/>
      <c r="F94" s="246"/>
      <c r="G94" s="246"/>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138</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ht="33.75" outlineLevel="1" x14ac:dyDescent="0.2">
      <c r="A95" s="166">
        <v>25</v>
      </c>
      <c r="B95" s="167" t="s">
        <v>228</v>
      </c>
      <c r="C95" s="176" t="s">
        <v>229</v>
      </c>
      <c r="D95" s="168" t="s">
        <v>172</v>
      </c>
      <c r="E95" s="169">
        <v>132</v>
      </c>
      <c r="F95" s="170"/>
      <c r="G95" s="171">
        <f>ROUND(E95*F95,2)</f>
        <v>0</v>
      </c>
      <c r="H95" s="170"/>
      <c r="I95" s="171">
        <f>ROUND(E95*H95,2)</f>
        <v>0</v>
      </c>
      <c r="J95" s="170"/>
      <c r="K95" s="171">
        <f>ROUND(E95*J95,2)</f>
        <v>0</v>
      </c>
      <c r="L95" s="171">
        <v>21</v>
      </c>
      <c r="M95" s="171">
        <f>G95*(1+L95/100)</f>
        <v>0</v>
      </c>
      <c r="N95" s="171">
        <v>0.35694999999999999</v>
      </c>
      <c r="O95" s="171">
        <f>ROUND(E95*N95,2)</f>
        <v>47.12</v>
      </c>
      <c r="P95" s="171">
        <v>0</v>
      </c>
      <c r="Q95" s="171">
        <f>ROUND(E95*P95,2)</f>
        <v>0</v>
      </c>
      <c r="R95" s="171" t="s">
        <v>230</v>
      </c>
      <c r="S95" s="171" t="s">
        <v>133</v>
      </c>
      <c r="T95" s="172" t="s">
        <v>133</v>
      </c>
      <c r="U95" s="156">
        <v>1.4770000000000001</v>
      </c>
      <c r="V95" s="156">
        <f>ROUND(E95*U95,2)</f>
        <v>194.96</v>
      </c>
      <c r="W95" s="156"/>
      <c r="X95" s="156" t="s">
        <v>134</v>
      </c>
      <c r="Y95" s="147"/>
      <c r="Z95" s="147"/>
      <c r="AA95" s="147"/>
      <c r="AB95" s="147"/>
      <c r="AC95" s="147"/>
      <c r="AD95" s="147"/>
      <c r="AE95" s="147"/>
      <c r="AF95" s="147"/>
      <c r="AG95" s="147" t="s">
        <v>135</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254" t="s">
        <v>231</v>
      </c>
      <c r="D96" s="255"/>
      <c r="E96" s="255"/>
      <c r="F96" s="255"/>
      <c r="G96" s="255"/>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137</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177" t="s">
        <v>232</v>
      </c>
      <c r="D97" s="157"/>
      <c r="E97" s="158">
        <v>132</v>
      </c>
      <c r="F97" s="156"/>
      <c r="G97" s="156"/>
      <c r="H97" s="156"/>
      <c r="I97" s="156"/>
      <c r="J97" s="156"/>
      <c r="K97" s="156"/>
      <c r="L97" s="156"/>
      <c r="M97" s="156"/>
      <c r="N97" s="156"/>
      <c r="O97" s="156"/>
      <c r="P97" s="156"/>
      <c r="Q97" s="156"/>
      <c r="R97" s="156"/>
      <c r="S97" s="156"/>
      <c r="T97" s="156"/>
      <c r="U97" s="156"/>
      <c r="V97" s="156"/>
      <c r="W97" s="156"/>
      <c r="X97" s="156"/>
      <c r="Y97" s="147"/>
      <c r="Z97" s="147"/>
      <c r="AA97" s="147"/>
      <c r="AB97" s="147"/>
      <c r="AC97" s="147"/>
      <c r="AD97" s="147"/>
      <c r="AE97" s="147"/>
      <c r="AF97" s="147"/>
      <c r="AG97" s="147" t="s">
        <v>148</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245"/>
      <c r="D98" s="246"/>
      <c r="E98" s="246"/>
      <c r="F98" s="246"/>
      <c r="G98" s="246"/>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138</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66">
        <v>26</v>
      </c>
      <c r="B99" s="167" t="s">
        <v>233</v>
      </c>
      <c r="C99" s="176" t="s">
        <v>234</v>
      </c>
      <c r="D99" s="168" t="s">
        <v>145</v>
      </c>
      <c r="E99" s="169">
        <v>8.6999999999999993</v>
      </c>
      <c r="F99" s="170"/>
      <c r="G99" s="171">
        <f>ROUND(E99*F99,2)</f>
        <v>0</v>
      </c>
      <c r="H99" s="170"/>
      <c r="I99" s="171">
        <f>ROUND(E99*H99,2)</f>
        <v>0</v>
      </c>
      <c r="J99" s="170"/>
      <c r="K99" s="171">
        <f>ROUND(E99*J99,2)</f>
        <v>0</v>
      </c>
      <c r="L99" s="171">
        <v>21</v>
      </c>
      <c r="M99" s="171">
        <f>G99*(1+L99/100)</f>
        <v>0</v>
      </c>
      <c r="N99" s="171">
        <v>0</v>
      </c>
      <c r="O99" s="171">
        <f>ROUND(E99*N99,2)</f>
        <v>0</v>
      </c>
      <c r="P99" s="171">
        <v>0</v>
      </c>
      <c r="Q99" s="171">
        <f>ROUND(E99*P99,2)</f>
        <v>0</v>
      </c>
      <c r="R99" s="171" t="s">
        <v>235</v>
      </c>
      <c r="S99" s="171" t="s">
        <v>133</v>
      </c>
      <c r="T99" s="172" t="s">
        <v>133</v>
      </c>
      <c r="U99" s="156">
        <v>1.887</v>
      </c>
      <c r="V99" s="156">
        <f>ROUND(E99*U99,2)</f>
        <v>16.420000000000002</v>
      </c>
      <c r="W99" s="156"/>
      <c r="X99" s="156" t="s">
        <v>134</v>
      </c>
      <c r="Y99" s="147"/>
      <c r="Z99" s="147"/>
      <c r="AA99" s="147"/>
      <c r="AB99" s="147"/>
      <c r="AC99" s="147"/>
      <c r="AD99" s="147"/>
      <c r="AE99" s="147"/>
      <c r="AF99" s="147"/>
      <c r="AG99" s="147" t="s">
        <v>135</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254" t="s">
        <v>236</v>
      </c>
      <c r="D100" s="255"/>
      <c r="E100" s="255"/>
      <c r="F100" s="255"/>
      <c r="G100" s="255"/>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137</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177" t="s">
        <v>237</v>
      </c>
      <c r="D101" s="157"/>
      <c r="E101" s="158">
        <v>8.6999999999999993</v>
      </c>
      <c r="F101" s="156"/>
      <c r="G101" s="156"/>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148</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245"/>
      <c r="D102" s="246"/>
      <c r="E102" s="246"/>
      <c r="F102" s="246"/>
      <c r="G102" s="246"/>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138</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
      <c r="A103" s="160" t="s">
        <v>127</v>
      </c>
      <c r="B103" s="161" t="s">
        <v>82</v>
      </c>
      <c r="C103" s="175" t="s">
        <v>83</v>
      </c>
      <c r="D103" s="162"/>
      <c r="E103" s="163"/>
      <c r="F103" s="164"/>
      <c r="G103" s="164">
        <f>SUMIF(AG104:AG119,"&lt;&gt;NOR",G104:G119)</f>
        <v>0</v>
      </c>
      <c r="H103" s="164"/>
      <c r="I103" s="164">
        <f>SUM(I104:I119)</f>
        <v>0</v>
      </c>
      <c r="J103" s="164"/>
      <c r="K103" s="164">
        <f>SUM(K104:K119)</f>
        <v>0</v>
      </c>
      <c r="L103" s="164"/>
      <c r="M103" s="164">
        <f>SUM(M104:M119)</f>
        <v>0</v>
      </c>
      <c r="N103" s="164"/>
      <c r="O103" s="164">
        <f>SUM(O104:O119)</f>
        <v>0.79</v>
      </c>
      <c r="P103" s="164"/>
      <c r="Q103" s="164">
        <f>SUM(Q104:Q119)</f>
        <v>0</v>
      </c>
      <c r="R103" s="164"/>
      <c r="S103" s="164"/>
      <c r="T103" s="165"/>
      <c r="U103" s="159"/>
      <c r="V103" s="159">
        <f>SUM(V104:V119)</f>
        <v>11.6</v>
      </c>
      <c r="W103" s="159"/>
      <c r="X103" s="159"/>
      <c r="AG103" t="s">
        <v>128</v>
      </c>
    </row>
    <row r="104" spans="1:60" outlineLevel="1" x14ac:dyDescent="0.2">
      <c r="A104" s="166">
        <v>27</v>
      </c>
      <c r="B104" s="167" t="s">
        <v>238</v>
      </c>
      <c r="C104" s="176" t="s">
        <v>239</v>
      </c>
      <c r="D104" s="168" t="s">
        <v>240</v>
      </c>
      <c r="E104" s="169">
        <v>87</v>
      </c>
      <c r="F104" s="170"/>
      <c r="G104" s="171">
        <f>ROUND(E104*F104,2)</f>
        <v>0</v>
      </c>
      <c r="H104" s="170"/>
      <c r="I104" s="171">
        <f>ROUND(E104*H104,2)</f>
        <v>0</v>
      </c>
      <c r="J104" s="170"/>
      <c r="K104" s="171">
        <f>ROUND(E104*J104,2)</f>
        <v>0</v>
      </c>
      <c r="L104" s="171">
        <v>21</v>
      </c>
      <c r="M104" s="171">
        <f>G104*(1+L104/100)</f>
        <v>0</v>
      </c>
      <c r="N104" s="171">
        <v>1.0000000000000001E-5</v>
      </c>
      <c r="O104" s="171">
        <f>ROUND(E104*N104,2)</f>
        <v>0</v>
      </c>
      <c r="P104" s="171">
        <v>0</v>
      </c>
      <c r="Q104" s="171">
        <f>ROUND(E104*P104,2)</f>
        <v>0</v>
      </c>
      <c r="R104" s="171" t="s">
        <v>235</v>
      </c>
      <c r="S104" s="171" t="s">
        <v>133</v>
      </c>
      <c r="T104" s="172" t="s">
        <v>133</v>
      </c>
      <c r="U104" s="156">
        <v>9.7000000000000003E-2</v>
      </c>
      <c r="V104" s="156">
        <f>ROUND(E104*U104,2)</f>
        <v>8.44</v>
      </c>
      <c r="W104" s="156"/>
      <c r="X104" s="156" t="s">
        <v>134</v>
      </c>
      <c r="Y104" s="147"/>
      <c r="Z104" s="147"/>
      <c r="AA104" s="147"/>
      <c r="AB104" s="147"/>
      <c r="AC104" s="147"/>
      <c r="AD104" s="147"/>
      <c r="AE104" s="147"/>
      <c r="AF104" s="147"/>
      <c r="AG104" s="147" t="s">
        <v>241</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254" t="s">
        <v>242</v>
      </c>
      <c r="D105" s="255"/>
      <c r="E105" s="255"/>
      <c r="F105" s="255"/>
      <c r="G105" s="255"/>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137</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245"/>
      <c r="D106" s="246"/>
      <c r="E106" s="246"/>
      <c r="F106" s="246"/>
      <c r="G106" s="246"/>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138</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ht="22.5" outlineLevel="1" x14ac:dyDescent="0.2">
      <c r="A107" s="166">
        <v>28</v>
      </c>
      <c r="B107" s="167" t="s">
        <v>243</v>
      </c>
      <c r="C107" s="176" t="s">
        <v>244</v>
      </c>
      <c r="D107" s="168" t="s">
        <v>245</v>
      </c>
      <c r="E107" s="169">
        <v>5</v>
      </c>
      <c r="F107" s="170"/>
      <c r="G107" s="171">
        <f>ROUND(E107*F107,2)</f>
        <v>0</v>
      </c>
      <c r="H107" s="170"/>
      <c r="I107" s="171">
        <f>ROUND(E107*H107,2)</f>
        <v>0</v>
      </c>
      <c r="J107" s="170"/>
      <c r="K107" s="171">
        <f>ROUND(E107*J107,2)</f>
        <v>0</v>
      </c>
      <c r="L107" s="171">
        <v>21</v>
      </c>
      <c r="M107" s="171">
        <f>G107*(1+L107/100)</f>
        <v>0</v>
      </c>
      <c r="N107" s="171">
        <v>4.0000000000000003E-5</v>
      </c>
      <c r="O107" s="171">
        <f>ROUND(E107*N107,2)</f>
        <v>0</v>
      </c>
      <c r="P107" s="171">
        <v>0</v>
      </c>
      <c r="Q107" s="171">
        <f>ROUND(E107*P107,2)</f>
        <v>0</v>
      </c>
      <c r="R107" s="171" t="s">
        <v>235</v>
      </c>
      <c r="S107" s="171" t="s">
        <v>133</v>
      </c>
      <c r="T107" s="172" t="s">
        <v>133</v>
      </c>
      <c r="U107" s="156">
        <v>0.38</v>
      </c>
      <c r="V107" s="156">
        <f>ROUND(E107*U107,2)</f>
        <v>1.9</v>
      </c>
      <c r="W107" s="156"/>
      <c r="X107" s="156" t="s">
        <v>134</v>
      </c>
      <c r="Y107" s="147"/>
      <c r="Z107" s="147"/>
      <c r="AA107" s="147"/>
      <c r="AB107" s="147"/>
      <c r="AC107" s="147"/>
      <c r="AD107" s="147"/>
      <c r="AE107" s="147"/>
      <c r="AF107" s="147"/>
      <c r="AG107" s="147" t="s">
        <v>135</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254" t="s">
        <v>236</v>
      </c>
      <c r="D108" s="255"/>
      <c r="E108" s="255"/>
      <c r="F108" s="255"/>
      <c r="G108" s="255"/>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137</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245"/>
      <c r="D109" s="246"/>
      <c r="E109" s="246"/>
      <c r="F109" s="246"/>
      <c r="G109" s="246"/>
      <c r="H109" s="156"/>
      <c r="I109" s="156"/>
      <c r="J109" s="156"/>
      <c r="K109" s="156"/>
      <c r="L109" s="156"/>
      <c r="M109" s="156"/>
      <c r="N109" s="156"/>
      <c r="O109" s="156"/>
      <c r="P109" s="156"/>
      <c r="Q109" s="156"/>
      <c r="R109" s="156"/>
      <c r="S109" s="156"/>
      <c r="T109" s="156"/>
      <c r="U109" s="156"/>
      <c r="V109" s="156"/>
      <c r="W109" s="156"/>
      <c r="X109" s="156"/>
      <c r="Y109" s="147"/>
      <c r="Z109" s="147"/>
      <c r="AA109" s="147"/>
      <c r="AB109" s="147"/>
      <c r="AC109" s="147"/>
      <c r="AD109" s="147"/>
      <c r="AE109" s="147"/>
      <c r="AF109" s="147"/>
      <c r="AG109" s="147" t="s">
        <v>138</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2.5" outlineLevel="1" x14ac:dyDescent="0.2">
      <c r="A110" s="166">
        <v>29</v>
      </c>
      <c r="B110" s="167" t="s">
        <v>246</v>
      </c>
      <c r="C110" s="176" t="s">
        <v>247</v>
      </c>
      <c r="D110" s="168" t="s">
        <v>245</v>
      </c>
      <c r="E110" s="169">
        <v>3</v>
      </c>
      <c r="F110" s="170"/>
      <c r="G110" s="171">
        <f>ROUND(E110*F110,2)</f>
        <v>0</v>
      </c>
      <c r="H110" s="170"/>
      <c r="I110" s="171">
        <f>ROUND(E110*H110,2)</f>
        <v>0</v>
      </c>
      <c r="J110" s="170"/>
      <c r="K110" s="171">
        <f>ROUND(E110*J110,2)</f>
        <v>0</v>
      </c>
      <c r="L110" s="171">
        <v>21</v>
      </c>
      <c r="M110" s="171">
        <f>G110*(1+L110/100)</f>
        <v>0</v>
      </c>
      <c r="N110" s="171">
        <v>5.0000000000000002E-5</v>
      </c>
      <c r="O110" s="171">
        <f>ROUND(E110*N110,2)</f>
        <v>0</v>
      </c>
      <c r="P110" s="171">
        <v>0</v>
      </c>
      <c r="Q110" s="171">
        <f>ROUND(E110*P110,2)</f>
        <v>0</v>
      </c>
      <c r="R110" s="171" t="s">
        <v>235</v>
      </c>
      <c r="S110" s="171" t="s">
        <v>133</v>
      </c>
      <c r="T110" s="172" t="s">
        <v>133</v>
      </c>
      <c r="U110" s="156">
        <v>0.42</v>
      </c>
      <c r="V110" s="156">
        <f>ROUND(E110*U110,2)</f>
        <v>1.26</v>
      </c>
      <c r="W110" s="156"/>
      <c r="X110" s="156" t="s">
        <v>134</v>
      </c>
      <c r="Y110" s="147"/>
      <c r="Z110" s="147"/>
      <c r="AA110" s="147"/>
      <c r="AB110" s="147"/>
      <c r="AC110" s="147"/>
      <c r="AD110" s="147"/>
      <c r="AE110" s="147"/>
      <c r="AF110" s="147"/>
      <c r="AG110" s="147" t="s">
        <v>135</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254" t="s">
        <v>236</v>
      </c>
      <c r="D111" s="255"/>
      <c r="E111" s="255"/>
      <c r="F111" s="255"/>
      <c r="G111" s="255"/>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137</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245"/>
      <c r="D112" s="246"/>
      <c r="E112" s="246"/>
      <c r="F112" s="246"/>
      <c r="G112" s="246"/>
      <c r="H112" s="156"/>
      <c r="I112" s="156"/>
      <c r="J112" s="156"/>
      <c r="K112" s="156"/>
      <c r="L112" s="156"/>
      <c r="M112" s="156"/>
      <c r="N112" s="156"/>
      <c r="O112" s="156"/>
      <c r="P112" s="156"/>
      <c r="Q112" s="156"/>
      <c r="R112" s="156"/>
      <c r="S112" s="156"/>
      <c r="T112" s="156"/>
      <c r="U112" s="156"/>
      <c r="V112" s="156"/>
      <c r="W112" s="156"/>
      <c r="X112" s="156"/>
      <c r="Y112" s="147"/>
      <c r="Z112" s="147"/>
      <c r="AA112" s="147"/>
      <c r="AB112" s="147"/>
      <c r="AC112" s="147"/>
      <c r="AD112" s="147"/>
      <c r="AE112" s="147"/>
      <c r="AF112" s="147"/>
      <c r="AG112" s="147" t="s">
        <v>138</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66">
        <v>30</v>
      </c>
      <c r="B113" s="167" t="s">
        <v>248</v>
      </c>
      <c r="C113" s="176" t="s">
        <v>249</v>
      </c>
      <c r="D113" s="168" t="s">
        <v>245</v>
      </c>
      <c r="E113" s="169">
        <v>15.805</v>
      </c>
      <c r="F113" s="170"/>
      <c r="G113" s="171">
        <f>ROUND(E113*F113,2)</f>
        <v>0</v>
      </c>
      <c r="H113" s="170"/>
      <c r="I113" s="171">
        <f>ROUND(E113*H113,2)</f>
        <v>0</v>
      </c>
      <c r="J113" s="170"/>
      <c r="K113" s="171">
        <f>ROUND(E113*J113,2)</f>
        <v>0</v>
      </c>
      <c r="L113" s="171">
        <v>21</v>
      </c>
      <c r="M113" s="171">
        <f>G113*(1+L113/100)</f>
        <v>0</v>
      </c>
      <c r="N113" s="171">
        <v>4.9200000000000001E-2</v>
      </c>
      <c r="O113" s="171">
        <f>ROUND(E113*N113,2)</f>
        <v>0.78</v>
      </c>
      <c r="P113" s="171">
        <v>0</v>
      </c>
      <c r="Q113" s="171">
        <f>ROUND(E113*P113,2)</f>
        <v>0</v>
      </c>
      <c r="R113" s="171"/>
      <c r="S113" s="171" t="s">
        <v>165</v>
      </c>
      <c r="T113" s="172" t="s">
        <v>166</v>
      </c>
      <c r="U113" s="156">
        <v>0</v>
      </c>
      <c r="V113" s="156">
        <f>ROUND(E113*U113,2)</f>
        <v>0</v>
      </c>
      <c r="W113" s="156"/>
      <c r="X113" s="156" t="s">
        <v>211</v>
      </c>
      <c r="Y113" s="147"/>
      <c r="Z113" s="147"/>
      <c r="AA113" s="147"/>
      <c r="AB113" s="147"/>
      <c r="AC113" s="147"/>
      <c r="AD113" s="147"/>
      <c r="AE113" s="147"/>
      <c r="AF113" s="147"/>
      <c r="AG113" s="147" t="s">
        <v>212</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77" t="s">
        <v>250</v>
      </c>
      <c r="D114" s="157"/>
      <c r="E114" s="158">
        <v>15.8</v>
      </c>
      <c r="F114" s="156"/>
      <c r="G114" s="156"/>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148</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245"/>
      <c r="D115" s="246"/>
      <c r="E115" s="246"/>
      <c r="F115" s="246"/>
      <c r="G115" s="246"/>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138</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66">
        <v>31</v>
      </c>
      <c r="B116" s="167" t="s">
        <v>251</v>
      </c>
      <c r="C116" s="176" t="s">
        <v>252</v>
      </c>
      <c r="D116" s="168" t="s">
        <v>245</v>
      </c>
      <c r="E116" s="169">
        <v>3</v>
      </c>
      <c r="F116" s="170"/>
      <c r="G116" s="171">
        <f>ROUND(E116*F116,2)</f>
        <v>0</v>
      </c>
      <c r="H116" s="170"/>
      <c r="I116" s="171">
        <f>ROUND(E116*H116,2)</f>
        <v>0</v>
      </c>
      <c r="J116" s="170"/>
      <c r="K116" s="171">
        <f>ROUND(E116*J116,2)</f>
        <v>0</v>
      </c>
      <c r="L116" s="171">
        <v>21</v>
      </c>
      <c r="M116" s="171">
        <f>G116*(1+L116/100)</f>
        <v>0</v>
      </c>
      <c r="N116" s="171">
        <v>2.33E-3</v>
      </c>
      <c r="O116" s="171">
        <f>ROUND(E116*N116,2)</f>
        <v>0.01</v>
      </c>
      <c r="P116" s="171">
        <v>0</v>
      </c>
      <c r="Q116" s="171">
        <f>ROUND(E116*P116,2)</f>
        <v>0</v>
      </c>
      <c r="R116" s="171"/>
      <c r="S116" s="171" t="s">
        <v>165</v>
      </c>
      <c r="T116" s="172" t="s">
        <v>166</v>
      </c>
      <c r="U116" s="156">
        <v>0</v>
      </c>
      <c r="V116" s="156">
        <f>ROUND(E116*U116,2)</f>
        <v>0</v>
      </c>
      <c r="W116" s="156"/>
      <c r="X116" s="156" t="s">
        <v>211</v>
      </c>
      <c r="Y116" s="147"/>
      <c r="Z116" s="147"/>
      <c r="AA116" s="147"/>
      <c r="AB116" s="147"/>
      <c r="AC116" s="147"/>
      <c r="AD116" s="147"/>
      <c r="AE116" s="147"/>
      <c r="AF116" s="147"/>
      <c r="AG116" s="147" t="s">
        <v>212</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256"/>
      <c r="D117" s="257"/>
      <c r="E117" s="257"/>
      <c r="F117" s="257"/>
      <c r="G117" s="257"/>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138</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66">
        <v>32</v>
      </c>
      <c r="B118" s="167" t="s">
        <v>253</v>
      </c>
      <c r="C118" s="176" t="s">
        <v>254</v>
      </c>
      <c r="D118" s="168" t="s">
        <v>245</v>
      </c>
      <c r="E118" s="169">
        <v>5</v>
      </c>
      <c r="F118" s="170"/>
      <c r="G118" s="171">
        <f>ROUND(E118*F118,2)</f>
        <v>0</v>
      </c>
      <c r="H118" s="170"/>
      <c r="I118" s="171">
        <f>ROUND(E118*H118,2)</f>
        <v>0</v>
      </c>
      <c r="J118" s="170"/>
      <c r="K118" s="171">
        <f>ROUND(E118*J118,2)</f>
        <v>0</v>
      </c>
      <c r="L118" s="171">
        <v>21</v>
      </c>
      <c r="M118" s="171">
        <f>G118*(1+L118/100)</f>
        <v>0</v>
      </c>
      <c r="N118" s="171">
        <v>0</v>
      </c>
      <c r="O118" s="171">
        <f>ROUND(E118*N118,2)</f>
        <v>0</v>
      </c>
      <c r="P118" s="171">
        <v>0</v>
      </c>
      <c r="Q118" s="171">
        <f>ROUND(E118*P118,2)</f>
        <v>0</v>
      </c>
      <c r="R118" s="171"/>
      <c r="S118" s="171" t="s">
        <v>165</v>
      </c>
      <c r="T118" s="172" t="s">
        <v>166</v>
      </c>
      <c r="U118" s="156">
        <v>0</v>
      </c>
      <c r="V118" s="156">
        <f>ROUND(E118*U118,2)</f>
        <v>0</v>
      </c>
      <c r="W118" s="156"/>
      <c r="X118" s="156" t="s">
        <v>211</v>
      </c>
      <c r="Y118" s="147"/>
      <c r="Z118" s="147"/>
      <c r="AA118" s="147"/>
      <c r="AB118" s="147"/>
      <c r="AC118" s="147"/>
      <c r="AD118" s="147"/>
      <c r="AE118" s="147"/>
      <c r="AF118" s="147"/>
      <c r="AG118" s="147" t="s">
        <v>212</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256"/>
      <c r="D119" s="257"/>
      <c r="E119" s="257"/>
      <c r="F119" s="257"/>
      <c r="G119" s="257"/>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138</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x14ac:dyDescent="0.2">
      <c r="A120" s="160" t="s">
        <v>127</v>
      </c>
      <c r="B120" s="161" t="s">
        <v>84</v>
      </c>
      <c r="C120" s="175" t="s">
        <v>85</v>
      </c>
      <c r="D120" s="162"/>
      <c r="E120" s="163"/>
      <c r="F120" s="164"/>
      <c r="G120" s="164">
        <f>SUMIF(AG121:AG163,"&lt;&gt;NOR",G121:G163)</f>
        <v>0</v>
      </c>
      <c r="H120" s="164"/>
      <c r="I120" s="164">
        <f>SUM(I121:I163)</f>
        <v>0</v>
      </c>
      <c r="J120" s="164"/>
      <c r="K120" s="164">
        <f>SUM(K121:K163)</f>
        <v>0</v>
      </c>
      <c r="L120" s="164"/>
      <c r="M120" s="164">
        <f>SUM(M121:M163)</f>
        <v>0</v>
      </c>
      <c r="N120" s="164"/>
      <c r="O120" s="164">
        <f>SUM(O121:O163)</f>
        <v>14.520000000000001</v>
      </c>
      <c r="P120" s="164"/>
      <c r="Q120" s="164">
        <f>SUM(Q121:Q163)</f>
        <v>0</v>
      </c>
      <c r="R120" s="164"/>
      <c r="S120" s="164"/>
      <c r="T120" s="165"/>
      <c r="U120" s="159"/>
      <c r="V120" s="159">
        <f>SUM(V121:V163)</f>
        <v>72.81</v>
      </c>
      <c r="W120" s="159"/>
      <c r="X120" s="159"/>
      <c r="AG120" t="s">
        <v>128</v>
      </c>
    </row>
    <row r="121" spans="1:60" outlineLevel="1" x14ac:dyDescent="0.2">
      <c r="A121" s="166">
        <v>33</v>
      </c>
      <c r="B121" s="167" t="s">
        <v>255</v>
      </c>
      <c r="C121" s="176" t="s">
        <v>256</v>
      </c>
      <c r="D121" s="168" t="s">
        <v>257</v>
      </c>
      <c r="E121" s="169">
        <v>1</v>
      </c>
      <c r="F121" s="170"/>
      <c r="G121" s="171">
        <f>ROUND(E121*F121,2)</f>
        <v>0</v>
      </c>
      <c r="H121" s="170"/>
      <c r="I121" s="171">
        <f>ROUND(E121*H121,2)</f>
        <v>0</v>
      </c>
      <c r="J121" s="170"/>
      <c r="K121" s="171">
        <f>ROUND(E121*J121,2)</f>
        <v>0</v>
      </c>
      <c r="L121" s="171">
        <v>21</v>
      </c>
      <c r="M121" s="171">
        <f>G121*(1+L121/100)</f>
        <v>0</v>
      </c>
      <c r="N121" s="171">
        <v>0</v>
      </c>
      <c r="O121" s="171">
        <f>ROUND(E121*N121,2)</f>
        <v>0</v>
      </c>
      <c r="P121" s="171">
        <v>0</v>
      </c>
      <c r="Q121" s="171">
        <f>ROUND(E121*P121,2)</f>
        <v>0</v>
      </c>
      <c r="R121" s="171"/>
      <c r="S121" s="171" t="s">
        <v>165</v>
      </c>
      <c r="T121" s="172" t="s">
        <v>166</v>
      </c>
      <c r="U121" s="156">
        <v>0</v>
      </c>
      <c r="V121" s="156">
        <f>ROUND(E121*U121,2)</f>
        <v>0</v>
      </c>
      <c r="W121" s="156"/>
      <c r="X121" s="156" t="s">
        <v>134</v>
      </c>
      <c r="Y121" s="147"/>
      <c r="Z121" s="147"/>
      <c r="AA121" s="147"/>
      <c r="AB121" s="147"/>
      <c r="AC121" s="147"/>
      <c r="AD121" s="147"/>
      <c r="AE121" s="147"/>
      <c r="AF121" s="147"/>
      <c r="AG121" s="147" t="s">
        <v>135</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256"/>
      <c r="D122" s="257"/>
      <c r="E122" s="257"/>
      <c r="F122" s="257"/>
      <c r="G122" s="257"/>
      <c r="H122" s="156"/>
      <c r="I122" s="156"/>
      <c r="J122" s="156"/>
      <c r="K122" s="156"/>
      <c r="L122" s="156"/>
      <c r="M122" s="156"/>
      <c r="N122" s="156"/>
      <c r="O122" s="156"/>
      <c r="P122" s="156"/>
      <c r="Q122" s="156"/>
      <c r="R122" s="156"/>
      <c r="S122" s="156"/>
      <c r="T122" s="156"/>
      <c r="U122" s="156"/>
      <c r="V122" s="156"/>
      <c r="W122" s="156"/>
      <c r="X122" s="156"/>
      <c r="Y122" s="147"/>
      <c r="Z122" s="147"/>
      <c r="AA122" s="147"/>
      <c r="AB122" s="147"/>
      <c r="AC122" s="147"/>
      <c r="AD122" s="147"/>
      <c r="AE122" s="147"/>
      <c r="AF122" s="147"/>
      <c r="AG122" s="147" t="s">
        <v>138</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ht="33.75" outlineLevel="1" x14ac:dyDescent="0.2">
      <c r="A123" s="166">
        <v>34</v>
      </c>
      <c r="B123" s="167" t="s">
        <v>258</v>
      </c>
      <c r="C123" s="176" t="s">
        <v>259</v>
      </c>
      <c r="D123" s="168" t="s">
        <v>260</v>
      </c>
      <c r="E123" s="169">
        <v>4</v>
      </c>
      <c r="F123" s="170"/>
      <c r="G123" s="171">
        <f>ROUND(E123*F123,2)</f>
        <v>0</v>
      </c>
      <c r="H123" s="170"/>
      <c r="I123" s="171">
        <f>ROUND(E123*H123,2)</f>
        <v>0</v>
      </c>
      <c r="J123" s="170"/>
      <c r="K123" s="171">
        <f>ROUND(E123*J123,2)</f>
        <v>0</v>
      </c>
      <c r="L123" s="171">
        <v>21</v>
      </c>
      <c r="M123" s="171">
        <f>G123*(1+L123/100)</f>
        <v>0</v>
      </c>
      <c r="N123" s="171">
        <v>1.1E-4</v>
      </c>
      <c r="O123" s="171">
        <f>ROUND(E123*N123,2)</f>
        <v>0</v>
      </c>
      <c r="P123" s="171">
        <v>0</v>
      </c>
      <c r="Q123" s="171">
        <f>ROUND(E123*P123,2)</f>
        <v>0</v>
      </c>
      <c r="R123" s="171" t="s">
        <v>235</v>
      </c>
      <c r="S123" s="171" t="s">
        <v>133</v>
      </c>
      <c r="T123" s="172" t="s">
        <v>133</v>
      </c>
      <c r="U123" s="156">
        <v>7.5</v>
      </c>
      <c r="V123" s="156">
        <f>ROUND(E123*U123,2)</f>
        <v>30</v>
      </c>
      <c r="W123" s="156"/>
      <c r="X123" s="156" t="s">
        <v>134</v>
      </c>
      <c r="Y123" s="147"/>
      <c r="Z123" s="147"/>
      <c r="AA123" s="147"/>
      <c r="AB123" s="147"/>
      <c r="AC123" s="147"/>
      <c r="AD123" s="147"/>
      <c r="AE123" s="147"/>
      <c r="AF123" s="147"/>
      <c r="AG123" s="147" t="s">
        <v>135</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254" t="s">
        <v>261</v>
      </c>
      <c r="D124" s="255"/>
      <c r="E124" s="255"/>
      <c r="F124" s="255"/>
      <c r="G124" s="255"/>
      <c r="H124" s="156"/>
      <c r="I124" s="156"/>
      <c r="J124" s="156"/>
      <c r="K124" s="156"/>
      <c r="L124" s="156"/>
      <c r="M124" s="156"/>
      <c r="N124" s="156"/>
      <c r="O124" s="156"/>
      <c r="P124" s="156"/>
      <c r="Q124" s="156"/>
      <c r="R124" s="156"/>
      <c r="S124" s="156"/>
      <c r="T124" s="156"/>
      <c r="U124" s="156"/>
      <c r="V124" s="156"/>
      <c r="W124" s="156"/>
      <c r="X124" s="156"/>
      <c r="Y124" s="147"/>
      <c r="Z124" s="147"/>
      <c r="AA124" s="147"/>
      <c r="AB124" s="147"/>
      <c r="AC124" s="147"/>
      <c r="AD124" s="147"/>
      <c r="AE124" s="147"/>
      <c r="AF124" s="147"/>
      <c r="AG124" s="147" t="s">
        <v>137</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245"/>
      <c r="D125" s="246"/>
      <c r="E125" s="246"/>
      <c r="F125" s="246"/>
      <c r="G125" s="246"/>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138</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ht="22.5" outlineLevel="1" x14ac:dyDescent="0.2">
      <c r="A126" s="166">
        <v>35</v>
      </c>
      <c r="B126" s="167" t="s">
        <v>262</v>
      </c>
      <c r="C126" s="176" t="s">
        <v>263</v>
      </c>
      <c r="D126" s="168" t="s">
        <v>245</v>
      </c>
      <c r="E126" s="169">
        <v>20</v>
      </c>
      <c r="F126" s="170"/>
      <c r="G126" s="171">
        <f>ROUND(E126*F126,2)</f>
        <v>0</v>
      </c>
      <c r="H126" s="170"/>
      <c r="I126" s="171">
        <f>ROUND(E126*H126,2)</f>
        <v>0</v>
      </c>
      <c r="J126" s="170"/>
      <c r="K126" s="171">
        <f>ROUND(E126*J126,2)</f>
        <v>0</v>
      </c>
      <c r="L126" s="171">
        <v>21</v>
      </c>
      <c r="M126" s="171">
        <f>G126*(1+L126/100)</f>
        <v>0</v>
      </c>
      <c r="N126" s="171">
        <v>2.1000000000000001E-2</v>
      </c>
      <c r="O126" s="171">
        <f>ROUND(E126*N126,2)</f>
        <v>0.42</v>
      </c>
      <c r="P126" s="171">
        <v>0</v>
      </c>
      <c r="Q126" s="171">
        <f>ROUND(E126*P126,2)</f>
        <v>0</v>
      </c>
      <c r="R126" s="171" t="s">
        <v>235</v>
      </c>
      <c r="S126" s="171" t="s">
        <v>133</v>
      </c>
      <c r="T126" s="172" t="s">
        <v>133</v>
      </c>
      <c r="U126" s="156">
        <v>1.302</v>
      </c>
      <c r="V126" s="156">
        <f>ROUND(E126*U126,2)</f>
        <v>26.04</v>
      </c>
      <c r="W126" s="156"/>
      <c r="X126" s="156" t="s">
        <v>134</v>
      </c>
      <c r="Y126" s="147"/>
      <c r="Z126" s="147"/>
      <c r="AA126" s="147"/>
      <c r="AB126" s="147"/>
      <c r="AC126" s="147"/>
      <c r="AD126" s="147"/>
      <c r="AE126" s="147"/>
      <c r="AF126" s="147"/>
      <c r="AG126" s="147" t="s">
        <v>135</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256"/>
      <c r="D127" s="257"/>
      <c r="E127" s="257"/>
      <c r="F127" s="257"/>
      <c r="G127" s="257"/>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138</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ht="22.5" outlineLevel="1" x14ac:dyDescent="0.2">
      <c r="A128" s="166">
        <v>36</v>
      </c>
      <c r="B128" s="167" t="s">
        <v>264</v>
      </c>
      <c r="C128" s="176" t="s">
        <v>265</v>
      </c>
      <c r="D128" s="168" t="s">
        <v>245</v>
      </c>
      <c r="E128" s="169">
        <v>7</v>
      </c>
      <c r="F128" s="170"/>
      <c r="G128" s="171">
        <f>ROUND(E128*F128,2)</f>
        <v>0</v>
      </c>
      <c r="H128" s="170"/>
      <c r="I128" s="171">
        <f>ROUND(E128*H128,2)</f>
        <v>0</v>
      </c>
      <c r="J128" s="170"/>
      <c r="K128" s="171">
        <f>ROUND(E128*J128,2)</f>
        <v>0</v>
      </c>
      <c r="L128" s="171">
        <v>21</v>
      </c>
      <c r="M128" s="171">
        <f>G128*(1+L128/100)</f>
        <v>0</v>
      </c>
      <c r="N128" s="171">
        <v>2.111E-2</v>
      </c>
      <c r="O128" s="171">
        <f>ROUND(E128*N128,2)</f>
        <v>0.15</v>
      </c>
      <c r="P128" s="171">
        <v>0</v>
      </c>
      <c r="Q128" s="171">
        <f>ROUND(E128*P128,2)</f>
        <v>0</v>
      </c>
      <c r="R128" s="171" t="s">
        <v>235</v>
      </c>
      <c r="S128" s="171" t="s">
        <v>133</v>
      </c>
      <c r="T128" s="172" t="s">
        <v>133</v>
      </c>
      <c r="U128" s="156">
        <v>1.302</v>
      </c>
      <c r="V128" s="156">
        <f>ROUND(E128*U128,2)</f>
        <v>9.11</v>
      </c>
      <c r="W128" s="156"/>
      <c r="X128" s="156" t="s">
        <v>134</v>
      </c>
      <c r="Y128" s="147"/>
      <c r="Z128" s="147"/>
      <c r="AA128" s="147"/>
      <c r="AB128" s="147"/>
      <c r="AC128" s="147"/>
      <c r="AD128" s="147"/>
      <c r="AE128" s="147"/>
      <c r="AF128" s="147"/>
      <c r="AG128" s="147" t="s">
        <v>135</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256"/>
      <c r="D129" s="257"/>
      <c r="E129" s="257"/>
      <c r="F129" s="257"/>
      <c r="G129" s="257"/>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138</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66">
        <v>37</v>
      </c>
      <c r="B130" s="167" t="s">
        <v>266</v>
      </c>
      <c r="C130" s="176" t="s">
        <v>267</v>
      </c>
      <c r="D130" s="168" t="s">
        <v>145</v>
      </c>
      <c r="E130" s="169">
        <v>73.5</v>
      </c>
      <c r="F130" s="170"/>
      <c r="G130" s="171">
        <f>ROUND(E130*F130,2)</f>
        <v>0</v>
      </c>
      <c r="H130" s="170"/>
      <c r="I130" s="171">
        <f>ROUND(E130*H130,2)</f>
        <v>0</v>
      </c>
      <c r="J130" s="170"/>
      <c r="K130" s="171">
        <f>ROUND(E130*J130,2)</f>
        <v>0</v>
      </c>
      <c r="L130" s="171">
        <v>21</v>
      </c>
      <c r="M130" s="171">
        <f>G130*(1+L130/100)</f>
        <v>0</v>
      </c>
      <c r="N130" s="171">
        <v>0</v>
      </c>
      <c r="O130" s="171">
        <f>ROUND(E130*N130,2)</f>
        <v>0</v>
      </c>
      <c r="P130" s="171">
        <v>0</v>
      </c>
      <c r="Q130" s="171">
        <f>ROUND(E130*P130,2)</f>
        <v>0</v>
      </c>
      <c r="R130" s="171"/>
      <c r="S130" s="171" t="s">
        <v>165</v>
      </c>
      <c r="T130" s="172" t="s">
        <v>166</v>
      </c>
      <c r="U130" s="156">
        <v>0</v>
      </c>
      <c r="V130" s="156">
        <f>ROUND(E130*U130,2)</f>
        <v>0</v>
      </c>
      <c r="W130" s="156"/>
      <c r="X130" s="156" t="s">
        <v>134</v>
      </c>
      <c r="Y130" s="147"/>
      <c r="Z130" s="147"/>
      <c r="AA130" s="147"/>
      <c r="AB130" s="147"/>
      <c r="AC130" s="147"/>
      <c r="AD130" s="147"/>
      <c r="AE130" s="147"/>
      <c r="AF130" s="147"/>
      <c r="AG130" s="147" t="s">
        <v>135</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256"/>
      <c r="D131" s="257"/>
      <c r="E131" s="257"/>
      <c r="F131" s="257"/>
      <c r="G131" s="257"/>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138</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66">
        <v>38</v>
      </c>
      <c r="B132" s="167" t="s">
        <v>268</v>
      </c>
      <c r="C132" s="176" t="s">
        <v>269</v>
      </c>
      <c r="D132" s="168" t="s">
        <v>270</v>
      </c>
      <c r="E132" s="169">
        <v>1</v>
      </c>
      <c r="F132" s="170"/>
      <c r="G132" s="171">
        <f>ROUND(E132*F132,2)</f>
        <v>0</v>
      </c>
      <c r="H132" s="170"/>
      <c r="I132" s="171">
        <f>ROUND(E132*H132,2)</f>
        <v>0</v>
      </c>
      <c r="J132" s="170"/>
      <c r="K132" s="171">
        <f>ROUND(E132*J132,2)</f>
        <v>0</v>
      </c>
      <c r="L132" s="171">
        <v>21</v>
      </c>
      <c r="M132" s="171">
        <f>G132*(1+L132/100)</f>
        <v>0</v>
      </c>
      <c r="N132" s="171">
        <v>0</v>
      </c>
      <c r="O132" s="171">
        <f>ROUND(E132*N132,2)</f>
        <v>0</v>
      </c>
      <c r="P132" s="171">
        <v>0</v>
      </c>
      <c r="Q132" s="171">
        <f>ROUND(E132*P132,2)</f>
        <v>0</v>
      </c>
      <c r="R132" s="171"/>
      <c r="S132" s="171" t="s">
        <v>165</v>
      </c>
      <c r="T132" s="172" t="s">
        <v>166</v>
      </c>
      <c r="U132" s="156">
        <v>0</v>
      </c>
      <c r="V132" s="156">
        <f>ROUND(E132*U132,2)</f>
        <v>0</v>
      </c>
      <c r="W132" s="156"/>
      <c r="X132" s="156" t="s">
        <v>134</v>
      </c>
      <c r="Y132" s="147"/>
      <c r="Z132" s="147"/>
      <c r="AA132" s="147"/>
      <c r="AB132" s="147"/>
      <c r="AC132" s="147"/>
      <c r="AD132" s="147"/>
      <c r="AE132" s="147"/>
      <c r="AF132" s="147"/>
      <c r="AG132" s="147" t="s">
        <v>135</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256"/>
      <c r="D133" s="257"/>
      <c r="E133" s="257"/>
      <c r="F133" s="257"/>
      <c r="G133" s="257"/>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138</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66">
        <v>39</v>
      </c>
      <c r="B134" s="167" t="s">
        <v>271</v>
      </c>
      <c r="C134" s="176" t="s">
        <v>272</v>
      </c>
      <c r="D134" s="168" t="s">
        <v>257</v>
      </c>
      <c r="E134" s="169">
        <v>1</v>
      </c>
      <c r="F134" s="170"/>
      <c r="G134" s="171">
        <f>ROUND(E134*F134,2)</f>
        <v>0</v>
      </c>
      <c r="H134" s="170"/>
      <c r="I134" s="171">
        <f>ROUND(E134*H134,2)</f>
        <v>0</v>
      </c>
      <c r="J134" s="170"/>
      <c r="K134" s="171">
        <f>ROUND(E134*J134,2)</f>
        <v>0</v>
      </c>
      <c r="L134" s="171">
        <v>21</v>
      </c>
      <c r="M134" s="171">
        <f>G134*(1+L134/100)</f>
        <v>0</v>
      </c>
      <c r="N134" s="171">
        <v>0</v>
      </c>
      <c r="O134" s="171">
        <f>ROUND(E134*N134,2)</f>
        <v>0</v>
      </c>
      <c r="P134" s="171">
        <v>0</v>
      </c>
      <c r="Q134" s="171">
        <f>ROUND(E134*P134,2)</f>
        <v>0</v>
      </c>
      <c r="R134" s="171"/>
      <c r="S134" s="171" t="s">
        <v>165</v>
      </c>
      <c r="T134" s="172" t="s">
        <v>166</v>
      </c>
      <c r="U134" s="156">
        <v>0</v>
      </c>
      <c r="V134" s="156">
        <f>ROUND(E134*U134,2)</f>
        <v>0</v>
      </c>
      <c r="W134" s="156"/>
      <c r="X134" s="156" t="s">
        <v>134</v>
      </c>
      <c r="Y134" s="147"/>
      <c r="Z134" s="147"/>
      <c r="AA134" s="147"/>
      <c r="AB134" s="147"/>
      <c r="AC134" s="147"/>
      <c r="AD134" s="147"/>
      <c r="AE134" s="147"/>
      <c r="AF134" s="147"/>
      <c r="AG134" s="147" t="s">
        <v>135</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256"/>
      <c r="D135" s="257"/>
      <c r="E135" s="257"/>
      <c r="F135" s="257"/>
      <c r="G135" s="257"/>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138</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66">
        <v>40</v>
      </c>
      <c r="B136" s="167" t="s">
        <v>273</v>
      </c>
      <c r="C136" s="176" t="s">
        <v>274</v>
      </c>
      <c r="D136" s="168" t="s">
        <v>245</v>
      </c>
      <c r="E136" s="169">
        <v>7</v>
      </c>
      <c r="F136" s="170"/>
      <c r="G136" s="171">
        <f>ROUND(E136*F136,2)</f>
        <v>0</v>
      </c>
      <c r="H136" s="170"/>
      <c r="I136" s="171">
        <f>ROUND(E136*H136,2)</f>
        <v>0</v>
      </c>
      <c r="J136" s="170"/>
      <c r="K136" s="171">
        <f>ROUND(E136*J136,2)</f>
        <v>0</v>
      </c>
      <c r="L136" s="171">
        <v>21</v>
      </c>
      <c r="M136" s="171">
        <f>G136*(1+L136/100)</f>
        <v>0</v>
      </c>
      <c r="N136" s="171">
        <v>7.0200000000000002E-3</v>
      </c>
      <c r="O136" s="171">
        <f>ROUND(E136*N136,2)</f>
        <v>0.05</v>
      </c>
      <c r="P136" s="171">
        <v>0</v>
      </c>
      <c r="Q136" s="171">
        <f>ROUND(E136*P136,2)</f>
        <v>0</v>
      </c>
      <c r="R136" s="171" t="s">
        <v>235</v>
      </c>
      <c r="S136" s="171" t="s">
        <v>133</v>
      </c>
      <c r="T136" s="172" t="s">
        <v>133</v>
      </c>
      <c r="U136" s="156">
        <v>1.0940000000000001</v>
      </c>
      <c r="V136" s="156">
        <f>ROUND(E136*U136,2)</f>
        <v>7.66</v>
      </c>
      <c r="W136" s="156"/>
      <c r="X136" s="156" t="s">
        <v>134</v>
      </c>
      <c r="Y136" s="147"/>
      <c r="Z136" s="147"/>
      <c r="AA136" s="147"/>
      <c r="AB136" s="147"/>
      <c r="AC136" s="147"/>
      <c r="AD136" s="147"/>
      <c r="AE136" s="147"/>
      <c r="AF136" s="147"/>
      <c r="AG136" s="147" t="s">
        <v>135</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256"/>
      <c r="D137" s="257"/>
      <c r="E137" s="257"/>
      <c r="F137" s="257"/>
      <c r="G137" s="257"/>
      <c r="H137" s="156"/>
      <c r="I137" s="156"/>
      <c r="J137" s="156"/>
      <c r="K137" s="156"/>
      <c r="L137" s="156"/>
      <c r="M137" s="156"/>
      <c r="N137" s="156"/>
      <c r="O137" s="156"/>
      <c r="P137" s="156"/>
      <c r="Q137" s="156"/>
      <c r="R137" s="156"/>
      <c r="S137" s="156"/>
      <c r="T137" s="156"/>
      <c r="U137" s="156"/>
      <c r="V137" s="156"/>
      <c r="W137" s="156"/>
      <c r="X137" s="156"/>
      <c r="Y137" s="147"/>
      <c r="Z137" s="147"/>
      <c r="AA137" s="147"/>
      <c r="AB137" s="147"/>
      <c r="AC137" s="147"/>
      <c r="AD137" s="147"/>
      <c r="AE137" s="147"/>
      <c r="AF137" s="147"/>
      <c r="AG137" s="147" t="s">
        <v>138</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66">
        <v>41</v>
      </c>
      <c r="B138" s="167" t="s">
        <v>275</v>
      </c>
      <c r="C138" s="176" t="s">
        <v>276</v>
      </c>
      <c r="D138" s="168" t="s">
        <v>245</v>
      </c>
      <c r="E138" s="169">
        <v>7</v>
      </c>
      <c r="F138" s="170"/>
      <c r="G138" s="171">
        <f>ROUND(E138*F138,2)</f>
        <v>0</v>
      </c>
      <c r="H138" s="170"/>
      <c r="I138" s="171">
        <f>ROUND(E138*H138,2)</f>
        <v>0</v>
      </c>
      <c r="J138" s="170"/>
      <c r="K138" s="171">
        <f>ROUND(E138*J138,2)</f>
        <v>0</v>
      </c>
      <c r="L138" s="171">
        <v>21</v>
      </c>
      <c r="M138" s="171">
        <f>G138*(1+L138/100)</f>
        <v>0</v>
      </c>
      <c r="N138" s="171">
        <v>6.5000000000000002E-2</v>
      </c>
      <c r="O138" s="171">
        <f>ROUND(E138*N138,2)</f>
        <v>0.46</v>
      </c>
      <c r="P138" s="171">
        <v>0</v>
      </c>
      <c r="Q138" s="171">
        <f>ROUND(E138*P138,2)</f>
        <v>0</v>
      </c>
      <c r="R138" s="171"/>
      <c r="S138" s="171" t="s">
        <v>165</v>
      </c>
      <c r="T138" s="172" t="s">
        <v>166</v>
      </c>
      <c r="U138" s="156">
        <v>0</v>
      </c>
      <c r="V138" s="156">
        <f>ROUND(E138*U138,2)</f>
        <v>0</v>
      </c>
      <c r="W138" s="156"/>
      <c r="X138" s="156" t="s">
        <v>211</v>
      </c>
      <c r="Y138" s="147"/>
      <c r="Z138" s="147"/>
      <c r="AA138" s="147"/>
      <c r="AB138" s="147"/>
      <c r="AC138" s="147"/>
      <c r="AD138" s="147"/>
      <c r="AE138" s="147"/>
      <c r="AF138" s="147"/>
      <c r="AG138" s="147" t="s">
        <v>212</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256"/>
      <c r="D139" s="257"/>
      <c r="E139" s="257"/>
      <c r="F139" s="257"/>
      <c r="G139" s="257"/>
      <c r="H139" s="156"/>
      <c r="I139" s="156"/>
      <c r="J139" s="156"/>
      <c r="K139" s="156"/>
      <c r="L139" s="156"/>
      <c r="M139" s="156"/>
      <c r="N139" s="156"/>
      <c r="O139" s="156"/>
      <c r="P139" s="156"/>
      <c r="Q139" s="156"/>
      <c r="R139" s="156"/>
      <c r="S139" s="156"/>
      <c r="T139" s="156"/>
      <c r="U139" s="156"/>
      <c r="V139" s="156"/>
      <c r="W139" s="156"/>
      <c r="X139" s="156"/>
      <c r="Y139" s="147"/>
      <c r="Z139" s="147"/>
      <c r="AA139" s="147"/>
      <c r="AB139" s="147"/>
      <c r="AC139" s="147"/>
      <c r="AD139" s="147"/>
      <c r="AE139" s="147"/>
      <c r="AF139" s="147"/>
      <c r="AG139" s="147" t="s">
        <v>138</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66">
        <v>42</v>
      </c>
      <c r="B140" s="167" t="s">
        <v>277</v>
      </c>
      <c r="C140" s="176" t="s">
        <v>278</v>
      </c>
      <c r="D140" s="168" t="s">
        <v>245</v>
      </c>
      <c r="E140" s="169">
        <v>1</v>
      </c>
      <c r="F140" s="170"/>
      <c r="G140" s="171">
        <f>ROUND(E140*F140,2)</f>
        <v>0</v>
      </c>
      <c r="H140" s="170"/>
      <c r="I140" s="171">
        <f>ROUND(E140*H140,2)</f>
        <v>0</v>
      </c>
      <c r="J140" s="170"/>
      <c r="K140" s="171">
        <f>ROUND(E140*J140,2)</f>
        <v>0</v>
      </c>
      <c r="L140" s="171">
        <v>21</v>
      </c>
      <c r="M140" s="171">
        <f>G140*(1+L140/100)</f>
        <v>0</v>
      </c>
      <c r="N140" s="171">
        <v>2.4E-2</v>
      </c>
      <c r="O140" s="171">
        <f>ROUND(E140*N140,2)</f>
        <v>0.02</v>
      </c>
      <c r="P140" s="171">
        <v>0</v>
      </c>
      <c r="Q140" s="171">
        <f>ROUND(E140*P140,2)</f>
        <v>0</v>
      </c>
      <c r="R140" s="171"/>
      <c r="S140" s="171" t="s">
        <v>165</v>
      </c>
      <c r="T140" s="172" t="s">
        <v>166</v>
      </c>
      <c r="U140" s="156">
        <v>0</v>
      </c>
      <c r="V140" s="156">
        <f>ROUND(E140*U140,2)</f>
        <v>0</v>
      </c>
      <c r="W140" s="156"/>
      <c r="X140" s="156" t="s">
        <v>211</v>
      </c>
      <c r="Y140" s="147"/>
      <c r="Z140" s="147"/>
      <c r="AA140" s="147"/>
      <c r="AB140" s="147"/>
      <c r="AC140" s="147"/>
      <c r="AD140" s="147"/>
      <c r="AE140" s="147"/>
      <c r="AF140" s="147"/>
      <c r="AG140" s="147" t="s">
        <v>212</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256"/>
      <c r="D141" s="257"/>
      <c r="E141" s="257"/>
      <c r="F141" s="257"/>
      <c r="G141" s="257"/>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138</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66">
        <v>43</v>
      </c>
      <c r="B142" s="167" t="s">
        <v>279</v>
      </c>
      <c r="C142" s="176" t="s">
        <v>280</v>
      </c>
      <c r="D142" s="168" t="s">
        <v>245</v>
      </c>
      <c r="E142" s="169">
        <v>4</v>
      </c>
      <c r="F142" s="170"/>
      <c r="G142" s="171">
        <f>ROUND(E142*F142,2)</f>
        <v>0</v>
      </c>
      <c r="H142" s="170"/>
      <c r="I142" s="171">
        <f>ROUND(E142*H142,2)</f>
        <v>0</v>
      </c>
      <c r="J142" s="170"/>
      <c r="K142" s="171">
        <f>ROUND(E142*J142,2)</f>
        <v>0</v>
      </c>
      <c r="L142" s="171">
        <v>21</v>
      </c>
      <c r="M142" s="171">
        <f>G142*(1+L142/100)</f>
        <v>0</v>
      </c>
      <c r="N142" s="171">
        <v>3.9E-2</v>
      </c>
      <c r="O142" s="171">
        <f>ROUND(E142*N142,2)</f>
        <v>0.16</v>
      </c>
      <c r="P142" s="171">
        <v>0</v>
      </c>
      <c r="Q142" s="171">
        <f>ROUND(E142*P142,2)</f>
        <v>0</v>
      </c>
      <c r="R142" s="171"/>
      <c r="S142" s="171" t="s">
        <v>165</v>
      </c>
      <c r="T142" s="172" t="s">
        <v>166</v>
      </c>
      <c r="U142" s="156">
        <v>0</v>
      </c>
      <c r="V142" s="156">
        <f>ROUND(E142*U142,2)</f>
        <v>0</v>
      </c>
      <c r="W142" s="156"/>
      <c r="X142" s="156" t="s">
        <v>211</v>
      </c>
      <c r="Y142" s="147"/>
      <c r="Z142" s="147"/>
      <c r="AA142" s="147"/>
      <c r="AB142" s="147"/>
      <c r="AC142" s="147"/>
      <c r="AD142" s="147"/>
      <c r="AE142" s="147"/>
      <c r="AF142" s="147"/>
      <c r="AG142" s="147" t="s">
        <v>212</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256"/>
      <c r="D143" s="257"/>
      <c r="E143" s="257"/>
      <c r="F143" s="257"/>
      <c r="G143" s="257"/>
      <c r="H143" s="156"/>
      <c r="I143" s="156"/>
      <c r="J143" s="156"/>
      <c r="K143" s="156"/>
      <c r="L143" s="156"/>
      <c r="M143" s="156"/>
      <c r="N143" s="156"/>
      <c r="O143" s="156"/>
      <c r="P143" s="156"/>
      <c r="Q143" s="156"/>
      <c r="R143" s="156"/>
      <c r="S143" s="156"/>
      <c r="T143" s="156"/>
      <c r="U143" s="156"/>
      <c r="V143" s="156"/>
      <c r="W143" s="156"/>
      <c r="X143" s="156"/>
      <c r="Y143" s="147"/>
      <c r="Z143" s="147"/>
      <c r="AA143" s="147"/>
      <c r="AB143" s="147"/>
      <c r="AC143" s="147"/>
      <c r="AD143" s="147"/>
      <c r="AE143" s="147"/>
      <c r="AF143" s="147"/>
      <c r="AG143" s="147" t="s">
        <v>138</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66">
        <v>44</v>
      </c>
      <c r="B144" s="167" t="s">
        <v>279</v>
      </c>
      <c r="C144" s="176" t="s">
        <v>281</v>
      </c>
      <c r="D144" s="168" t="s">
        <v>245</v>
      </c>
      <c r="E144" s="169">
        <v>4</v>
      </c>
      <c r="F144" s="170"/>
      <c r="G144" s="171">
        <f>ROUND(E144*F144,2)</f>
        <v>0</v>
      </c>
      <c r="H144" s="170"/>
      <c r="I144" s="171">
        <f>ROUND(E144*H144,2)</f>
        <v>0</v>
      </c>
      <c r="J144" s="170"/>
      <c r="K144" s="171">
        <f>ROUND(E144*J144,2)</f>
        <v>0</v>
      </c>
      <c r="L144" s="171">
        <v>21</v>
      </c>
      <c r="M144" s="171">
        <f>G144*(1+L144/100)</f>
        <v>0</v>
      </c>
      <c r="N144" s="171">
        <v>5.0999999999999997E-2</v>
      </c>
      <c r="O144" s="171">
        <f>ROUND(E144*N144,2)</f>
        <v>0.2</v>
      </c>
      <c r="P144" s="171">
        <v>0</v>
      </c>
      <c r="Q144" s="171">
        <f>ROUND(E144*P144,2)</f>
        <v>0</v>
      </c>
      <c r="R144" s="171"/>
      <c r="S144" s="171" t="s">
        <v>165</v>
      </c>
      <c r="T144" s="172" t="s">
        <v>166</v>
      </c>
      <c r="U144" s="156">
        <v>0</v>
      </c>
      <c r="V144" s="156">
        <f>ROUND(E144*U144,2)</f>
        <v>0</v>
      </c>
      <c r="W144" s="156"/>
      <c r="X144" s="156" t="s">
        <v>282</v>
      </c>
      <c r="Y144" s="147"/>
      <c r="Z144" s="147"/>
      <c r="AA144" s="147"/>
      <c r="AB144" s="147"/>
      <c r="AC144" s="147"/>
      <c r="AD144" s="147"/>
      <c r="AE144" s="147"/>
      <c r="AF144" s="147"/>
      <c r="AG144" s="147" t="s">
        <v>283</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256"/>
      <c r="D145" s="257"/>
      <c r="E145" s="257"/>
      <c r="F145" s="257"/>
      <c r="G145" s="257"/>
      <c r="H145" s="156"/>
      <c r="I145" s="156"/>
      <c r="J145" s="156"/>
      <c r="K145" s="156"/>
      <c r="L145" s="156"/>
      <c r="M145" s="156"/>
      <c r="N145" s="156"/>
      <c r="O145" s="156"/>
      <c r="P145" s="156"/>
      <c r="Q145" s="156"/>
      <c r="R145" s="156"/>
      <c r="S145" s="156"/>
      <c r="T145" s="156"/>
      <c r="U145" s="156"/>
      <c r="V145" s="156"/>
      <c r="W145" s="156"/>
      <c r="X145" s="156"/>
      <c r="Y145" s="147"/>
      <c r="Z145" s="147"/>
      <c r="AA145" s="147"/>
      <c r="AB145" s="147"/>
      <c r="AC145" s="147"/>
      <c r="AD145" s="147"/>
      <c r="AE145" s="147"/>
      <c r="AF145" s="147"/>
      <c r="AG145" s="147" t="s">
        <v>138</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66">
        <v>45</v>
      </c>
      <c r="B146" s="167" t="s">
        <v>279</v>
      </c>
      <c r="C146" s="176" t="s">
        <v>284</v>
      </c>
      <c r="D146" s="168" t="s">
        <v>245</v>
      </c>
      <c r="E146" s="169">
        <v>2</v>
      </c>
      <c r="F146" s="170"/>
      <c r="G146" s="171">
        <f>ROUND(E146*F146,2)</f>
        <v>0</v>
      </c>
      <c r="H146" s="170"/>
      <c r="I146" s="171">
        <f>ROUND(E146*H146,2)</f>
        <v>0</v>
      </c>
      <c r="J146" s="170"/>
      <c r="K146" s="171">
        <f>ROUND(E146*J146,2)</f>
        <v>0</v>
      </c>
      <c r="L146" s="171">
        <v>21</v>
      </c>
      <c r="M146" s="171">
        <f>G146*(1+L146/100)</f>
        <v>0</v>
      </c>
      <c r="N146" s="171">
        <v>6.8000000000000005E-2</v>
      </c>
      <c r="O146" s="171">
        <f>ROUND(E146*N146,2)</f>
        <v>0.14000000000000001</v>
      </c>
      <c r="P146" s="171">
        <v>0</v>
      </c>
      <c r="Q146" s="171">
        <f>ROUND(E146*P146,2)</f>
        <v>0</v>
      </c>
      <c r="R146" s="171"/>
      <c r="S146" s="171" t="s">
        <v>165</v>
      </c>
      <c r="T146" s="172" t="s">
        <v>166</v>
      </c>
      <c r="U146" s="156">
        <v>0</v>
      </c>
      <c r="V146" s="156">
        <f>ROUND(E146*U146,2)</f>
        <v>0</v>
      </c>
      <c r="W146" s="156"/>
      <c r="X146" s="156" t="s">
        <v>282</v>
      </c>
      <c r="Y146" s="147"/>
      <c r="Z146" s="147"/>
      <c r="AA146" s="147"/>
      <c r="AB146" s="147"/>
      <c r="AC146" s="147"/>
      <c r="AD146" s="147"/>
      <c r="AE146" s="147"/>
      <c r="AF146" s="147"/>
      <c r="AG146" s="147" t="s">
        <v>283</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256"/>
      <c r="D147" s="257"/>
      <c r="E147" s="257"/>
      <c r="F147" s="257"/>
      <c r="G147" s="257"/>
      <c r="H147" s="156"/>
      <c r="I147" s="156"/>
      <c r="J147" s="156"/>
      <c r="K147" s="156"/>
      <c r="L147" s="156"/>
      <c r="M147" s="156"/>
      <c r="N147" s="156"/>
      <c r="O147" s="156"/>
      <c r="P147" s="156"/>
      <c r="Q147" s="156"/>
      <c r="R147" s="156"/>
      <c r="S147" s="156"/>
      <c r="T147" s="156"/>
      <c r="U147" s="156"/>
      <c r="V147" s="156"/>
      <c r="W147" s="156"/>
      <c r="X147" s="156"/>
      <c r="Y147" s="147"/>
      <c r="Z147" s="147"/>
      <c r="AA147" s="147"/>
      <c r="AB147" s="147"/>
      <c r="AC147" s="147"/>
      <c r="AD147" s="147"/>
      <c r="AE147" s="147"/>
      <c r="AF147" s="147"/>
      <c r="AG147" s="147" t="s">
        <v>138</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66">
        <v>46</v>
      </c>
      <c r="B148" s="167" t="s">
        <v>285</v>
      </c>
      <c r="C148" s="176" t="s">
        <v>286</v>
      </c>
      <c r="D148" s="168" t="s">
        <v>245</v>
      </c>
      <c r="E148" s="169">
        <v>1</v>
      </c>
      <c r="F148" s="170"/>
      <c r="G148" s="171">
        <f>ROUND(E148*F148,2)</f>
        <v>0</v>
      </c>
      <c r="H148" s="170"/>
      <c r="I148" s="171">
        <f>ROUND(E148*H148,2)</f>
        <v>0</v>
      </c>
      <c r="J148" s="170"/>
      <c r="K148" s="171">
        <f>ROUND(E148*J148,2)</f>
        <v>0</v>
      </c>
      <c r="L148" s="171">
        <v>21</v>
      </c>
      <c r="M148" s="171">
        <f>G148*(1+L148/100)</f>
        <v>0</v>
      </c>
      <c r="N148" s="171">
        <v>0.08</v>
      </c>
      <c r="O148" s="171">
        <f>ROUND(E148*N148,2)</f>
        <v>0.08</v>
      </c>
      <c r="P148" s="171">
        <v>0</v>
      </c>
      <c r="Q148" s="171">
        <f>ROUND(E148*P148,2)</f>
        <v>0</v>
      </c>
      <c r="R148" s="171"/>
      <c r="S148" s="171" t="s">
        <v>165</v>
      </c>
      <c r="T148" s="172" t="s">
        <v>166</v>
      </c>
      <c r="U148" s="156">
        <v>0</v>
      </c>
      <c r="V148" s="156">
        <f>ROUND(E148*U148,2)</f>
        <v>0</v>
      </c>
      <c r="W148" s="156"/>
      <c r="X148" s="156" t="s">
        <v>211</v>
      </c>
      <c r="Y148" s="147"/>
      <c r="Z148" s="147"/>
      <c r="AA148" s="147"/>
      <c r="AB148" s="147"/>
      <c r="AC148" s="147"/>
      <c r="AD148" s="147"/>
      <c r="AE148" s="147"/>
      <c r="AF148" s="147"/>
      <c r="AG148" s="147" t="s">
        <v>212</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256"/>
      <c r="D149" s="257"/>
      <c r="E149" s="257"/>
      <c r="F149" s="257"/>
      <c r="G149" s="257"/>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138</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66">
        <v>47</v>
      </c>
      <c r="B150" s="167" t="s">
        <v>287</v>
      </c>
      <c r="C150" s="176" t="s">
        <v>288</v>
      </c>
      <c r="D150" s="168" t="s">
        <v>245</v>
      </c>
      <c r="E150" s="169">
        <v>5</v>
      </c>
      <c r="F150" s="170"/>
      <c r="G150" s="171">
        <f>ROUND(E150*F150,2)</f>
        <v>0</v>
      </c>
      <c r="H150" s="170"/>
      <c r="I150" s="171">
        <f>ROUND(E150*H150,2)</f>
        <v>0</v>
      </c>
      <c r="J150" s="170"/>
      <c r="K150" s="171">
        <f>ROUND(E150*J150,2)</f>
        <v>0</v>
      </c>
      <c r="L150" s="171">
        <v>21</v>
      </c>
      <c r="M150" s="171">
        <f>G150*(1+L150/100)</f>
        <v>0</v>
      </c>
      <c r="N150" s="171">
        <v>0.58499999999999996</v>
      </c>
      <c r="O150" s="171">
        <f>ROUND(E150*N150,2)</f>
        <v>2.93</v>
      </c>
      <c r="P150" s="171">
        <v>0</v>
      </c>
      <c r="Q150" s="171">
        <f>ROUND(E150*P150,2)</f>
        <v>0</v>
      </c>
      <c r="R150" s="171"/>
      <c r="S150" s="171" t="s">
        <v>165</v>
      </c>
      <c r="T150" s="172" t="s">
        <v>166</v>
      </c>
      <c r="U150" s="156">
        <v>0</v>
      </c>
      <c r="V150" s="156">
        <f>ROUND(E150*U150,2)</f>
        <v>0</v>
      </c>
      <c r="W150" s="156"/>
      <c r="X150" s="156" t="s">
        <v>211</v>
      </c>
      <c r="Y150" s="147"/>
      <c r="Z150" s="147"/>
      <c r="AA150" s="147"/>
      <c r="AB150" s="147"/>
      <c r="AC150" s="147"/>
      <c r="AD150" s="147"/>
      <c r="AE150" s="147"/>
      <c r="AF150" s="147"/>
      <c r="AG150" s="147" t="s">
        <v>212</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256"/>
      <c r="D151" s="257"/>
      <c r="E151" s="257"/>
      <c r="F151" s="257"/>
      <c r="G151" s="257"/>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138</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66">
        <v>48</v>
      </c>
      <c r="B152" s="167" t="s">
        <v>289</v>
      </c>
      <c r="C152" s="176" t="s">
        <v>290</v>
      </c>
      <c r="D152" s="168" t="s">
        <v>245</v>
      </c>
      <c r="E152" s="169">
        <v>2</v>
      </c>
      <c r="F152" s="170"/>
      <c r="G152" s="171">
        <f>ROUND(E152*F152,2)</f>
        <v>0</v>
      </c>
      <c r="H152" s="170"/>
      <c r="I152" s="171">
        <f>ROUND(E152*H152,2)</f>
        <v>0</v>
      </c>
      <c r="J152" s="170"/>
      <c r="K152" s="171">
        <f>ROUND(E152*J152,2)</f>
        <v>0</v>
      </c>
      <c r="L152" s="171">
        <v>21</v>
      </c>
      <c r="M152" s="171">
        <f>G152*(1+L152/100)</f>
        <v>0</v>
      </c>
      <c r="N152" s="171">
        <v>0.44900000000000001</v>
      </c>
      <c r="O152" s="171">
        <f>ROUND(E152*N152,2)</f>
        <v>0.9</v>
      </c>
      <c r="P152" s="171">
        <v>0</v>
      </c>
      <c r="Q152" s="171">
        <f>ROUND(E152*P152,2)</f>
        <v>0</v>
      </c>
      <c r="R152" s="171"/>
      <c r="S152" s="171" t="s">
        <v>165</v>
      </c>
      <c r="T152" s="172" t="s">
        <v>166</v>
      </c>
      <c r="U152" s="156">
        <v>0</v>
      </c>
      <c r="V152" s="156">
        <f>ROUND(E152*U152,2)</f>
        <v>0</v>
      </c>
      <c r="W152" s="156"/>
      <c r="X152" s="156" t="s">
        <v>211</v>
      </c>
      <c r="Y152" s="147"/>
      <c r="Z152" s="147"/>
      <c r="AA152" s="147"/>
      <c r="AB152" s="147"/>
      <c r="AC152" s="147"/>
      <c r="AD152" s="147"/>
      <c r="AE152" s="147"/>
      <c r="AF152" s="147"/>
      <c r="AG152" s="147" t="s">
        <v>212</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256"/>
      <c r="D153" s="257"/>
      <c r="E153" s="257"/>
      <c r="F153" s="257"/>
      <c r="G153" s="257"/>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138</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66">
        <v>49</v>
      </c>
      <c r="B154" s="167" t="s">
        <v>291</v>
      </c>
      <c r="C154" s="176" t="s">
        <v>292</v>
      </c>
      <c r="D154" s="168" t="s">
        <v>245</v>
      </c>
      <c r="E154" s="169">
        <v>2</v>
      </c>
      <c r="F154" s="170"/>
      <c r="G154" s="171">
        <f>ROUND(E154*F154,2)</f>
        <v>0</v>
      </c>
      <c r="H154" s="170"/>
      <c r="I154" s="171">
        <f>ROUND(E154*H154,2)</f>
        <v>0</v>
      </c>
      <c r="J154" s="170"/>
      <c r="K154" s="171">
        <f>ROUND(E154*J154,2)</f>
        <v>0</v>
      </c>
      <c r="L154" s="171">
        <v>21</v>
      </c>
      <c r="M154" s="171">
        <f>G154*(1+L154/100)</f>
        <v>0</v>
      </c>
      <c r="N154" s="171">
        <v>0.25</v>
      </c>
      <c r="O154" s="171">
        <f>ROUND(E154*N154,2)</f>
        <v>0.5</v>
      </c>
      <c r="P154" s="171">
        <v>0</v>
      </c>
      <c r="Q154" s="171">
        <f>ROUND(E154*P154,2)</f>
        <v>0</v>
      </c>
      <c r="R154" s="171"/>
      <c r="S154" s="171" t="s">
        <v>165</v>
      </c>
      <c r="T154" s="172" t="s">
        <v>166</v>
      </c>
      <c r="U154" s="156">
        <v>0</v>
      </c>
      <c r="V154" s="156">
        <f>ROUND(E154*U154,2)</f>
        <v>0</v>
      </c>
      <c r="W154" s="156"/>
      <c r="X154" s="156" t="s">
        <v>211</v>
      </c>
      <c r="Y154" s="147"/>
      <c r="Z154" s="147"/>
      <c r="AA154" s="147"/>
      <c r="AB154" s="147"/>
      <c r="AC154" s="147"/>
      <c r="AD154" s="147"/>
      <c r="AE154" s="147"/>
      <c r="AF154" s="147"/>
      <c r="AG154" s="147" t="s">
        <v>212</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256"/>
      <c r="D155" s="257"/>
      <c r="E155" s="257"/>
      <c r="F155" s="257"/>
      <c r="G155" s="257"/>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138</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66">
        <v>50</v>
      </c>
      <c r="B156" s="167" t="s">
        <v>293</v>
      </c>
      <c r="C156" s="176" t="s">
        <v>294</v>
      </c>
      <c r="D156" s="168" t="s">
        <v>245</v>
      </c>
      <c r="E156" s="169">
        <v>1</v>
      </c>
      <c r="F156" s="170"/>
      <c r="G156" s="171">
        <f>ROUND(E156*F156,2)</f>
        <v>0</v>
      </c>
      <c r="H156" s="170"/>
      <c r="I156" s="171">
        <f>ROUND(E156*H156,2)</f>
        <v>0</v>
      </c>
      <c r="J156" s="170"/>
      <c r="K156" s="171">
        <f>ROUND(E156*J156,2)</f>
        <v>0</v>
      </c>
      <c r="L156" s="171">
        <v>21</v>
      </c>
      <c r="M156" s="171">
        <f>G156*(1+L156/100)</f>
        <v>0</v>
      </c>
      <c r="N156" s="171">
        <v>0.5</v>
      </c>
      <c r="O156" s="171">
        <f>ROUND(E156*N156,2)</f>
        <v>0.5</v>
      </c>
      <c r="P156" s="171">
        <v>0</v>
      </c>
      <c r="Q156" s="171">
        <f>ROUND(E156*P156,2)</f>
        <v>0</v>
      </c>
      <c r="R156" s="171"/>
      <c r="S156" s="171" t="s">
        <v>165</v>
      </c>
      <c r="T156" s="172" t="s">
        <v>166</v>
      </c>
      <c r="U156" s="156">
        <v>0</v>
      </c>
      <c r="V156" s="156">
        <f>ROUND(E156*U156,2)</f>
        <v>0</v>
      </c>
      <c r="W156" s="156"/>
      <c r="X156" s="156" t="s">
        <v>211</v>
      </c>
      <c r="Y156" s="147"/>
      <c r="Z156" s="147"/>
      <c r="AA156" s="147"/>
      <c r="AB156" s="147"/>
      <c r="AC156" s="147"/>
      <c r="AD156" s="147"/>
      <c r="AE156" s="147"/>
      <c r="AF156" s="147"/>
      <c r="AG156" s="147" t="s">
        <v>212</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256"/>
      <c r="D157" s="257"/>
      <c r="E157" s="257"/>
      <c r="F157" s="257"/>
      <c r="G157" s="257"/>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138</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66">
        <v>51</v>
      </c>
      <c r="B158" s="167" t="s">
        <v>295</v>
      </c>
      <c r="C158" s="176" t="s">
        <v>296</v>
      </c>
      <c r="D158" s="168" t="s">
        <v>245</v>
      </c>
      <c r="E158" s="169">
        <v>5</v>
      </c>
      <c r="F158" s="170"/>
      <c r="G158" s="171">
        <f>ROUND(E158*F158,2)</f>
        <v>0</v>
      </c>
      <c r="H158" s="170"/>
      <c r="I158" s="171">
        <f>ROUND(E158*H158,2)</f>
        <v>0</v>
      </c>
      <c r="J158" s="170"/>
      <c r="K158" s="171">
        <f>ROUND(E158*J158,2)</f>
        <v>0</v>
      </c>
      <c r="L158" s="171">
        <v>21</v>
      </c>
      <c r="M158" s="171">
        <f>G158*(1+L158/100)</f>
        <v>0</v>
      </c>
      <c r="N158" s="171">
        <v>1.6</v>
      </c>
      <c r="O158" s="171">
        <f>ROUND(E158*N158,2)</f>
        <v>8</v>
      </c>
      <c r="P158" s="171">
        <v>0</v>
      </c>
      <c r="Q158" s="171">
        <f>ROUND(E158*P158,2)</f>
        <v>0</v>
      </c>
      <c r="R158" s="171"/>
      <c r="S158" s="171" t="s">
        <v>165</v>
      </c>
      <c r="T158" s="172" t="s">
        <v>166</v>
      </c>
      <c r="U158" s="156">
        <v>0</v>
      </c>
      <c r="V158" s="156">
        <f>ROUND(E158*U158,2)</f>
        <v>0</v>
      </c>
      <c r="W158" s="156"/>
      <c r="X158" s="156" t="s">
        <v>211</v>
      </c>
      <c r="Y158" s="147"/>
      <c r="Z158" s="147"/>
      <c r="AA158" s="147"/>
      <c r="AB158" s="147"/>
      <c r="AC158" s="147"/>
      <c r="AD158" s="147"/>
      <c r="AE158" s="147"/>
      <c r="AF158" s="147"/>
      <c r="AG158" s="147" t="s">
        <v>212</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256"/>
      <c r="D159" s="257"/>
      <c r="E159" s="257"/>
      <c r="F159" s="257"/>
      <c r="G159" s="257"/>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138</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66">
        <v>52</v>
      </c>
      <c r="B160" s="167" t="s">
        <v>297</v>
      </c>
      <c r="C160" s="176" t="s">
        <v>298</v>
      </c>
      <c r="D160" s="168" t="s">
        <v>245</v>
      </c>
      <c r="E160" s="169">
        <v>6</v>
      </c>
      <c r="F160" s="170"/>
      <c r="G160" s="171">
        <f>ROUND(E160*F160,2)</f>
        <v>0</v>
      </c>
      <c r="H160" s="170"/>
      <c r="I160" s="171">
        <f>ROUND(E160*H160,2)</f>
        <v>0</v>
      </c>
      <c r="J160" s="170"/>
      <c r="K160" s="171">
        <f>ROUND(E160*J160,2)</f>
        <v>0</v>
      </c>
      <c r="L160" s="171">
        <v>21</v>
      </c>
      <c r="M160" s="171">
        <f>G160*(1+L160/100)</f>
        <v>0</v>
      </c>
      <c r="N160" s="171">
        <v>2E-3</v>
      </c>
      <c r="O160" s="171">
        <f>ROUND(E160*N160,2)</f>
        <v>0.01</v>
      </c>
      <c r="P160" s="171">
        <v>0</v>
      </c>
      <c r="Q160" s="171">
        <f>ROUND(E160*P160,2)</f>
        <v>0</v>
      </c>
      <c r="R160" s="171"/>
      <c r="S160" s="171" t="s">
        <v>165</v>
      </c>
      <c r="T160" s="172" t="s">
        <v>166</v>
      </c>
      <c r="U160" s="156">
        <v>0</v>
      </c>
      <c r="V160" s="156">
        <f>ROUND(E160*U160,2)</f>
        <v>0</v>
      </c>
      <c r="W160" s="156"/>
      <c r="X160" s="156" t="s">
        <v>211</v>
      </c>
      <c r="Y160" s="147"/>
      <c r="Z160" s="147"/>
      <c r="AA160" s="147"/>
      <c r="AB160" s="147"/>
      <c r="AC160" s="147"/>
      <c r="AD160" s="147"/>
      <c r="AE160" s="147"/>
      <c r="AF160" s="147"/>
      <c r="AG160" s="147" t="s">
        <v>212</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256"/>
      <c r="D161" s="257"/>
      <c r="E161" s="257"/>
      <c r="F161" s="257"/>
      <c r="G161" s="257"/>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138</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66">
        <v>53</v>
      </c>
      <c r="B162" s="167" t="s">
        <v>255</v>
      </c>
      <c r="C162" s="176" t="s">
        <v>299</v>
      </c>
      <c r="D162" s="168" t="s">
        <v>257</v>
      </c>
      <c r="E162" s="169">
        <v>1</v>
      </c>
      <c r="F162" s="170"/>
      <c r="G162" s="171">
        <f>ROUND(E162*F162,2)</f>
        <v>0</v>
      </c>
      <c r="H162" s="170"/>
      <c r="I162" s="171">
        <f>ROUND(E162*H162,2)</f>
        <v>0</v>
      </c>
      <c r="J162" s="170"/>
      <c r="K162" s="171">
        <f>ROUND(E162*J162,2)</f>
        <v>0</v>
      </c>
      <c r="L162" s="171">
        <v>21</v>
      </c>
      <c r="M162" s="171">
        <f>G162*(1+L162/100)</f>
        <v>0</v>
      </c>
      <c r="N162" s="171">
        <v>0</v>
      </c>
      <c r="O162" s="171">
        <f>ROUND(E162*N162,2)</f>
        <v>0</v>
      </c>
      <c r="P162" s="171">
        <v>0</v>
      </c>
      <c r="Q162" s="171">
        <f>ROUND(E162*P162,2)</f>
        <v>0</v>
      </c>
      <c r="R162" s="171"/>
      <c r="S162" s="171" t="s">
        <v>165</v>
      </c>
      <c r="T162" s="172" t="s">
        <v>166</v>
      </c>
      <c r="U162" s="156">
        <v>0</v>
      </c>
      <c r="V162" s="156">
        <f>ROUND(E162*U162,2)</f>
        <v>0</v>
      </c>
      <c r="W162" s="156"/>
      <c r="X162" s="156" t="s">
        <v>282</v>
      </c>
      <c r="Y162" s="147"/>
      <c r="Z162" s="147"/>
      <c r="AA162" s="147"/>
      <c r="AB162" s="147"/>
      <c r="AC162" s="147"/>
      <c r="AD162" s="147"/>
      <c r="AE162" s="147"/>
      <c r="AF162" s="147"/>
      <c r="AG162" s="147" t="s">
        <v>300</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256"/>
      <c r="D163" s="257"/>
      <c r="E163" s="257"/>
      <c r="F163" s="257"/>
      <c r="G163" s="257"/>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138</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x14ac:dyDescent="0.2">
      <c r="A164" s="160" t="s">
        <v>127</v>
      </c>
      <c r="B164" s="161" t="s">
        <v>90</v>
      </c>
      <c r="C164" s="175" t="s">
        <v>91</v>
      </c>
      <c r="D164" s="162"/>
      <c r="E164" s="163"/>
      <c r="F164" s="164"/>
      <c r="G164" s="164">
        <f>SUMIF(AG165:AG167,"&lt;&gt;NOR",G165:G167)</f>
        <v>0</v>
      </c>
      <c r="H164" s="164"/>
      <c r="I164" s="164">
        <f>SUM(I165:I167)</f>
        <v>0</v>
      </c>
      <c r="J164" s="164"/>
      <c r="K164" s="164">
        <f>SUM(K165:K167)</f>
        <v>0</v>
      </c>
      <c r="L164" s="164"/>
      <c r="M164" s="164">
        <f>SUM(M165:M167)</f>
        <v>0</v>
      </c>
      <c r="N164" s="164"/>
      <c r="O164" s="164">
        <f>SUM(O165:O167)</f>
        <v>0</v>
      </c>
      <c r="P164" s="164"/>
      <c r="Q164" s="164">
        <f>SUM(Q165:Q167)</f>
        <v>0</v>
      </c>
      <c r="R164" s="164"/>
      <c r="S164" s="164"/>
      <c r="T164" s="165"/>
      <c r="U164" s="159"/>
      <c r="V164" s="159">
        <f>SUM(V165:V167)</f>
        <v>229.05</v>
      </c>
      <c r="W164" s="159"/>
      <c r="X164" s="159"/>
      <c r="AG164" t="s">
        <v>128</v>
      </c>
    </row>
    <row r="165" spans="1:60" ht="22.5" outlineLevel="1" x14ac:dyDescent="0.2">
      <c r="A165" s="166">
        <v>54</v>
      </c>
      <c r="B165" s="167" t="s">
        <v>301</v>
      </c>
      <c r="C165" s="176" t="s">
        <v>302</v>
      </c>
      <c r="D165" s="168" t="s">
        <v>164</v>
      </c>
      <c r="E165" s="169">
        <v>1082.97235</v>
      </c>
      <c r="F165" s="170"/>
      <c r="G165" s="171">
        <f>ROUND(E165*F165,2)</f>
        <v>0</v>
      </c>
      <c r="H165" s="170"/>
      <c r="I165" s="171">
        <f>ROUND(E165*H165,2)</f>
        <v>0</v>
      </c>
      <c r="J165" s="170"/>
      <c r="K165" s="171">
        <f>ROUND(E165*J165,2)</f>
        <v>0</v>
      </c>
      <c r="L165" s="171">
        <v>21</v>
      </c>
      <c r="M165" s="171">
        <f>G165*(1+L165/100)</f>
        <v>0</v>
      </c>
      <c r="N165" s="171">
        <v>0</v>
      </c>
      <c r="O165" s="171">
        <f>ROUND(E165*N165,2)</f>
        <v>0</v>
      </c>
      <c r="P165" s="171">
        <v>0</v>
      </c>
      <c r="Q165" s="171">
        <f>ROUND(E165*P165,2)</f>
        <v>0</v>
      </c>
      <c r="R165" s="171" t="s">
        <v>235</v>
      </c>
      <c r="S165" s="171" t="s">
        <v>133</v>
      </c>
      <c r="T165" s="172" t="s">
        <v>133</v>
      </c>
      <c r="U165" s="156">
        <v>0.21149999999999999</v>
      </c>
      <c r="V165" s="156">
        <f>ROUND(E165*U165,2)</f>
        <v>229.05</v>
      </c>
      <c r="W165" s="156"/>
      <c r="X165" s="156" t="s">
        <v>134</v>
      </c>
      <c r="Y165" s="147"/>
      <c r="Z165" s="147"/>
      <c r="AA165" s="147"/>
      <c r="AB165" s="147"/>
      <c r="AC165" s="147"/>
      <c r="AD165" s="147"/>
      <c r="AE165" s="147"/>
      <c r="AF165" s="147"/>
      <c r="AG165" s="147" t="s">
        <v>135</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254" t="s">
        <v>303</v>
      </c>
      <c r="D166" s="255"/>
      <c r="E166" s="255"/>
      <c r="F166" s="255"/>
      <c r="G166" s="255"/>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137</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245"/>
      <c r="D167" s="246"/>
      <c r="E167" s="246"/>
      <c r="F167" s="246"/>
      <c r="G167" s="246"/>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138</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x14ac:dyDescent="0.2">
      <c r="A168" s="160" t="s">
        <v>127</v>
      </c>
      <c r="B168" s="161" t="s">
        <v>92</v>
      </c>
      <c r="C168" s="175" t="s">
        <v>93</v>
      </c>
      <c r="D168" s="162"/>
      <c r="E168" s="163"/>
      <c r="F168" s="164"/>
      <c r="G168" s="164">
        <f>SUMIF(AG169:AG177,"&lt;&gt;NOR",G169:G177)</f>
        <v>0</v>
      </c>
      <c r="H168" s="164"/>
      <c r="I168" s="164">
        <f>SUM(I169:I177)</f>
        <v>0</v>
      </c>
      <c r="J168" s="164"/>
      <c r="K168" s="164">
        <f>SUM(K169:K177)</f>
        <v>0</v>
      </c>
      <c r="L168" s="164"/>
      <c r="M168" s="164">
        <f>SUM(M169:M177)</f>
        <v>0</v>
      </c>
      <c r="N168" s="164"/>
      <c r="O168" s="164">
        <f>SUM(O169:O177)</f>
        <v>0.11</v>
      </c>
      <c r="P168" s="164"/>
      <c r="Q168" s="164">
        <f>SUM(Q169:Q177)</f>
        <v>0</v>
      </c>
      <c r="R168" s="164"/>
      <c r="S168" s="164"/>
      <c r="T168" s="165"/>
      <c r="U168" s="159"/>
      <c r="V168" s="159">
        <f>SUM(V169:V177)</f>
        <v>12.42</v>
      </c>
      <c r="W168" s="159"/>
      <c r="X168" s="159"/>
      <c r="AG168" t="s">
        <v>128</v>
      </c>
    </row>
    <row r="169" spans="1:60" outlineLevel="1" x14ac:dyDescent="0.2">
      <c r="A169" s="166">
        <v>55</v>
      </c>
      <c r="B169" s="167" t="s">
        <v>304</v>
      </c>
      <c r="C169" s="176" t="s">
        <v>305</v>
      </c>
      <c r="D169" s="168" t="s">
        <v>172</v>
      </c>
      <c r="E169" s="169">
        <v>278.64</v>
      </c>
      <c r="F169" s="170"/>
      <c r="G169" s="171">
        <f>ROUND(E169*F169,2)</f>
        <v>0</v>
      </c>
      <c r="H169" s="170"/>
      <c r="I169" s="171">
        <f>ROUND(E169*H169,2)</f>
        <v>0</v>
      </c>
      <c r="J169" s="170"/>
      <c r="K169" s="171">
        <f>ROUND(E169*J169,2)</f>
        <v>0</v>
      </c>
      <c r="L169" s="171">
        <v>21</v>
      </c>
      <c r="M169" s="171">
        <f>G169*(1+L169/100)</f>
        <v>0</v>
      </c>
      <c r="N169" s="171">
        <v>3.0000000000000001E-5</v>
      </c>
      <c r="O169" s="171">
        <f>ROUND(E169*N169,2)</f>
        <v>0.01</v>
      </c>
      <c r="P169" s="171">
        <v>0</v>
      </c>
      <c r="Q169" s="171">
        <f>ROUND(E169*P169,2)</f>
        <v>0</v>
      </c>
      <c r="R169" s="171" t="s">
        <v>306</v>
      </c>
      <c r="S169" s="171" t="s">
        <v>133</v>
      </c>
      <c r="T169" s="172" t="s">
        <v>133</v>
      </c>
      <c r="U169" s="156">
        <v>4.3999999999999997E-2</v>
      </c>
      <c r="V169" s="156">
        <f>ROUND(E169*U169,2)</f>
        <v>12.26</v>
      </c>
      <c r="W169" s="156"/>
      <c r="X169" s="156" t="s">
        <v>134</v>
      </c>
      <c r="Y169" s="147"/>
      <c r="Z169" s="147"/>
      <c r="AA169" s="147"/>
      <c r="AB169" s="147"/>
      <c r="AC169" s="147"/>
      <c r="AD169" s="147"/>
      <c r="AE169" s="147"/>
      <c r="AF169" s="147"/>
      <c r="AG169" s="147" t="s">
        <v>241</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77" t="s">
        <v>307</v>
      </c>
      <c r="D170" s="157"/>
      <c r="E170" s="158">
        <v>278.64</v>
      </c>
      <c r="F170" s="156"/>
      <c r="G170" s="156"/>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148</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245"/>
      <c r="D171" s="246"/>
      <c r="E171" s="246"/>
      <c r="F171" s="246"/>
      <c r="G171" s="246"/>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138</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66">
        <v>56</v>
      </c>
      <c r="B172" s="167" t="s">
        <v>308</v>
      </c>
      <c r="C172" s="176" t="s">
        <v>309</v>
      </c>
      <c r="D172" s="168" t="s">
        <v>164</v>
      </c>
      <c r="E172" s="169">
        <v>0.10449</v>
      </c>
      <c r="F172" s="170"/>
      <c r="G172" s="171">
        <f>ROUND(E172*F172,2)</f>
        <v>0</v>
      </c>
      <c r="H172" s="170"/>
      <c r="I172" s="171">
        <f>ROUND(E172*H172,2)</f>
        <v>0</v>
      </c>
      <c r="J172" s="170"/>
      <c r="K172" s="171">
        <f>ROUND(E172*J172,2)</f>
        <v>0</v>
      </c>
      <c r="L172" s="171">
        <v>21</v>
      </c>
      <c r="M172" s="171">
        <f>G172*(1+L172/100)</f>
        <v>0</v>
      </c>
      <c r="N172" s="171">
        <v>0</v>
      </c>
      <c r="O172" s="171">
        <f>ROUND(E172*N172,2)</f>
        <v>0</v>
      </c>
      <c r="P172" s="171">
        <v>0</v>
      </c>
      <c r="Q172" s="171">
        <f>ROUND(E172*P172,2)</f>
        <v>0</v>
      </c>
      <c r="R172" s="171" t="s">
        <v>310</v>
      </c>
      <c r="S172" s="171" t="s">
        <v>133</v>
      </c>
      <c r="T172" s="172" t="s">
        <v>133</v>
      </c>
      <c r="U172" s="156">
        <v>1.5669999999999999</v>
      </c>
      <c r="V172" s="156">
        <f>ROUND(E172*U172,2)</f>
        <v>0.16</v>
      </c>
      <c r="W172" s="156"/>
      <c r="X172" s="156" t="s">
        <v>134</v>
      </c>
      <c r="Y172" s="147"/>
      <c r="Z172" s="147"/>
      <c r="AA172" s="147"/>
      <c r="AB172" s="147"/>
      <c r="AC172" s="147"/>
      <c r="AD172" s="147"/>
      <c r="AE172" s="147"/>
      <c r="AF172" s="147"/>
      <c r="AG172" s="147" t="s">
        <v>311</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254" t="s">
        <v>312</v>
      </c>
      <c r="D173" s="255"/>
      <c r="E173" s="255"/>
      <c r="F173" s="255"/>
      <c r="G173" s="255"/>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137</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245"/>
      <c r="D174" s="246"/>
      <c r="E174" s="246"/>
      <c r="F174" s="246"/>
      <c r="G174" s="246"/>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138</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66">
        <v>57</v>
      </c>
      <c r="B175" s="167" t="s">
        <v>313</v>
      </c>
      <c r="C175" s="176" t="s">
        <v>314</v>
      </c>
      <c r="D175" s="168" t="s">
        <v>172</v>
      </c>
      <c r="E175" s="169">
        <v>320.43599999999998</v>
      </c>
      <c r="F175" s="170"/>
      <c r="G175" s="171">
        <f>ROUND(E175*F175,2)</f>
        <v>0</v>
      </c>
      <c r="H175" s="170"/>
      <c r="I175" s="171">
        <f>ROUND(E175*H175,2)</f>
        <v>0</v>
      </c>
      <c r="J175" s="170"/>
      <c r="K175" s="171">
        <f>ROUND(E175*J175,2)</f>
        <v>0</v>
      </c>
      <c r="L175" s="171">
        <v>21</v>
      </c>
      <c r="M175" s="171">
        <f>G175*(1+L175/100)</f>
        <v>0</v>
      </c>
      <c r="N175" s="171">
        <v>2.9999999999999997E-4</v>
      </c>
      <c r="O175" s="171">
        <f>ROUND(E175*N175,2)</f>
        <v>0.1</v>
      </c>
      <c r="P175" s="171">
        <v>0</v>
      </c>
      <c r="Q175" s="171">
        <f>ROUND(E175*P175,2)</f>
        <v>0</v>
      </c>
      <c r="R175" s="171"/>
      <c r="S175" s="171" t="s">
        <v>165</v>
      </c>
      <c r="T175" s="172" t="s">
        <v>166</v>
      </c>
      <c r="U175" s="156">
        <v>0</v>
      </c>
      <c r="V175" s="156">
        <f>ROUND(E175*U175,2)</f>
        <v>0</v>
      </c>
      <c r="W175" s="156"/>
      <c r="X175" s="156" t="s">
        <v>211</v>
      </c>
      <c r="Y175" s="147"/>
      <c r="Z175" s="147"/>
      <c r="AA175" s="147"/>
      <c r="AB175" s="147"/>
      <c r="AC175" s="147"/>
      <c r="AD175" s="147"/>
      <c r="AE175" s="147"/>
      <c r="AF175" s="147"/>
      <c r="AG175" s="147" t="s">
        <v>212</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177" t="s">
        <v>315</v>
      </c>
      <c r="D176" s="157"/>
      <c r="E176" s="158">
        <v>320.44</v>
      </c>
      <c r="F176" s="156"/>
      <c r="G176" s="15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148</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245"/>
      <c r="D177" s="246"/>
      <c r="E177" s="246"/>
      <c r="F177" s="246"/>
      <c r="G177" s="246"/>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138</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x14ac:dyDescent="0.2">
      <c r="A178" s="3"/>
      <c r="B178" s="4"/>
      <c r="C178" s="178"/>
      <c r="D178" s="6"/>
      <c r="E178" s="3"/>
      <c r="F178" s="3"/>
      <c r="G178" s="3"/>
      <c r="H178" s="3"/>
      <c r="I178" s="3"/>
      <c r="J178" s="3"/>
      <c r="K178" s="3"/>
      <c r="L178" s="3"/>
      <c r="M178" s="3"/>
      <c r="N178" s="3"/>
      <c r="O178" s="3"/>
      <c r="P178" s="3"/>
      <c r="Q178" s="3"/>
      <c r="R178" s="3"/>
      <c r="S178" s="3"/>
      <c r="T178" s="3"/>
      <c r="U178" s="3"/>
      <c r="V178" s="3"/>
      <c r="W178" s="3"/>
      <c r="X178" s="3"/>
      <c r="AE178">
        <v>15</v>
      </c>
      <c r="AF178">
        <v>21</v>
      </c>
      <c r="AG178" t="s">
        <v>114</v>
      </c>
    </row>
    <row r="179" spans="1:60" x14ac:dyDescent="0.2">
      <c r="A179" s="150"/>
      <c r="B179" s="151" t="s">
        <v>29</v>
      </c>
      <c r="C179" s="179"/>
      <c r="D179" s="152"/>
      <c r="E179" s="153"/>
      <c r="F179" s="153"/>
      <c r="G179" s="174">
        <f>G8+G83+G87+G103+G120+G164+G168</f>
        <v>0</v>
      </c>
      <c r="H179" s="3"/>
      <c r="I179" s="3"/>
      <c r="J179" s="3"/>
      <c r="K179" s="3"/>
      <c r="L179" s="3"/>
      <c r="M179" s="3"/>
      <c r="N179" s="3"/>
      <c r="O179" s="3"/>
      <c r="P179" s="3"/>
      <c r="Q179" s="3"/>
      <c r="R179" s="3"/>
      <c r="S179" s="3"/>
      <c r="T179" s="3"/>
      <c r="U179" s="3"/>
      <c r="V179" s="3"/>
      <c r="W179" s="3"/>
      <c r="X179" s="3"/>
      <c r="AE179">
        <f>SUMIF(L7:L177,AE178,G7:G177)</f>
        <v>0</v>
      </c>
      <c r="AF179">
        <f>SUMIF(L7:L177,AF178,G7:G177)</f>
        <v>0</v>
      </c>
      <c r="AG179" t="s">
        <v>316</v>
      </c>
    </row>
    <row r="180" spans="1:60" x14ac:dyDescent="0.2">
      <c r="C180" s="180"/>
      <c r="D180" s="10"/>
      <c r="AG180" t="s">
        <v>317</v>
      </c>
    </row>
    <row r="181" spans="1:60" x14ac:dyDescent="0.2">
      <c r="D181" s="10"/>
    </row>
    <row r="182" spans="1:60" x14ac:dyDescent="0.2">
      <c r="D182" s="10"/>
    </row>
    <row r="183" spans="1:60" x14ac:dyDescent="0.2">
      <c r="D183" s="10"/>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tKIHj+GJfBihzDWmEM4IGBguRniEqAcCSXLvR33nqTpx2PWmSoNdpWXxeL4DhQI4G23vdUXD7OwLEU7GQRyYw==" saltValue="xGwtZwXUNDgFHKLPclzyiw==" spinCount="100000" sheet="1"/>
  <mergeCells count="87">
    <mergeCell ref="C173:G173"/>
    <mergeCell ref="C174:G174"/>
    <mergeCell ref="C177:G177"/>
    <mergeCell ref="C159:G159"/>
    <mergeCell ref="C161:G161"/>
    <mergeCell ref="C163:G163"/>
    <mergeCell ref="C166:G166"/>
    <mergeCell ref="C167:G167"/>
    <mergeCell ref="C171:G171"/>
    <mergeCell ref="C157:G157"/>
    <mergeCell ref="C135:G135"/>
    <mergeCell ref="C137:G137"/>
    <mergeCell ref="C139:G139"/>
    <mergeCell ref="C141:G141"/>
    <mergeCell ref="C143:G143"/>
    <mergeCell ref="C145:G145"/>
    <mergeCell ref="C147:G147"/>
    <mergeCell ref="C149:G149"/>
    <mergeCell ref="C151:G151"/>
    <mergeCell ref="C153:G153"/>
    <mergeCell ref="C155:G155"/>
    <mergeCell ref="C133:G133"/>
    <mergeCell ref="C111:G111"/>
    <mergeCell ref="C112:G112"/>
    <mergeCell ref="C115:G115"/>
    <mergeCell ref="C117:G117"/>
    <mergeCell ref="C119:G119"/>
    <mergeCell ref="C122:G122"/>
    <mergeCell ref="C124:G124"/>
    <mergeCell ref="C125:G125"/>
    <mergeCell ref="C127:G127"/>
    <mergeCell ref="C129:G129"/>
    <mergeCell ref="C131:G131"/>
    <mergeCell ref="C109:G109"/>
    <mergeCell ref="C85:G85"/>
    <mergeCell ref="C86:G86"/>
    <mergeCell ref="C91:G91"/>
    <mergeCell ref="C94:G94"/>
    <mergeCell ref="C96:G96"/>
    <mergeCell ref="C98:G98"/>
    <mergeCell ref="C100:G100"/>
    <mergeCell ref="C102:G102"/>
    <mergeCell ref="C105:G105"/>
    <mergeCell ref="C106:G106"/>
    <mergeCell ref="C108:G108"/>
    <mergeCell ref="C82:G82"/>
    <mergeCell ref="C58:G58"/>
    <mergeCell ref="C60:G60"/>
    <mergeCell ref="C62:G62"/>
    <mergeCell ref="C64:G64"/>
    <mergeCell ref="C66:G66"/>
    <mergeCell ref="C68:G68"/>
    <mergeCell ref="C70:G70"/>
    <mergeCell ref="C71:G71"/>
    <mergeCell ref="C73:G73"/>
    <mergeCell ref="C76:G76"/>
    <mergeCell ref="C79:G79"/>
    <mergeCell ref="C56:G56"/>
    <mergeCell ref="C36:G36"/>
    <mergeCell ref="C38:G38"/>
    <mergeCell ref="C40:G40"/>
    <mergeCell ref="C42:G42"/>
    <mergeCell ref="C44:G44"/>
    <mergeCell ref="C46:G46"/>
    <mergeCell ref="C47:G47"/>
    <mergeCell ref="C49:G49"/>
    <mergeCell ref="C50:G50"/>
    <mergeCell ref="C52:G52"/>
    <mergeCell ref="C54:G54"/>
    <mergeCell ref="C33:G33"/>
    <mergeCell ref="C13:G13"/>
    <mergeCell ref="C14:G14"/>
    <mergeCell ref="C16:G16"/>
    <mergeCell ref="C18:G18"/>
    <mergeCell ref="C20:G20"/>
    <mergeCell ref="C21:G21"/>
    <mergeCell ref="C23:G23"/>
    <mergeCell ref="C27:G27"/>
    <mergeCell ref="C29:G29"/>
    <mergeCell ref="C30:G30"/>
    <mergeCell ref="C32:G32"/>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7" t="s">
        <v>101</v>
      </c>
      <c r="B1" s="247"/>
      <c r="C1" s="247"/>
      <c r="D1" s="247"/>
      <c r="E1" s="247"/>
      <c r="F1" s="247"/>
      <c r="G1" s="247"/>
      <c r="AG1" t="s">
        <v>102</v>
      </c>
    </row>
    <row r="2" spans="1:60" ht="24.95" customHeight="1" x14ac:dyDescent="0.2">
      <c r="A2" s="139" t="s">
        <v>7</v>
      </c>
      <c r="B2" s="49" t="s">
        <v>44</v>
      </c>
      <c r="C2" s="248" t="s">
        <v>45</v>
      </c>
      <c r="D2" s="249"/>
      <c r="E2" s="249"/>
      <c r="F2" s="249"/>
      <c r="G2" s="250"/>
      <c r="AG2" t="s">
        <v>103</v>
      </c>
    </row>
    <row r="3" spans="1:60" ht="24.95" customHeight="1" x14ac:dyDescent="0.2">
      <c r="A3" s="139" t="s">
        <v>8</v>
      </c>
      <c r="B3" s="49" t="s">
        <v>51</v>
      </c>
      <c r="C3" s="248" t="s">
        <v>52</v>
      </c>
      <c r="D3" s="249"/>
      <c r="E3" s="249"/>
      <c r="F3" s="249"/>
      <c r="G3" s="250"/>
      <c r="AC3" s="121" t="s">
        <v>103</v>
      </c>
      <c r="AG3" t="s">
        <v>104</v>
      </c>
    </row>
    <row r="4" spans="1:60" ht="24.95" customHeight="1" x14ac:dyDescent="0.2">
      <c r="A4" s="140" t="s">
        <v>9</v>
      </c>
      <c r="B4" s="141" t="s">
        <v>53</v>
      </c>
      <c r="C4" s="251" t="s">
        <v>54</v>
      </c>
      <c r="D4" s="252"/>
      <c r="E4" s="252"/>
      <c r="F4" s="252"/>
      <c r="G4" s="253"/>
      <c r="AG4" t="s">
        <v>105</v>
      </c>
    </row>
    <row r="5" spans="1:60" x14ac:dyDescent="0.2">
      <c r="D5" s="10"/>
    </row>
    <row r="6" spans="1:60" ht="38.25" x14ac:dyDescent="0.2">
      <c r="A6" s="143" t="s">
        <v>106</v>
      </c>
      <c r="B6" s="145" t="s">
        <v>107</v>
      </c>
      <c r="C6" s="145" t="s">
        <v>108</v>
      </c>
      <c r="D6" s="144" t="s">
        <v>109</v>
      </c>
      <c r="E6" s="143" t="s">
        <v>110</v>
      </c>
      <c r="F6" s="142" t="s">
        <v>111</v>
      </c>
      <c r="G6" s="143" t="s">
        <v>29</v>
      </c>
      <c r="H6" s="146" t="s">
        <v>30</v>
      </c>
      <c r="I6" s="146" t="s">
        <v>112</v>
      </c>
      <c r="J6" s="146" t="s">
        <v>31</v>
      </c>
      <c r="K6" s="146" t="s">
        <v>113</v>
      </c>
      <c r="L6" s="146" t="s">
        <v>114</v>
      </c>
      <c r="M6" s="146" t="s">
        <v>115</v>
      </c>
      <c r="N6" s="146" t="s">
        <v>116</v>
      </c>
      <c r="O6" s="146" t="s">
        <v>117</v>
      </c>
      <c r="P6" s="146" t="s">
        <v>118</v>
      </c>
      <c r="Q6" s="146" t="s">
        <v>119</v>
      </c>
      <c r="R6" s="146" t="s">
        <v>120</v>
      </c>
      <c r="S6" s="146" t="s">
        <v>121</v>
      </c>
      <c r="T6" s="146" t="s">
        <v>122</v>
      </c>
      <c r="U6" s="146" t="s">
        <v>123</v>
      </c>
      <c r="V6" s="146" t="s">
        <v>124</v>
      </c>
      <c r="W6" s="146" t="s">
        <v>125</v>
      </c>
      <c r="X6" s="146" t="s">
        <v>126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127</v>
      </c>
      <c r="B8" s="161" t="s">
        <v>70</v>
      </c>
      <c r="C8" s="175" t="s">
        <v>71</v>
      </c>
      <c r="D8" s="162"/>
      <c r="E8" s="163"/>
      <c r="F8" s="164"/>
      <c r="G8" s="164">
        <f>SUMIF(AG9:AG156,"&lt;&gt;NOR",G9:G156)</f>
        <v>0</v>
      </c>
      <c r="H8" s="164"/>
      <c r="I8" s="164">
        <f>SUM(I9:I156)</f>
        <v>0</v>
      </c>
      <c r="J8" s="164"/>
      <c r="K8" s="164">
        <f>SUM(K9:K156)</f>
        <v>0</v>
      </c>
      <c r="L8" s="164"/>
      <c r="M8" s="164">
        <f>SUM(M9:M156)</f>
        <v>0</v>
      </c>
      <c r="N8" s="164"/>
      <c r="O8" s="164">
        <f>SUM(O9:O156)</f>
        <v>0</v>
      </c>
      <c r="P8" s="164"/>
      <c r="Q8" s="164">
        <f>SUM(Q9:Q156)</f>
        <v>3956.1600000000003</v>
      </c>
      <c r="R8" s="164"/>
      <c r="S8" s="164"/>
      <c r="T8" s="165"/>
      <c r="U8" s="159"/>
      <c r="V8" s="159">
        <f>SUM(V9:V156)</f>
        <v>9382.2000000000007</v>
      </c>
      <c r="W8" s="159"/>
      <c r="X8" s="159"/>
      <c r="AG8" t="s">
        <v>128</v>
      </c>
    </row>
    <row r="9" spans="1:60" ht="22.5" outlineLevel="1" x14ac:dyDescent="0.2">
      <c r="A9" s="166">
        <v>1</v>
      </c>
      <c r="B9" s="167" t="s">
        <v>318</v>
      </c>
      <c r="C9" s="176" t="s">
        <v>319</v>
      </c>
      <c r="D9" s="168" t="s">
        <v>172</v>
      </c>
      <c r="E9" s="169">
        <v>240.3</v>
      </c>
      <c r="F9" s="170"/>
      <c r="G9" s="171">
        <f>ROUND(E9*F9,2)</f>
        <v>0</v>
      </c>
      <c r="H9" s="170"/>
      <c r="I9" s="171">
        <f>ROUND(E9*H9,2)</f>
        <v>0</v>
      </c>
      <c r="J9" s="170"/>
      <c r="K9" s="171">
        <f>ROUND(E9*J9,2)</f>
        <v>0</v>
      </c>
      <c r="L9" s="171">
        <v>21</v>
      </c>
      <c r="M9" s="171">
        <f>G9*(1+L9/100)</f>
        <v>0</v>
      </c>
      <c r="N9" s="171">
        <v>0</v>
      </c>
      <c r="O9" s="171">
        <f>ROUND(E9*N9,2)</f>
        <v>0</v>
      </c>
      <c r="P9" s="171">
        <v>0.13800000000000001</v>
      </c>
      <c r="Q9" s="171">
        <f>ROUND(E9*P9,2)</f>
        <v>33.159999999999997</v>
      </c>
      <c r="R9" s="171" t="s">
        <v>320</v>
      </c>
      <c r="S9" s="171" t="s">
        <v>133</v>
      </c>
      <c r="T9" s="172" t="s">
        <v>133</v>
      </c>
      <c r="U9" s="156">
        <v>0.16</v>
      </c>
      <c r="V9" s="156">
        <f>ROUND(E9*U9,2)</f>
        <v>38.450000000000003</v>
      </c>
      <c r="W9" s="156"/>
      <c r="X9" s="156" t="s">
        <v>134</v>
      </c>
      <c r="Y9" s="147"/>
      <c r="Z9" s="147"/>
      <c r="AA9" s="147"/>
      <c r="AB9" s="147"/>
      <c r="AC9" s="147"/>
      <c r="AD9" s="147"/>
      <c r="AE9" s="147"/>
      <c r="AF9" s="147"/>
      <c r="AG9" s="147" t="s">
        <v>321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4" t="s">
        <v>322</v>
      </c>
      <c r="D10" s="255"/>
      <c r="E10" s="255"/>
      <c r="F10" s="255"/>
      <c r="G10" s="255"/>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137</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258" t="s">
        <v>323</v>
      </c>
      <c r="D11" s="259"/>
      <c r="E11" s="259"/>
      <c r="F11" s="259"/>
      <c r="G11" s="259"/>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324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184" t="s">
        <v>325</v>
      </c>
      <c r="D12" s="181"/>
      <c r="E12" s="182"/>
      <c r="F12" s="183"/>
      <c r="G12" s="183"/>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324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258" t="s">
        <v>326</v>
      </c>
      <c r="D13" s="259"/>
      <c r="E13" s="259"/>
      <c r="F13" s="259"/>
      <c r="G13" s="259"/>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324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58" t="s">
        <v>456</v>
      </c>
      <c r="D14" s="259"/>
      <c r="E14" s="259"/>
      <c r="F14" s="259"/>
      <c r="G14" s="259"/>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324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84" t="s">
        <v>325</v>
      </c>
      <c r="D15" s="181"/>
      <c r="E15" s="182"/>
      <c r="F15" s="183"/>
      <c r="G15" s="183"/>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324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58" t="s">
        <v>327</v>
      </c>
      <c r="D16" s="259"/>
      <c r="E16" s="259"/>
      <c r="F16" s="259"/>
      <c r="G16" s="259"/>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324</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258" t="s">
        <v>328</v>
      </c>
      <c r="D17" s="259"/>
      <c r="E17" s="259"/>
      <c r="F17" s="259"/>
      <c r="G17" s="259"/>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324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177" t="s">
        <v>329</v>
      </c>
      <c r="D18" s="157"/>
      <c r="E18" s="158">
        <v>240.3</v>
      </c>
      <c r="F18" s="156"/>
      <c r="G18" s="156"/>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148</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45"/>
      <c r="D19" s="246"/>
      <c r="E19" s="246"/>
      <c r="F19" s="246"/>
      <c r="G19" s="24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138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66">
        <v>2</v>
      </c>
      <c r="B20" s="167" t="s">
        <v>330</v>
      </c>
      <c r="C20" s="176" t="s">
        <v>331</v>
      </c>
      <c r="D20" s="168" t="s">
        <v>172</v>
      </c>
      <c r="E20" s="169">
        <v>10</v>
      </c>
      <c r="F20" s="170"/>
      <c r="G20" s="171">
        <f>ROUND(E20*F20,2)</f>
        <v>0</v>
      </c>
      <c r="H20" s="170"/>
      <c r="I20" s="171">
        <f>ROUND(E20*H20,2)</f>
        <v>0</v>
      </c>
      <c r="J20" s="170"/>
      <c r="K20" s="171">
        <f>ROUND(E20*J20,2)</f>
        <v>0</v>
      </c>
      <c r="L20" s="171">
        <v>21</v>
      </c>
      <c r="M20" s="171">
        <f>G20*(1+L20/100)</f>
        <v>0</v>
      </c>
      <c r="N20" s="171">
        <v>0</v>
      </c>
      <c r="O20" s="171">
        <f>ROUND(E20*N20,2)</f>
        <v>0</v>
      </c>
      <c r="P20" s="171">
        <v>0.22500000000000001</v>
      </c>
      <c r="Q20" s="171">
        <f>ROUND(E20*P20,2)</f>
        <v>2.25</v>
      </c>
      <c r="R20" s="171" t="s">
        <v>320</v>
      </c>
      <c r="S20" s="171" t="s">
        <v>133</v>
      </c>
      <c r="T20" s="172" t="s">
        <v>133</v>
      </c>
      <c r="U20" s="156">
        <v>0.14000000000000001</v>
      </c>
      <c r="V20" s="156">
        <f>ROUND(E20*U20,2)</f>
        <v>1.4</v>
      </c>
      <c r="W20" s="156"/>
      <c r="X20" s="156" t="s">
        <v>134</v>
      </c>
      <c r="Y20" s="147"/>
      <c r="Z20" s="147"/>
      <c r="AA20" s="147"/>
      <c r="AB20" s="147"/>
      <c r="AC20" s="147"/>
      <c r="AD20" s="147"/>
      <c r="AE20" s="147"/>
      <c r="AF20" s="147"/>
      <c r="AG20" s="147" t="s">
        <v>321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254" t="s">
        <v>322</v>
      </c>
      <c r="D21" s="255"/>
      <c r="E21" s="255"/>
      <c r="F21" s="255"/>
      <c r="G21" s="255"/>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137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58" t="s">
        <v>332</v>
      </c>
      <c r="D22" s="259"/>
      <c r="E22" s="259"/>
      <c r="F22" s="259"/>
      <c r="G22" s="259"/>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324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58" t="s">
        <v>333</v>
      </c>
      <c r="D23" s="259"/>
      <c r="E23" s="259"/>
      <c r="F23" s="259"/>
      <c r="G23" s="259"/>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324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58" t="s">
        <v>457</v>
      </c>
      <c r="D24" s="259"/>
      <c r="E24" s="259"/>
      <c r="F24" s="259"/>
      <c r="G24" s="259"/>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324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58" t="s">
        <v>334</v>
      </c>
      <c r="D25" s="259"/>
      <c r="E25" s="259"/>
      <c r="F25" s="259"/>
      <c r="G25" s="259"/>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324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8" t="s">
        <v>335</v>
      </c>
      <c r="D26" s="259"/>
      <c r="E26" s="259"/>
      <c r="F26" s="259"/>
      <c r="G26" s="259"/>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324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7" t="s">
        <v>336</v>
      </c>
      <c r="D27" s="157"/>
      <c r="E27" s="158">
        <v>10</v>
      </c>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148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45"/>
      <c r="D28" s="246"/>
      <c r="E28" s="246"/>
      <c r="F28" s="246"/>
      <c r="G28" s="246"/>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138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66">
        <v>3</v>
      </c>
      <c r="B29" s="167" t="s">
        <v>337</v>
      </c>
      <c r="C29" s="176" t="s">
        <v>338</v>
      </c>
      <c r="D29" s="168" t="s">
        <v>172</v>
      </c>
      <c r="E29" s="169">
        <v>10</v>
      </c>
      <c r="F29" s="170"/>
      <c r="G29" s="171">
        <f>ROUND(E29*F29,2)</f>
        <v>0</v>
      </c>
      <c r="H29" s="170"/>
      <c r="I29" s="171">
        <f>ROUND(E29*H29,2)</f>
        <v>0</v>
      </c>
      <c r="J29" s="170"/>
      <c r="K29" s="171">
        <f>ROUND(E29*J29,2)</f>
        <v>0</v>
      </c>
      <c r="L29" s="171">
        <v>21</v>
      </c>
      <c r="M29" s="171">
        <f>G29*(1+L29/100)</f>
        <v>0</v>
      </c>
      <c r="N29" s="171">
        <v>0</v>
      </c>
      <c r="O29" s="171">
        <f>ROUND(E29*N29,2)</f>
        <v>0</v>
      </c>
      <c r="P29" s="171">
        <v>0.35199999999999998</v>
      </c>
      <c r="Q29" s="171">
        <f>ROUND(E29*P29,2)</f>
        <v>3.52</v>
      </c>
      <c r="R29" s="171" t="s">
        <v>320</v>
      </c>
      <c r="S29" s="171" t="s">
        <v>133</v>
      </c>
      <c r="T29" s="172" t="s">
        <v>133</v>
      </c>
      <c r="U29" s="156">
        <v>0.33</v>
      </c>
      <c r="V29" s="156">
        <f>ROUND(E29*U29,2)</f>
        <v>3.3</v>
      </c>
      <c r="W29" s="156"/>
      <c r="X29" s="156" t="s">
        <v>134</v>
      </c>
      <c r="Y29" s="147"/>
      <c r="Z29" s="147"/>
      <c r="AA29" s="147"/>
      <c r="AB29" s="147"/>
      <c r="AC29" s="147"/>
      <c r="AD29" s="147"/>
      <c r="AE29" s="147"/>
      <c r="AF29" s="147"/>
      <c r="AG29" s="147" t="s">
        <v>321</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60" t="s">
        <v>332</v>
      </c>
      <c r="D30" s="261"/>
      <c r="E30" s="261"/>
      <c r="F30" s="261"/>
      <c r="G30" s="261"/>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324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84" t="s">
        <v>325</v>
      </c>
      <c r="D31" s="181"/>
      <c r="E31" s="182"/>
      <c r="F31" s="183"/>
      <c r="G31" s="183"/>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324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58" t="s">
        <v>339</v>
      </c>
      <c r="D32" s="259"/>
      <c r="E32" s="259"/>
      <c r="F32" s="259"/>
      <c r="G32" s="259"/>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324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258" t="s">
        <v>340</v>
      </c>
      <c r="D33" s="259"/>
      <c r="E33" s="259"/>
      <c r="F33" s="259"/>
      <c r="G33" s="259"/>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324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77" t="s">
        <v>336</v>
      </c>
      <c r="D34" s="157"/>
      <c r="E34" s="158">
        <v>10</v>
      </c>
      <c r="F34" s="156"/>
      <c r="G34" s="156"/>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148</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45"/>
      <c r="D35" s="246"/>
      <c r="E35" s="246"/>
      <c r="F35" s="246"/>
      <c r="G35" s="24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138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1" x14ac:dyDescent="0.2">
      <c r="A36" s="166">
        <v>4</v>
      </c>
      <c r="B36" s="167" t="s">
        <v>341</v>
      </c>
      <c r="C36" s="176" t="s">
        <v>342</v>
      </c>
      <c r="D36" s="168" t="s">
        <v>172</v>
      </c>
      <c r="E36" s="169">
        <v>3742</v>
      </c>
      <c r="F36" s="170"/>
      <c r="G36" s="171">
        <f>ROUND(E36*F36,2)</f>
        <v>0</v>
      </c>
      <c r="H36" s="170"/>
      <c r="I36" s="171">
        <f>ROUND(E36*H36,2)</f>
        <v>0</v>
      </c>
      <c r="J36" s="170"/>
      <c r="K36" s="171">
        <f>ROUND(E36*J36,2)</f>
        <v>0</v>
      </c>
      <c r="L36" s="171">
        <v>21</v>
      </c>
      <c r="M36" s="171">
        <f>G36*(1+L36/100)</f>
        <v>0</v>
      </c>
      <c r="N36" s="171">
        <v>0</v>
      </c>
      <c r="O36" s="171">
        <f>ROUND(E36*N36,2)</f>
        <v>0</v>
      </c>
      <c r="P36" s="171">
        <v>0.13200000000000001</v>
      </c>
      <c r="Q36" s="171">
        <f>ROUND(E36*P36,2)</f>
        <v>493.94</v>
      </c>
      <c r="R36" s="171" t="s">
        <v>320</v>
      </c>
      <c r="S36" s="171" t="s">
        <v>133</v>
      </c>
      <c r="T36" s="172" t="s">
        <v>133</v>
      </c>
      <c r="U36" s="156">
        <v>0.02</v>
      </c>
      <c r="V36" s="156">
        <f>ROUND(E36*U36,2)</f>
        <v>74.84</v>
      </c>
      <c r="W36" s="156"/>
      <c r="X36" s="156" t="s">
        <v>134</v>
      </c>
      <c r="Y36" s="147"/>
      <c r="Z36" s="147"/>
      <c r="AA36" s="147"/>
      <c r="AB36" s="147"/>
      <c r="AC36" s="147"/>
      <c r="AD36" s="147"/>
      <c r="AE36" s="147"/>
      <c r="AF36" s="147"/>
      <c r="AG36" s="147" t="s">
        <v>321</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60" t="s">
        <v>343</v>
      </c>
      <c r="D37" s="261"/>
      <c r="E37" s="261"/>
      <c r="F37" s="261"/>
      <c r="G37" s="261"/>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324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84" t="s">
        <v>325</v>
      </c>
      <c r="D38" s="181"/>
      <c r="E38" s="182"/>
      <c r="F38" s="183"/>
      <c r="G38" s="183"/>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324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258" t="s">
        <v>344</v>
      </c>
      <c r="D39" s="259"/>
      <c r="E39" s="259"/>
      <c r="F39" s="259"/>
      <c r="G39" s="259"/>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324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77" t="s">
        <v>345</v>
      </c>
      <c r="D40" s="157"/>
      <c r="E40" s="158">
        <v>3742</v>
      </c>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148</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45"/>
      <c r="D41" s="246"/>
      <c r="E41" s="246"/>
      <c r="F41" s="246"/>
      <c r="G41" s="24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138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2.5" outlineLevel="1" x14ac:dyDescent="0.2">
      <c r="A42" s="166">
        <v>5</v>
      </c>
      <c r="B42" s="167" t="s">
        <v>346</v>
      </c>
      <c r="C42" s="176" t="s">
        <v>347</v>
      </c>
      <c r="D42" s="168" t="s">
        <v>172</v>
      </c>
      <c r="E42" s="169">
        <v>240</v>
      </c>
      <c r="F42" s="170"/>
      <c r="G42" s="171">
        <f>ROUND(E42*F42,2)</f>
        <v>0</v>
      </c>
      <c r="H42" s="170"/>
      <c r="I42" s="171">
        <f>ROUND(E42*H42,2)</f>
        <v>0</v>
      </c>
      <c r="J42" s="170"/>
      <c r="K42" s="171">
        <f>ROUND(E42*J42,2)</f>
        <v>0</v>
      </c>
      <c r="L42" s="171">
        <v>21</v>
      </c>
      <c r="M42" s="171">
        <f>G42*(1+L42/100)</f>
        <v>0</v>
      </c>
      <c r="N42" s="171">
        <v>0</v>
      </c>
      <c r="O42" s="171">
        <f>ROUND(E42*N42,2)</f>
        <v>0</v>
      </c>
      <c r="P42" s="171">
        <v>0.22</v>
      </c>
      <c r="Q42" s="171">
        <f>ROUND(E42*P42,2)</f>
        <v>52.8</v>
      </c>
      <c r="R42" s="171" t="s">
        <v>320</v>
      </c>
      <c r="S42" s="171" t="s">
        <v>133</v>
      </c>
      <c r="T42" s="172" t="s">
        <v>133</v>
      </c>
      <c r="U42" s="156">
        <v>0.03</v>
      </c>
      <c r="V42" s="156">
        <f>ROUND(E42*U42,2)</f>
        <v>7.2</v>
      </c>
      <c r="W42" s="156"/>
      <c r="X42" s="156" t="s">
        <v>134</v>
      </c>
      <c r="Y42" s="147"/>
      <c r="Z42" s="147"/>
      <c r="AA42" s="147"/>
      <c r="AB42" s="147"/>
      <c r="AC42" s="147"/>
      <c r="AD42" s="147"/>
      <c r="AE42" s="147"/>
      <c r="AF42" s="147"/>
      <c r="AG42" s="147" t="s">
        <v>321</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260" t="s">
        <v>323</v>
      </c>
      <c r="D43" s="261"/>
      <c r="E43" s="261"/>
      <c r="F43" s="261"/>
      <c r="G43" s="261"/>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324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58" t="s">
        <v>348</v>
      </c>
      <c r="D44" s="259"/>
      <c r="E44" s="259"/>
      <c r="F44" s="259"/>
      <c r="G44" s="259"/>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324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258" t="s">
        <v>349</v>
      </c>
      <c r="D45" s="259"/>
      <c r="E45" s="259"/>
      <c r="F45" s="259"/>
      <c r="G45" s="259"/>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324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77" t="s">
        <v>350</v>
      </c>
      <c r="D46" s="157"/>
      <c r="E46" s="158">
        <v>240</v>
      </c>
      <c r="F46" s="156"/>
      <c r="G46" s="156"/>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148</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245"/>
      <c r="D47" s="246"/>
      <c r="E47" s="246"/>
      <c r="F47" s="246"/>
      <c r="G47" s="246"/>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138</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2.5" outlineLevel="1" x14ac:dyDescent="0.2">
      <c r="A48" s="166">
        <v>6</v>
      </c>
      <c r="B48" s="167" t="s">
        <v>351</v>
      </c>
      <c r="C48" s="176" t="s">
        <v>352</v>
      </c>
      <c r="D48" s="168" t="s">
        <v>172</v>
      </c>
      <c r="E48" s="169">
        <v>91</v>
      </c>
      <c r="F48" s="170"/>
      <c r="G48" s="171">
        <f>ROUND(E48*F48,2)</f>
        <v>0</v>
      </c>
      <c r="H48" s="170"/>
      <c r="I48" s="171">
        <f>ROUND(E48*H48,2)</f>
        <v>0</v>
      </c>
      <c r="J48" s="170"/>
      <c r="K48" s="171">
        <f>ROUND(E48*J48,2)</f>
        <v>0</v>
      </c>
      <c r="L48" s="171">
        <v>21</v>
      </c>
      <c r="M48" s="171">
        <f>G48*(1+L48/100)</f>
        <v>0</v>
      </c>
      <c r="N48" s="171">
        <v>0</v>
      </c>
      <c r="O48" s="171">
        <f>ROUND(E48*N48,2)</f>
        <v>0</v>
      </c>
      <c r="P48" s="171">
        <v>0.39600000000000002</v>
      </c>
      <c r="Q48" s="171">
        <f>ROUND(E48*P48,2)</f>
        <v>36.04</v>
      </c>
      <c r="R48" s="171" t="s">
        <v>320</v>
      </c>
      <c r="S48" s="171" t="s">
        <v>133</v>
      </c>
      <c r="T48" s="172" t="s">
        <v>133</v>
      </c>
      <c r="U48" s="156">
        <v>0.05</v>
      </c>
      <c r="V48" s="156">
        <f>ROUND(E48*U48,2)</f>
        <v>4.55</v>
      </c>
      <c r="W48" s="156"/>
      <c r="X48" s="156" t="s">
        <v>134</v>
      </c>
      <c r="Y48" s="147"/>
      <c r="Z48" s="147"/>
      <c r="AA48" s="147"/>
      <c r="AB48" s="147"/>
      <c r="AC48" s="147"/>
      <c r="AD48" s="147"/>
      <c r="AE48" s="147"/>
      <c r="AF48" s="147"/>
      <c r="AG48" s="147" t="s">
        <v>321</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260" t="s">
        <v>353</v>
      </c>
      <c r="D49" s="261"/>
      <c r="E49" s="261"/>
      <c r="F49" s="261"/>
      <c r="G49" s="261"/>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324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58" t="s">
        <v>354</v>
      </c>
      <c r="D50" s="259"/>
      <c r="E50" s="259"/>
      <c r="F50" s="259"/>
      <c r="G50" s="259"/>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324</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258" t="s">
        <v>355</v>
      </c>
      <c r="D51" s="259"/>
      <c r="E51" s="259"/>
      <c r="F51" s="259"/>
      <c r="G51" s="259"/>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324</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177" t="s">
        <v>86</v>
      </c>
      <c r="D52" s="157"/>
      <c r="E52" s="158">
        <v>91</v>
      </c>
      <c r="F52" s="156"/>
      <c r="G52" s="156"/>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148</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245"/>
      <c r="D53" s="246"/>
      <c r="E53" s="246"/>
      <c r="F53" s="246"/>
      <c r="G53" s="246"/>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138</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66">
        <v>7</v>
      </c>
      <c r="B54" s="167" t="s">
        <v>356</v>
      </c>
      <c r="C54" s="176" t="s">
        <v>357</v>
      </c>
      <c r="D54" s="168" t="s">
        <v>172</v>
      </c>
      <c r="E54" s="169">
        <v>91</v>
      </c>
      <c r="F54" s="170"/>
      <c r="G54" s="171">
        <f>ROUND(E54*F54,2)</f>
        <v>0</v>
      </c>
      <c r="H54" s="170"/>
      <c r="I54" s="171">
        <f>ROUND(E54*H54,2)</f>
        <v>0</v>
      </c>
      <c r="J54" s="170"/>
      <c r="K54" s="171">
        <f>ROUND(E54*J54,2)</f>
        <v>0</v>
      </c>
      <c r="L54" s="171">
        <v>21</v>
      </c>
      <c r="M54" s="171">
        <f>G54*(1+L54/100)</f>
        <v>0</v>
      </c>
      <c r="N54" s="171">
        <v>0</v>
      </c>
      <c r="O54" s="171">
        <f>ROUND(E54*N54,2)</f>
        <v>0</v>
      </c>
      <c r="P54" s="171">
        <v>0.11</v>
      </c>
      <c r="Q54" s="171">
        <f>ROUND(E54*P54,2)</f>
        <v>10.01</v>
      </c>
      <c r="R54" s="171" t="s">
        <v>320</v>
      </c>
      <c r="S54" s="171" t="s">
        <v>133</v>
      </c>
      <c r="T54" s="172" t="s">
        <v>133</v>
      </c>
      <c r="U54" s="156">
        <v>0.04</v>
      </c>
      <c r="V54" s="156">
        <f>ROUND(E54*U54,2)</f>
        <v>3.64</v>
      </c>
      <c r="W54" s="156"/>
      <c r="X54" s="156" t="s">
        <v>134</v>
      </c>
      <c r="Y54" s="147"/>
      <c r="Z54" s="147"/>
      <c r="AA54" s="147"/>
      <c r="AB54" s="147"/>
      <c r="AC54" s="147"/>
      <c r="AD54" s="147"/>
      <c r="AE54" s="147"/>
      <c r="AF54" s="147"/>
      <c r="AG54" s="147" t="s">
        <v>321</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260" t="s">
        <v>353</v>
      </c>
      <c r="D55" s="261"/>
      <c r="E55" s="261"/>
      <c r="F55" s="261"/>
      <c r="G55" s="261"/>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324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84" t="s">
        <v>325</v>
      </c>
      <c r="D56" s="181"/>
      <c r="E56" s="182"/>
      <c r="F56" s="183"/>
      <c r="G56" s="183"/>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324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258" t="s">
        <v>358</v>
      </c>
      <c r="D57" s="259"/>
      <c r="E57" s="259"/>
      <c r="F57" s="259"/>
      <c r="G57" s="259"/>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324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58" t="s">
        <v>355</v>
      </c>
      <c r="D58" s="259"/>
      <c r="E58" s="259"/>
      <c r="F58" s="259"/>
      <c r="G58" s="259"/>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324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77" t="s">
        <v>86</v>
      </c>
      <c r="D59" s="157"/>
      <c r="E59" s="158">
        <v>91</v>
      </c>
      <c r="F59" s="156"/>
      <c r="G59" s="156"/>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148</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245"/>
      <c r="D60" s="246"/>
      <c r="E60" s="246"/>
      <c r="F60" s="246"/>
      <c r="G60" s="24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138</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2.5" outlineLevel="1" x14ac:dyDescent="0.2">
      <c r="A61" s="166">
        <v>8</v>
      </c>
      <c r="B61" s="167" t="s">
        <v>359</v>
      </c>
      <c r="C61" s="176" t="s">
        <v>360</v>
      </c>
      <c r="D61" s="168" t="s">
        <v>172</v>
      </c>
      <c r="E61" s="169">
        <v>3794</v>
      </c>
      <c r="F61" s="170"/>
      <c r="G61" s="171">
        <f>ROUND(E61*F61,2)</f>
        <v>0</v>
      </c>
      <c r="H61" s="170"/>
      <c r="I61" s="171">
        <f>ROUND(E61*H61,2)</f>
        <v>0</v>
      </c>
      <c r="J61" s="170"/>
      <c r="K61" s="171">
        <f>ROUND(E61*J61,2)</f>
        <v>0</v>
      </c>
      <c r="L61" s="171">
        <v>21</v>
      </c>
      <c r="M61" s="171">
        <f>G61*(1+L61/100)</f>
        <v>0</v>
      </c>
      <c r="N61" s="171">
        <v>0</v>
      </c>
      <c r="O61" s="171">
        <f>ROUND(E61*N61,2)</f>
        <v>0</v>
      </c>
      <c r="P61" s="171">
        <v>0.13200000000000001</v>
      </c>
      <c r="Q61" s="171">
        <f>ROUND(E61*P61,2)</f>
        <v>500.81</v>
      </c>
      <c r="R61" s="171" t="s">
        <v>320</v>
      </c>
      <c r="S61" s="171" t="s">
        <v>133</v>
      </c>
      <c r="T61" s="172" t="s">
        <v>133</v>
      </c>
      <c r="U61" s="156">
        <v>0.05</v>
      </c>
      <c r="V61" s="156">
        <f>ROUND(E61*U61,2)</f>
        <v>189.7</v>
      </c>
      <c r="W61" s="156"/>
      <c r="X61" s="156" t="s">
        <v>134</v>
      </c>
      <c r="Y61" s="147"/>
      <c r="Z61" s="147"/>
      <c r="AA61" s="147"/>
      <c r="AB61" s="147"/>
      <c r="AC61" s="147"/>
      <c r="AD61" s="147"/>
      <c r="AE61" s="147"/>
      <c r="AF61" s="147"/>
      <c r="AG61" s="147" t="s">
        <v>321</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60" t="s">
        <v>343</v>
      </c>
      <c r="D62" s="261"/>
      <c r="E62" s="261"/>
      <c r="F62" s="261"/>
      <c r="G62" s="261"/>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324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258" t="s">
        <v>361</v>
      </c>
      <c r="D63" s="259"/>
      <c r="E63" s="259"/>
      <c r="F63" s="259"/>
      <c r="G63" s="259"/>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324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258" t="s">
        <v>369</v>
      </c>
      <c r="D64" s="259"/>
      <c r="E64" s="259"/>
      <c r="F64" s="259"/>
      <c r="G64" s="259"/>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324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84" t="s">
        <v>325</v>
      </c>
      <c r="D65" s="181"/>
      <c r="E65" s="182"/>
      <c r="F65" s="183"/>
      <c r="G65" s="183"/>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324</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258" t="s">
        <v>362</v>
      </c>
      <c r="D66" s="259"/>
      <c r="E66" s="259"/>
      <c r="F66" s="259"/>
      <c r="G66" s="259"/>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324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258" t="s">
        <v>363</v>
      </c>
      <c r="D67" s="259"/>
      <c r="E67" s="259"/>
      <c r="F67" s="259"/>
      <c r="G67" s="259"/>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324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258" t="s">
        <v>364</v>
      </c>
      <c r="D68" s="259"/>
      <c r="E68" s="259"/>
      <c r="F68" s="259"/>
      <c r="G68" s="259"/>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324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177" t="s">
        <v>365</v>
      </c>
      <c r="D69" s="157"/>
      <c r="E69" s="158">
        <v>3794</v>
      </c>
      <c r="F69" s="156"/>
      <c r="G69" s="156"/>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148</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245"/>
      <c r="D70" s="246"/>
      <c r="E70" s="246"/>
      <c r="F70" s="246"/>
      <c r="G70" s="246"/>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138</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2.5" outlineLevel="1" x14ac:dyDescent="0.2">
      <c r="A71" s="166">
        <v>9</v>
      </c>
      <c r="B71" s="167" t="s">
        <v>366</v>
      </c>
      <c r="C71" s="176" t="s">
        <v>367</v>
      </c>
      <c r="D71" s="168" t="s">
        <v>172</v>
      </c>
      <c r="E71" s="169">
        <v>3742</v>
      </c>
      <c r="F71" s="170"/>
      <c r="G71" s="171">
        <f>ROUND(E71*F71,2)</f>
        <v>0</v>
      </c>
      <c r="H71" s="170"/>
      <c r="I71" s="171">
        <f>ROUND(E71*H71,2)</f>
        <v>0</v>
      </c>
      <c r="J71" s="170"/>
      <c r="K71" s="171">
        <f>ROUND(E71*J71,2)</f>
        <v>0</v>
      </c>
      <c r="L71" s="171">
        <v>21</v>
      </c>
      <c r="M71" s="171">
        <f>G71*(1+L71/100)</f>
        <v>0</v>
      </c>
      <c r="N71" s="171">
        <v>0</v>
      </c>
      <c r="O71" s="171">
        <f>ROUND(E71*N71,2)</f>
        <v>0</v>
      </c>
      <c r="P71" s="171">
        <v>0.66</v>
      </c>
      <c r="Q71" s="171">
        <f>ROUND(E71*P71,2)</f>
        <v>2469.7199999999998</v>
      </c>
      <c r="R71" s="171" t="s">
        <v>320</v>
      </c>
      <c r="S71" s="171" t="s">
        <v>133</v>
      </c>
      <c r="T71" s="172" t="s">
        <v>133</v>
      </c>
      <c r="U71" s="156">
        <v>0.25</v>
      </c>
      <c r="V71" s="156">
        <f>ROUND(E71*U71,2)</f>
        <v>935.5</v>
      </c>
      <c r="W71" s="156"/>
      <c r="X71" s="156" t="s">
        <v>134</v>
      </c>
      <c r="Y71" s="147"/>
      <c r="Z71" s="147"/>
      <c r="AA71" s="147"/>
      <c r="AB71" s="147"/>
      <c r="AC71" s="147"/>
      <c r="AD71" s="147"/>
      <c r="AE71" s="147"/>
      <c r="AF71" s="147"/>
      <c r="AG71" s="147" t="s">
        <v>321</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260" t="s">
        <v>343</v>
      </c>
      <c r="D72" s="261"/>
      <c r="E72" s="261"/>
      <c r="F72" s="261"/>
      <c r="G72" s="261"/>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324</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184" t="s">
        <v>325</v>
      </c>
      <c r="D73" s="181"/>
      <c r="E73" s="182"/>
      <c r="F73" s="183"/>
      <c r="G73" s="183"/>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324</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258" t="s">
        <v>368</v>
      </c>
      <c r="D74" s="259"/>
      <c r="E74" s="259"/>
      <c r="F74" s="259"/>
      <c r="G74" s="259"/>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324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258" t="s">
        <v>369</v>
      </c>
      <c r="D75" s="259"/>
      <c r="E75" s="259"/>
      <c r="F75" s="259"/>
      <c r="G75" s="259"/>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324</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77" t="s">
        <v>345</v>
      </c>
      <c r="D76" s="157"/>
      <c r="E76" s="158">
        <v>3742</v>
      </c>
      <c r="F76" s="156"/>
      <c r="G76" s="156"/>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148</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245"/>
      <c r="D77" s="246"/>
      <c r="E77" s="246"/>
      <c r="F77" s="246"/>
      <c r="G77" s="246"/>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138</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66">
        <v>10</v>
      </c>
      <c r="B78" s="167" t="s">
        <v>370</v>
      </c>
      <c r="C78" s="176" t="s">
        <v>371</v>
      </c>
      <c r="D78" s="168" t="s">
        <v>172</v>
      </c>
      <c r="E78" s="169">
        <v>101</v>
      </c>
      <c r="F78" s="170"/>
      <c r="G78" s="171">
        <f>ROUND(E78*F78,2)</f>
        <v>0</v>
      </c>
      <c r="H78" s="170"/>
      <c r="I78" s="171">
        <f>ROUND(E78*H78,2)</f>
        <v>0</v>
      </c>
      <c r="J78" s="170"/>
      <c r="K78" s="171">
        <f>ROUND(E78*J78,2)</f>
        <v>0</v>
      </c>
      <c r="L78" s="171">
        <v>21</v>
      </c>
      <c r="M78" s="171">
        <f>G78*(1+L78/100)</f>
        <v>0</v>
      </c>
      <c r="N78" s="171">
        <v>0</v>
      </c>
      <c r="O78" s="171">
        <f>ROUND(E78*N78,2)</f>
        <v>0</v>
      </c>
      <c r="P78" s="171">
        <v>0.48</v>
      </c>
      <c r="Q78" s="171">
        <f>ROUND(E78*P78,2)</f>
        <v>48.48</v>
      </c>
      <c r="R78" s="171" t="s">
        <v>320</v>
      </c>
      <c r="S78" s="171" t="s">
        <v>133</v>
      </c>
      <c r="T78" s="172" t="s">
        <v>133</v>
      </c>
      <c r="U78" s="156">
        <v>0.06</v>
      </c>
      <c r="V78" s="156">
        <f>ROUND(E78*U78,2)</f>
        <v>6.06</v>
      </c>
      <c r="W78" s="156"/>
      <c r="X78" s="156" t="s">
        <v>134</v>
      </c>
      <c r="Y78" s="147"/>
      <c r="Z78" s="147"/>
      <c r="AA78" s="147"/>
      <c r="AB78" s="147"/>
      <c r="AC78" s="147"/>
      <c r="AD78" s="147"/>
      <c r="AE78" s="147"/>
      <c r="AF78" s="147"/>
      <c r="AG78" s="147" t="s">
        <v>321</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60" t="s">
        <v>353</v>
      </c>
      <c r="D79" s="261"/>
      <c r="E79" s="261"/>
      <c r="F79" s="261"/>
      <c r="G79" s="261"/>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324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184" t="s">
        <v>325</v>
      </c>
      <c r="D80" s="181"/>
      <c r="E80" s="182"/>
      <c r="F80" s="183"/>
      <c r="G80" s="183"/>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324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258" t="s">
        <v>372</v>
      </c>
      <c r="D81" s="259"/>
      <c r="E81" s="259"/>
      <c r="F81" s="259"/>
      <c r="G81" s="259"/>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324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258" t="s">
        <v>355</v>
      </c>
      <c r="D82" s="259"/>
      <c r="E82" s="259"/>
      <c r="F82" s="259"/>
      <c r="G82" s="259"/>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324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258" t="s">
        <v>332</v>
      </c>
      <c r="D83" s="259"/>
      <c r="E83" s="259"/>
      <c r="F83" s="259"/>
      <c r="G83" s="259"/>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324</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258" t="s">
        <v>372</v>
      </c>
      <c r="D84" s="259"/>
      <c r="E84" s="259"/>
      <c r="F84" s="259"/>
      <c r="G84" s="259"/>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324</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258" t="s">
        <v>340</v>
      </c>
      <c r="D85" s="259"/>
      <c r="E85" s="259"/>
      <c r="F85" s="259"/>
      <c r="G85" s="259"/>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324</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77" t="s">
        <v>373</v>
      </c>
      <c r="D86" s="157"/>
      <c r="E86" s="158">
        <v>101</v>
      </c>
      <c r="F86" s="156"/>
      <c r="G86" s="156"/>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148</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245"/>
      <c r="D87" s="246"/>
      <c r="E87" s="246"/>
      <c r="F87" s="246"/>
      <c r="G87" s="246"/>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138</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ht="22.5" outlineLevel="1" x14ac:dyDescent="0.2">
      <c r="A88" s="166">
        <v>11</v>
      </c>
      <c r="B88" s="167" t="s">
        <v>374</v>
      </c>
      <c r="C88" s="176" t="s">
        <v>375</v>
      </c>
      <c r="D88" s="168" t="s">
        <v>172</v>
      </c>
      <c r="E88" s="169">
        <v>52</v>
      </c>
      <c r="F88" s="170"/>
      <c r="G88" s="171">
        <f>ROUND(E88*F88,2)</f>
        <v>0</v>
      </c>
      <c r="H88" s="170"/>
      <c r="I88" s="171">
        <f>ROUND(E88*H88,2)</f>
        <v>0</v>
      </c>
      <c r="J88" s="170"/>
      <c r="K88" s="171">
        <f>ROUND(E88*J88,2)</f>
        <v>0</v>
      </c>
      <c r="L88" s="171">
        <v>21</v>
      </c>
      <c r="M88" s="171">
        <f>G88*(1+L88/100)</f>
        <v>0</v>
      </c>
      <c r="N88" s="171">
        <v>0</v>
      </c>
      <c r="O88" s="171">
        <f>ROUND(E88*N88,2)</f>
        <v>0</v>
      </c>
      <c r="P88" s="171">
        <v>0.13200000000000001</v>
      </c>
      <c r="Q88" s="171">
        <f>ROUND(E88*P88,2)</f>
        <v>6.86</v>
      </c>
      <c r="R88" s="171" t="s">
        <v>320</v>
      </c>
      <c r="S88" s="171" t="s">
        <v>133</v>
      </c>
      <c r="T88" s="172" t="s">
        <v>133</v>
      </c>
      <c r="U88" s="156">
        <v>0.08</v>
      </c>
      <c r="V88" s="156">
        <f>ROUND(E88*U88,2)</f>
        <v>4.16</v>
      </c>
      <c r="W88" s="156"/>
      <c r="X88" s="156" t="s">
        <v>134</v>
      </c>
      <c r="Y88" s="147"/>
      <c r="Z88" s="147"/>
      <c r="AA88" s="147"/>
      <c r="AB88" s="147"/>
      <c r="AC88" s="147"/>
      <c r="AD88" s="147"/>
      <c r="AE88" s="147"/>
      <c r="AF88" s="147"/>
      <c r="AG88" s="147" t="s">
        <v>321</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ht="22.5" outlineLevel="1" x14ac:dyDescent="0.2">
      <c r="A89" s="154"/>
      <c r="B89" s="155"/>
      <c r="C89" s="254" t="s">
        <v>376</v>
      </c>
      <c r="D89" s="255"/>
      <c r="E89" s="255"/>
      <c r="F89" s="255"/>
      <c r="G89" s="255"/>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137</v>
      </c>
      <c r="AH89" s="147"/>
      <c r="AI89" s="147"/>
      <c r="AJ89" s="147"/>
      <c r="AK89" s="147"/>
      <c r="AL89" s="147"/>
      <c r="AM89" s="147"/>
      <c r="AN89" s="147"/>
      <c r="AO89" s="147"/>
      <c r="AP89" s="147"/>
      <c r="AQ89" s="147"/>
      <c r="AR89" s="147"/>
      <c r="AS89" s="147"/>
      <c r="AT89" s="147"/>
      <c r="AU89" s="147"/>
      <c r="AV89" s="147"/>
      <c r="AW89" s="147"/>
      <c r="AX89" s="147"/>
      <c r="AY89" s="147"/>
      <c r="AZ89" s="147"/>
      <c r="BA89" s="173" t="str">
        <f>C89</f>
        <v>s naložením na dopravní prostředek, očištění povrchu od frézované plochy, opotřebování frézovacích nástrojů (nožů, upínacích kroužků, držáků) nutné ruční odstranění (vybourání) živičného krytu kolem překážek,</v>
      </c>
      <c r="BB89" s="147"/>
      <c r="BC89" s="147"/>
      <c r="BD89" s="147"/>
      <c r="BE89" s="147"/>
      <c r="BF89" s="147"/>
      <c r="BG89" s="147"/>
      <c r="BH89" s="147"/>
    </row>
    <row r="90" spans="1:60" outlineLevel="1" x14ac:dyDescent="0.2">
      <c r="A90" s="154"/>
      <c r="B90" s="155"/>
      <c r="C90" s="258" t="s">
        <v>362</v>
      </c>
      <c r="D90" s="259"/>
      <c r="E90" s="259"/>
      <c r="F90" s="259"/>
      <c r="G90" s="259"/>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324</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258" t="s">
        <v>377</v>
      </c>
      <c r="D91" s="259"/>
      <c r="E91" s="259"/>
      <c r="F91" s="259"/>
      <c r="G91" s="259"/>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324</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258" t="s">
        <v>364</v>
      </c>
      <c r="D92" s="259"/>
      <c r="E92" s="259"/>
      <c r="F92" s="259"/>
      <c r="G92" s="259"/>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324</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77" t="s">
        <v>378</v>
      </c>
      <c r="D93" s="157"/>
      <c r="E93" s="158">
        <v>52</v>
      </c>
      <c r="F93" s="156"/>
      <c r="G93" s="156"/>
      <c r="H93" s="156"/>
      <c r="I93" s="156"/>
      <c r="J93" s="156"/>
      <c r="K93" s="156"/>
      <c r="L93" s="156"/>
      <c r="M93" s="156"/>
      <c r="N93" s="156"/>
      <c r="O93" s="156"/>
      <c r="P93" s="156"/>
      <c r="Q93" s="156"/>
      <c r="R93" s="156"/>
      <c r="S93" s="156"/>
      <c r="T93" s="156"/>
      <c r="U93" s="156"/>
      <c r="V93" s="156"/>
      <c r="W93" s="156"/>
      <c r="X93" s="156"/>
      <c r="Y93" s="147"/>
      <c r="Z93" s="147"/>
      <c r="AA93" s="147"/>
      <c r="AB93" s="147"/>
      <c r="AC93" s="147"/>
      <c r="AD93" s="147"/>
      <c r="AE93" s="147"/>
      <c r="AF93" s="147"/>
      <c r="AG93" s="147" t="s">
        <v>148</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245"/>
      <c r="D94" s="246"/>
      <c r="E94" s="246"/>
      <c r="F94" s="246"/>
      <c r="G94" s="246"/>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138</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66">
        <v>12</v>
      </c>
      <c r="B95" s="167" t="s">
        <v>379</v>
      </c>
      <c r="C95" s="176" t="s">
        <v>380</v>
      </c>
      <c r="D95" s="168" t="s">
        <v>240</v>
      </c>
      <c r="E95" s="169">
        <v>753</v>
      </c>
      <c r="F95" s="170"/>
      <c r="G95" s="171">
        <f>ROUND(E95*F95,2)</f>
        <v>0</v>
      </c>
      <c r="H95" s="170"/>
      <c r="I95" s="171">
        <f>ROUND(E95*H95,2)</f>
        <v>0</v>
      </c>
      <c r="J95" s="170"/>
      <c r="K95" s="171">
        <f>ROUND(E95*J95,2)</f>
        <v>0</v>
      </c>
      <c r="L95" s="171">
        <v>21</v>
      </c>
      <c r="M95" s="171">
        <f>G95*(1+L95/100)</f>
        <v>0</v>
      </c>
      <c r="N95" s="171">
        <v>0</v>
      </c>
      <c r="O95" s="171">
        <f>ROUND(E95*N95,2)</f>
        <v>0</v>
      </c>
      <c r="P95" s="171">
        <v>0.27</v>
      </c>
      <c r="Q95" s="171">
        <f>ROUND(E95*P95,2)</f>
        <v>203.31</v>
      </c>
      <c r="R95" s="171" t="s">
        <v>320</v>
      </c>
      <c r="S95" s="171" t="s">
        <v>133</v>
      </c>
      <c r="T95" s="172" t="s">
        <v>133</v>
      </c>
      <c r="U95" s="156">
        <v>0.12</v>
      </c>
      <c r="V95" s="156">
        <f>ROUND(E95*U95,2)</f>
        <v>90.36</v>
      </c>
      <c r="W95" s="156"/>
      <c r="X95" s="156" t="s">
        <v>134</v>
      </c>
      <c r="Y95" s="147"/>
      <c r="Z95" s="147"/>
      <c r="AA95" s="147"/>
      <c r="AB95" s="147"/>
      <c r="AC95" s="147"/>
      <c r="AD95" s="147"/>
      <c r="AE95" s="147"/>
      <c r="AF95" s="147"/>
      <c r="AG95" s="147" t="s">
        <v>321</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254" t="s">
        <v>381</v>
      </c>
      <c r="D96" s="255"/>
      <c r="E96" s="255"/>
      <c r="F96" s="255"/>
      <c r="G96" s="255"/>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137</v>
      </c>
      <c r="AH96" s="147"/>
      <c r="AI96" s="147"/>
      <c r="AJ96" s="147"/>
      <c r="AK96" s="147"/>
      <c r="AL96" s="147"/>
      <c r="AM96" s="147"/>
      <c r="AN96" s="147"/>
      <c r="AO96" s="147"/>
      <c r="AP96" s="147"/>
      <c r="AQ96" s="147"/>
      <c r="AR96" s="147"/>
      <c r="AS96" s="147"/>
      <c r="AT96" s="147"/>
      <c r="AU96" s="147"/>
      <c r="AV96" s="147"/>
      <c r="AW96" s="147"/>
      <c r="AX96" s="147"/>
      <c r="AY96" s="147"/>
      <c r="AZ96" s="147"/>
      <c r="BA96" s="173" t="str">
        <f>C96</f>
        <v>s vybouráním lože, s přemístěním hmot na skládku na vzdálenost do 3 m nebo naložením na dopravní prostředek</v>
      </c>
      <c r="BB96" s="147"/>
      <c r="BC96" s="147"/>
      <c r="BD96" s="147"/>
      <c r="BE96" s="147"/>
      <c r="BF96" s="147"/>
      <c r="BG96" s="147"/>
      <c r="BH96" s="147"/>
    </row>
    <row r="97" spans="1:60" outlineLevel="1" x14ac:dyDescent="0.2">
      <c r="A97" s="154"/>
      <c r="B97" s="155"/>
      <c r="C97" s="258" t="s">
        <v>382</v>
      </c>
      <c r="D97" s="259"/>
      <c r="E97" s="259"/>
      <c r="F97" s="259"/>
      <c r="G97" s="259"/>
      <c r="H97" s="156"/>
      <c r="I97" s="156"/>
      <c r="J97" s="156"/>
      <c r="K97" s="156"/>
      <c r="L97" s="156"/>
      <c r="M97" s="156"/>
      <c r="N97" s="156"/>
      <c r="O97" s="156"/>
      <c r="P97" s="156"/>
      <c r="Q97" s="156"/>
      <c r="R97" s="156"/>
      <c r="S97" s="156"/>
      <c r="T97" s="156"/>
      <c r="U97" s="156"/>
      <c r="V97" s="156"/>
      <c r="W97" s="156"/>
      <c r="X97" s="156"/>
      <c r="Y97" s="147"/>
      <c r="Z97" s="147"/>
      <c r="AA97" s="147"/>
      <c r="AB97" s="147"/>
      <c r="AC97" s="147"/>
      <c r="AD97" s="147"/>
      <c r="AE97" s="147"/>
      <c r="AF97" s="147"/>
      <c r="AG97" s="147" t="s">
        <v>324</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258" t="s">
        <v>383</v>
      </c>
      <c r="D98" s="259"/>
      <c r="E98" s="259"/>
      <c r="F98" s="259"/>
      <c r="G98" s="259"/>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324</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258" t="s">
        <v>384</v>
      </c>
      <c r="D99" s="259"/>
      <c r="E99" s="259"/>
      <c r="F99" s="259"/>
      <c r="G99" s="259"/>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324</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177" t="s">
        <v>385</v>
      </c>
      <c r="D100" s="157"/>
      <c r="E100" s="158">
        <v>753</v>
      </c>
      <c r="F100" s="156"/>
      <c r="G100" s="156"/>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148</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245"/>
      <c r="D101" s="246"/>
      <c r="E101" s="246"/>
      <c r="F101" s="246"/>
      <c r="G101" s="246"/>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138</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66">
        <v>13</v>
      </c>
      <c r="B102" s="167" t="s">
        <v>386</v>
      </c>
      <c r="C102" s="176" t="s">
        <v>387</v>
      </c>
      <c r="D102" s="168" t="s">
        <v>240</v>
      </c>
      <c r="E102" s="169">
        <v>774</v>
      </c>
      <c r="F102" s="170"/>
      <c r="G102" s="171">
        <f>ROUND(E102*F102,2)</f>
        <v>0</v>
      </c>
      <c r="H102" s="170"/>
      <c r="I102" s="171">
        <f>ROUND(E102*H102,2)</f>
        <v>0</v>
      </c>
      <c r="J102" s="170"/>
      <c r="K102" s="171">
        <f>ROUND(E102*J102,2)</f>
        <v>0</v>
      </c>
      <c r="L102" s="171">
        <v>21</v>
      </c>
      <c r="M102" s="171">
        <f>G102*(1+L102/100)</f>
        <v>0</v>
      </c>
      <c r="N102" s="171">
        <v>0</v>
      </c>
      <c r="O102" s="171">
        <f>ROUND(E102*N102,2)</f>
        <v>0</v>
      </c>
      <c r="P102" s="171">
        <v>0.115</v>
      </c>
      <c r="Q102" s="171">
        <f>ROUND(E102*P102,2)</f>
        <v>89.01</v>
      </c>
      <c r="R102" s="171" t="s">
        <v>320</v>
      </c>
      <c r="S102" s="171" t="s">
        <v>133</v>
      </c>
      <c r="T102" s="172" t="s">
        <v>133</v>
      </c>
      <c r="U102" s="156">
        <v>0.14000000000000001</v>
      </c>
      <c r="V102" s="156">
        <f>ROUND(E102*U102,2)</f>
        <v>108.36</v>
      </c>
      <c r="W102" s="156"/>
      <c r="X102" s="156" t="s">
        <v>134</v>
      </c>
      <c r="Y102" s="147"/>
      <c r="Z102" s="147"/>
      <c r="AA102" s="147"/>
      <c r="AB102" s="147"/>
      <c r="AC102" s="147"/>
      <c r="AD102" s="147"/>
      <c r="AE102" s="147"/>
      <c r="AF102" s="147"/>
      <c r="AG102" s="147" t="s">
        <v>321</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254" t="s">
        <v>381</v>
      </c>
      <c r="D103" s="255"/>
      <c r="E103" s="255"/>
      <c r="F103" s="255"/>
      <c r="G103" s="255"/>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137</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73" t="str">
        <f>C103</f>
        <v>s vybouráním lože, s přemístěním hmot na skládku na vzdálenost do 3 m nebo naložením na dopravní prostředek</v>
      </c>
      <c r="BB103" s="147"/>
      <c r="BC103" s="147"/>
      <c r="BD103" s="147"/>
      <c r="BE103" s="147"/>
      <c r="BF103" s="147"/>
      <c r="BG103" s="147"/>
      <c r="BH103" s="147"/>
    </row>
    <row r="104" spans="1:60" outlineLevel="1" x14ac:dyDescent="0.2">
      <c r="A104" s="154"/>
      <c r="B104" s="155"/>
      <c r="C104" s="258" t="s">
        <v>388</v>
      </c>
      <c r="D104" s="259"/>
      <c r="E104" s="259"/>
      <c r="F104" s="259"/>
      <c r="G104" s="259"/>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324</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84" t="s">
        <v>325</v>
      </c>
      <c r="D105" s="181"/>
      <c r="E105" s="182"/>
      <c r="F105" s="183"/>
      <c r="G105" s="183"/>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324</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258" t="s">
        <v>389</v>
      </c>
      <c r="D106" s="259"/>
      <c r="E106" s="259"/>
      <c r="F106" s="259"/>
      <c r="G106" s="259"/>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324</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77" t="s">
        <v>390</v>
      </c>
      <c r="D107" s="157"/>
      <c r="E107" s="158">
        <v>774</v>
      </c>
      <c r="F107" s="156"/>
      <c r="G107" s="156"/>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148</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245"/>
      <c r="D108" s="246"/>
      <c r="E108" s="246"/>
      <c r="F108" s="246"/>
      <c r="G108" s="246"/>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138</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66">
        <v>14</v>
      </c>
      <c r="B109" s="167" t="s">
        <v>391</v>
      </c>
      <c r="C109" s="176" t="s">
        <v>392</v>
      </c>
      <c r="D109" s="168" t="s">
        <v>240</v>
      </c>
      <c r="E109" s="169">
        <v>50</v>
      </c>
      <c r="F109" s="170"/>
      <c r="G109" s="171">
        <f>ROUND(E109*F109,2)</f>
        <v>0</v>
      </c>
      <c r="H109" s="170"/>
      <c r="I109" s="171">
        <f>ROUND(E109*H109,2)</f>
        <v>0</v>
      </c>
      <c r="J109" s="170"/>
      <c r="K109" s="171">
        <f>ROUND(E109*J109,2)</f>
        <v>0</v>
      </c>
      <c r="L109" s="171">
        <v>21</v>
      </c>
      <c r="M109" s="171">
        <f>G109*(1+L109/100)</f>
        <v>0</v>
      </c>
      <c r="N109" s="171">
        <v>0</v>
      </c>
      <c r="O109" s="171">
        <f>ROUND(E109*N109,2)</f>
        <v>0</v>
      </c>
      <c r="P109" s="171">
        <v>0.125</v>
      </c>
      <c r="Q109" s="171">
        <f>ROUND(E109*P109,2)</f>
        <v>6.25</v>
      </c>
      <c r="R109" s="171" t="s">
        <v>320</v>
      </c>
      <c r="S109" s="171" t="s">
        <v>133</v>
      </c>
      <c r="T109" s="172" t="s">
        <v>133</v>
      </c>
      <c r="U109" s="156">
        <v>0.08</v>
      </c>
      <c r="V109" s="156">
        <f>ROUND(E109*U109,2)</f>
        <v>4</v>
      </c>
      <c r="W109" s="156"/>
      <c r="X109" s="156" t="s">
        <v>134</v>
      </c>
      <c r="Y109" s="147"/>
      <c r="Z109" s="147"/>
      <c r="AA109" s="147"/>
      <c r="AB109" s="147"/>
      <c r="AC109" s="147"/>
      <c r="AD109" s="147"/>
      <c r="AE109" s="147"/>
      <c r="AF109" s="147"/>
      <c r="AG109" s="147" t="s">
        <v>321</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254" t="s">
        <v>381</v>
      </c>
      <c r="D110" s="255"/>
      <c r="E110" s="255"/>
      <c r="F110" s="255"/>
      <c r="G110" s="255"/>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137</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73" t="str">
        <f>C110</f>
        <v>s vybouráním lože, s přemístěním hmot na skládku na vzdálenost do 3 m nebo naložením na dopravní prostředek</v>
      </c>
      <c r="BB110" s="147"/>
      <c r="BC110" s="147"/>
      <c r="BD110" s="147"/>
      <c r="BE110" s="147"/>
      <c r="BF110" s="147"/>
      <c r="BG110" s="147"/>
      <c r="BH110" s="147"/>
    </row>
    <row r="111" spans="1:60" outlineLevel="1" x14ac:dyDescent="0.2">
      <c r="A111" s="154"/>
      <c r="B111" s="155"/>
      <c r="C111" s="258" t="s">
        <v>382</v>
      </c>
      <c r="D111" s="259"/>
      <c r="E111" s="259"/>
      <c r="F111" s="259"/>
      <c r="G111" s="259"/>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324</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258" t="s">
        <v>393</v>
      </c>
      <c r="D112" s="259"/>
      <c r="E112" s="259"/>
      <c r="F112" s="259"/>
      <c r="G112" s="259"/>
      <c r="H112" s="156"/>
      <c r="I112" s="156"/>
      <c r="J112" s="156"/>
      <c r="K112" s="156"/>
      <c r="L112" s="156"/>
      <c r="M112" s="156"/>
      <c r="N112" s="156"/>
      <c r="O112" s="156"/>
      <c r="P112" s="156"/>
      <c r="Q112" s="156"/>
      <c r="R112" s="156"/>
      <c r="S112" s="156"/>
      <c r="T112" s="156"/>
      <c r="U112" s="156"/>
      <c r="V112" s="156"/>
      <c r="W112" s="156"/>
      <c r="X112" s="156"/>
      <c r="Y112" s="147"/>
      <c r="Z112" s="147"/>
      <c r="AA112" s="147"/>
      <c r="AB112" s="147"/>
      <c r="AC112" s="147"/>
      <c r="AD112" s="147"/>
      <c r="AE112" s="147"/>
      <c r="AF112" s="147"/>
      <c r="AG112" s="147" t="s">
        <v>324</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77" t="s">
        <v>394</v>
      </c>
      <c r="D113" s="157"/>
      <c r="E113" s="158">
        <v>50</v>
      </c>
      <c r="F113" s="156"/>
      <c r="G113" s="156"/>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148</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245"/>
      <c r="D114" s="246"/>
      <c r="E114" s="246"/>
      <c r="F114" s="246"/>
      <c r="G114" s="246"/>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138</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ht="22.5" outlineLevel="1" x14ac:dyDescent="0.2">
      <c r="A115" s="166">
        <v>15</v>
      </c>
      <c r="B115" s="167" t="s">
        <v>395</v>
      </c>
      <c r="C115" s="176" t="s">
        <v>396</v>
      </c>
      <c r="D115" s="168" t="s">
        <v>145</v>
      </c>
      <c r="E115" s="169">
        <v>457.464</v>
      </c>
      <c r="F115" s="170"/>
      <c r="G115" s="171">
        <f>ROUND(E115*F115,2)</f>
        <v>0</v>
      </c>
      <c r="H115" s="170"/>
      <c r="I115" s="171">
        <f>ROUND(E115*H115,2)</f>
        <v>0</v>
      </c>
      <c r="J115" s="170"/>
      <c r="K115" s="171">
        <f>ROUND(E115*J115,2)</f>
        <v>0</v>
      </c>
      <c r="L115" s="171">
        <v>21</v>
      </c>
      <c r="M115" s="171">
        <f>G115*(1+L115/100)</f>
        <v>0</v>
      </c>
      <c r="N115" s="171">
        <v>0</v>
      </c>
      <c r="O115" s="171">
        <f>ROUND(E115*N115,2)</f>
        <v>0</v>
      </c>
      <c r="P115" s="171">
        <v>0</v>
      </c>
      <c r="Q115" s="171">
        <f>ROUND(E115*P115,2)</f>
        <v>0</v>
      </c>
      <c r="R115" s="171" t="s">
        <v>132</v>
      </c>
      <c r="S115" s="171" t="s">
        <v>133</v>
      </c>
      <c r="T115" s="172" t="s">
        <v>133</v>
      </c>
      <c r="U115" s="156">
        <v>16.54</v>
      </c>
      <c r="V115" s="156">
        <f>ROUND(E115*U115,2)</f>
        <v>7566.45</v>
      </c>
      <c r="W115" s="156"/>
      <c r="X115" s="156" t="s">
        <v>134</v>
      </c>
      <c r="Y115" s="147"/>
      <c r="Z115" s="147"/>
      <c r="AA115" s="147"/>
      <c r="AB115" s="147"/>
      <c r="AC115" s="147"/>
      <c r="AD115" s="147"/>
      <c r="AE115" s="147"/>
      <c r="AF115" s="147"/>
      <c r="AG115" s="147" t="s">
        <v>321</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ht="22.5" outlineLevel="1" x14ac:dyDescent="0.2">
      <c r="A116" s="154"/>
      <c r="B116" s="155"/>
      <c r="C116" s="254" t="s">
        <v>397</v>
      </c>
      <c r="D116" s="255"/>
      <c r="E116" s="255"/>
      <c r="F116" s="255"/>
      <c r="G116" s="255"/>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137</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73" t="str">
        <f>C116</f>
        <v>korytech vodotečí, melioračních kanálech s přemístěním suti na hromady na vzdálenost do 20 m nebo s naložením na dopravní prostředek,</v>
      </c>
      <c r="BB116" s="147"/>
      <c r="BC116" s="147"/>
      <c r="BD116" s="147"/>
      <c r="BE116" s="147"/>
      <c r="BF116" s="147"/>
      <c r="BG116" s="147"/>
      <c r="BH116" s="147"/>
    </row>
    <row r="117" spans="1:60" outlineLevel="1" x14ac:dyDescent="0.2">
      <c r="A117" s="154"/>
      <c r="B117" s="155"/>
      <c r="C117" s="258" t="s">
        <v>398</v>
      </c>
      <c r="D117" s="259"/>
      <c r="E117" s="259"/>
      <c r="F117" s="259"/>
      <c r="G117" s="259"/>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324</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33.75" outlineLevel="1" x14ac:dyDescent="0.2">
      <c r="A118" s="154"/>
      <c r="B118" s="155"/>
      <c r="C118" s="258" t="s">
        <v>399</v>
      </c>
      <c r="D118" s="259"/>
      <c r="E118" s="259"/>
      <c r="F118" s="259"/>
      <c r="G118" s="259"/>
      <c r="H118" s="156"/>
      <c r="I118" s="156"/>
      <c r="J118" s="156"/>
      <c r="K118" s="156"/>
      <c r="L118" s="156"/>
      <c r="M118" s="156"/>
      <c r="N118" s="156"/>
      <c r="O118" s="156"/>
      <c r="P118" s="156"/>
      <c r="Q118" s="156"/>
      <c r="R118" s="156"/>
      <c r="S118" s="156"/>
      <c r="T118" s="156"/>
      <c r="U118" s="156"/>
      <c r="V118" s="156"/>
      <c r="W118" s="156"/>
      <c r="X118" s="156"/>
      <c r="Y118" s="147"/>
      <c r="Z118" s="147"/>
      <c r="AA118" s="147"/>
      <c r="AB118" s="147"/>
      <c r="AC118" s="147"/>
      <c r="AD118" s="147"/>
      <c r="AE118" s="147"/>
      <c r="AF118" s="147"/>
      <c r="AG118" s="147" t="s">
        <v>324</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73" t="str">
        <f>C118</f>
        <v>Je navrženo sejmutí zeminy v tl. 420 mm (nové komunikace, parkovací stání) v místě nově navržených tras zpevněných ploch a komunikací. V zemině se budou bourat skryté konstrukce (zbytky betonových základů, betonové patky, suť apod.) – minimálně 40 % z celkové plochy. Celková plocha je 2723 m2.</v>
      </c>
      <c r="BB118" s="147"/>
      <c r="BC118" s="147"/>
      <c r="BD118" s="147"/>
      <c r="BE118" s="147"/>
      <c r="BF118" s="147"/>
      <c r="BG118" s="147"/>
      <c r="BH118" s="147"/>
    </row>
    <row r="119" spans="1:60" ht="22.5" outlineLevel="1" x14ac:dyDescent="0.2">
      <c r="A119" s="154"/>
      <c r="B119" s="155"/>
      <c r="C119" s="177" t="s">
        <v>400</v>
      </c>
      <c r="D119" s="157"/>
      <c r="E119" s="158">
        <v>457.464</v>
      </c>
      <c r="F119" s="156"/>
      <c r="G119" s="156"/>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148</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245"/>
      <c r="D120" s="246"/>
      <c r="E120" s="246"/>
      <c r="F120" s="246"/>
      <c r="G120" s="246"/>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138</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ht="22.5" outlineLevel="1" x14ac:dyDescent="0.2">
      <c r="A121" s="166">
        <v>16</v>
      </c>
      <c r="B121" s="167" t="s">
        <v>401</v>
      </c>
      <c r="C121" s="176" t="s">
        <v>402</v>
      </c>
      <c r="D121" s="168" t="s">
        <v>145</v>
      </c>
      <c r="E121" s="169">
        <v>1143.6600000000001</v>
      </c>
      <c r="F121" s="170"/>
      <c r="G121" s="171">
        <f>ROUND(E121*F121,2)</f>
        <v>0</v>
      </c>
      <c r="H121" s="170"/>
      <c r="I121" s="171">
        <f>ROUND(E121*H121,2)</f>
        <v>0</v>
      </c>
      <c r="J121" s="170"/>
      <c r="K121" s="171">
        <f>ROUND(E121*J121,2)</f>
        <v>0</v>
      </c>
      <c r="L121" s="171">
        <v>21</v>
      </c>
      <c r="M121" s="171">
        <f>G121*(1+L121/100)</f>
        <v>0</v>
      </c>
      <c r="N121" s="171">
        <v>0</v>
      </c>
      <c r="O121" s="171">
        <f>ROUND(E121*N121,2)</f>
        <v>0</v>
      </c>
      <c r="P121" s="171">
        <v>0</v>
      </c>
      <c r="Q121" s="171">
        <f>ROUND(E121*P121,2)</f>
        <v>0</v>
      </c>
      <c r="R121" s="171" t="s">
        <v>132</v>
      </c>
      <c r="S121" s="171" t="s">
        <v>133</v>
      </c>
      <c r="T121" s="172" t="s">
        <v>133</v>
      </c>
      <c r="U121" s="156">
        <v>0.12</v>
      </c>
      <c r="V121" s="156">
        <f>ROUND(E121*U121,2)</f>
        <v>137.24</v>
      </c>
      <c r="W121" s="156"/>
      <c r="X121" s="156" t="s">
        <v>134</v>
      </c>
      <c r="Y121" s="147"/>
      <c r="Z121" s="147"/>
      <c r="AA121" s="147"/>
      <c r="AB121" s="147"/>
      <c r="AC121" s="147"/>
      <c r="AD121" s="147"/>
      <c r="AE121" s="147"/>
      <c r="AF121" s="147"/>
      <c r="AG121" s="147" t="s">
        <v>321</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254" t="s">
        <v>403</v>
      </c>
      <c r="D122" s="255"/>
      <c r="E122" s="255"/>
      <c r="F122" s="255"/>
      <c r="G122" s="255"/>
      <c r="H122" s="156"/>
      <c r="I122" s="156"/>
      <c r="J122" s="156"/>
      <c r="K122" s="156"/>
      <c r="L122" s="156"/>
      <c r="M122" s="156"/>
      <c r="N122" s="156"/>
      <c r="O122" s="156"/>
      <c r="P122" s="156"/>
      <c r="Q122" s="156"/>
      <c r="R122" s="156"/>
      <c r="S122" s="156"/>
      <c r="T122" s="156"/>
      <c r="U122" s="156"/>
      <c r="V122" s="156"/>
      <c r="W122" s="156"/>
      <c r="X122" s="156"/>
      <c r="Y122" s="147"/>
      <c r="Z122" s="147"/>
      <c r="AA122" s="147"/>
      <c r="AB122" s="147"/>
      <c r="AC122" s="147"/>
      <c r="AD122" s="147"/>
      <c r="AE122" s="147"/>
      <c r="AF122" s="147"/>
      <c r="AG122" s="147" t="s">
        <v>137</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258" t="s">
        <v>398</v>
      </c>
      <c r="D123" s="259"/>
      <c r="E123" s="259"/>
      <c r="F123" s="259"/>
      <c r="G123" s="259"/>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324</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33.75" outlineLevel="1" x14ac:dyDescent="0.2">
      <c r="A124" s="154"/>
      <c r="B124" s="155"/>
      <c r="C124" s="258" t="s">
        <v>399</v>
      </c>
      <c r="D124" s="259"/>
      <c r="E124" s="259"/>
      <c r="F124" s="259"/>
      <c r="G124" s="259"/>
      <c r="H124" s="156"/>
      <c r="I124" s="156"/>
      <c r="J124" s="156"/>
      <c r="K124" s="156"/>
      <c r="L124" s="156"/>
      <c r="M124" s="156"/>
      <c r="N124" s="156"/>
      <c r="O124" s="156"/>
      <c r="P124" s="156"/>
      <c r="Q124" s="156"/>
      <c r="R124" s="156"/>
      <c r="S124" s="156"/>
      <c r="T124" s="156"/>
      <c r="U124" s="156"/>
      <c r="V124" s="156"/>
      <c r="W124" s="156"/>
      <c r="X124" s="156"/>
      <c r="Y124" s="147"/>
      <c r="Z124" s="147"/>
      <c r="AA124" s="147"/>
      <c r="AB124" s="147"/>
      <c r="AC124" s="147"/>
      <c r="AD124" s="147"/>
      <c r="AE124" s="147"/>
      <c r="AF124" s="147"/>
      <c r="AG124" s="147" t="s">
        <v>324</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73" t="str">
        <f>C124</f>
        <v>Je navrženo sejmutí zeminy v tl. 420 mm (nové komunikace, parkovací stání) v místě nově navržených tras zpevněných ploch a komunikací. V zemině se budou bourat skryté konstrukce (zbytky betonových základů, betonové patky, suť apod.) – minimálně 40 % z celkové plochy. Celková plocha je 2723 m2.</v>
      </c>
      <c r="BB124" s="147"/>
      <c r="BC124" s="147"/>
      <c r="BD124" s="147"/>
      <c r="BE124" s="147"/>
      <c r="BF124" s="147"/>
      <c r="BG124" s="147"/>
      <c r="BH124" s="147"/>
    </row>
    <row r="125" spans="1:60" ht="22.5" outlineLevel="1" x14ac:dyDescent="0.2">
      <c r="A125" s="154"/>
      <c r="B125" s="155"/>
      <c r="C125" s="258" t="s">
        <v>458</v>
      </c>
      <c r="D125" s="259"/>
      <c r="E125" s="259"/>
      <c r="F125" s="259"/>
      <c r="G125" s="259"/>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324</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73" t="str">
        <f>C125</f>
        <v>Zemina bude uložena na staveništi pro pozdější zásypy na rušených plochách, případně odvážena na organizovanou skládku, kterou zajistí dodavatel.</v>
      </c>
      <c r="BB125" s="147"/>
      <c r="BC125" s="147"/>
      <c r="BD125" s="147"/>
      <c r="BE125" s="147"/>
      <c r="BF125" s="147"/>
      <c r="BG125" s="147"/>
      <c r="BH125" s="147"/>
    </row>
    <row r="126" spans="1:60" outlineLevel="1" x14ac:dyDescent="0.2">
      <c r="A126" s="154"/>
      <c r="B126" s="155"/>
      <c r="C126" s="258" t="s">
        <v>459</v>
      </c>
      <c r="D126" s="259"/>
      <c r="E126" s="259"/>
      <c r="F126" s="259"/>
      <c r="G126" s="259"/>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324</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ht="22.5" outlineLevel="1" x14ac:dyDescent="0.2">
      <c r="A127" s="154"/>
      <c r="B127" s="155"/>
      <c r="C127" s="258" t="s">
        <v>404</v>
      </c>
      <c r="D127" s="259"/>
      <c r="E127" s="259"/>
      <c r="F127" s="259"/>
      <c r="G127" s="259"/>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324</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73" t="str">
        <f>C127</f>
        <v>V místě sávajícího parčíku terén stoupá, proto v místě nově navržených zpevněných ploch bude odkopáno 1000m3 zeminy.  Po urovnání terénu a spádů, vykopání drážek na drenážní potrubí bude nachystaná zemní pláň</v>
      </c>
      <c r="BB127" s="147"/>
      <c r="BC127" s="147"/>
      <c r="BD127" s="147"/>
      <c r="BE127" s="147"/>
      <c r="BF127" s="147"/>
      <c r="BG127" s="147"/>
      <c r="BH127" s="147"/>
    </row>
    <row r="128" spans="1:60" outlineLevel="1" x14ac:dyDescent="0.2">
      <c r="A128" s="154"/>
      <c r="B128" s="155"/>
      <c r="C128" s="177" t="s">
        <v>405</v>
      </c>
      <c r="D128" s="157"/>
      <c r="E128" s="158">
        <v>1143.6600000000001</v>
      </c>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148</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245"/>
      <c r="D129" s="246"/>
      <c r="E129" s="246"/>
      <c r="F129" s="246"/>
      <c r="G129" s="246"/>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138</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ht="22.5" outlineLevel="1" x14ac:dyDescent="0.2">
      <c r="A130" s="166">
        <v>17</v>
      </c>
      <c r="B130" s="167" t="s">
        <v>406</v>
      </c>
      <c r="C130" s="176" t="s">
        <v>407</v>
      </c>
      <c r="D130" s="168" t="s">
        <v>145</v>
      </c>
      <c r="E130" s="169">
        <v>1143.6600000000001</v>
      </c>
      <c r="F130" s="170"/>
      <c r="G130" s="171">
        <f>ROUND(E130*F130,2)</f>
        <v>0</v>
      </c>
      <c r="H130" s="170"/>
      <c r="I130" s="171">
        <f>ROUND(E130*H130,2)</f>
        <v>0</v>
      </c>
      <c r="J130" s="170"/>
      <c r="K130" s="171">
        <f>ROUND(E130*J130,2)</f>
        <v>0</v>
      </c>
      <c r="L130" s="171">
        <v>21</v>
      </c>
      <c r="M130" s="171">
        <f>G130*(1+L130/100)</f>
        <v>0</v>
      </c>
      <c r="N130" s="171">
        <v>0</v>
      </c>
      <c r="O130" s="171">
        <f>ROUND(E130*N130,2)</f>
        <v>0</v>
      </c>
      <c r="P130" s="171">
        <v>0</v>
      </c>
      <c r="Q130" s="171">
        <f>ROUND(E130*P130,2)</f>
        <v>0</v>
      </c>
      <c r="R130" s="171" t="s">
        <v>132</v>
      </c>
      <c r="S130" s="171" t="s">
        <v>133</v>
      </c>
      <c r="T130" s="172" t="s">
        <v>133</v>
      </c>
      <c r="U130" s="156">
        <v>0.06</v>
      </c>
      <c r="V130" s="156">
        <f>ROUND(E130*U130,2)</f>
        <v>68.62</v>
      </c>
      <c r="W130" s="156"/>
      <c r="X130" s="156" t="s">
        <v>134</v>
      </c>
      <c r="Y130" s="147"/>
      <c r="Z130" s="147"/>
      <c r="AA130" s="147"/>
      <c r="AB130" s="147"/>
      <c r="AC130" s="147"/>
      <c r="AD130" s="147"/>
      <c r="AE130" s="147"/>
      <c r="AF130" s="147"/>
      <c r="AG130" s="147" t="s">
        <v>321</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254" t="s">
        <v>403</v>
      </c>
      <c r="D131" s="255"/>
      <c r="E131" s="255"/>
      <c r="F131" s="255"/>
      <c r="G131" s="255"/>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137</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177" t="s">
        <v>408</v>
      </c>
      <c r="D132" s="157"/>
      <c r="E132" s="158">
        <v>1143.6600000000001</v>
      </c>
      <c r="F132" s="156"/>
      <c r="G132" s="156"/>
      <c r="H132" s="156"/>
      <c r="I132" s="156"/>
      <c r="J132" s="156"/>
      <c r="K132" s="156"/>
      <c r="L132" s="156"/>
      <c r="M132" s="156"/>
      <c r="N132" s="156"/>
      <c r="O132" s="156"/>
      <c r="P132" s="156"/>
      <c r="Q132" s="156"/>
      <c r="R132" s="156"/>
      <c r="S132" s="156"/>
      <c r="T132" s="156"/>
      <c r="U132" s="156"/>
      <c r="V132" s="156"/>
      <c r="W132" s="156"/>
      <c r="X132" s="156"/>
      <c r="Y132" s="147"/>
      <c r="Z132" s="147"/>
      <c r="AA132" s="147"/>
      <c r="AB132" s="147"/>
      <c r="AC132" s="147"/>
      <c r="AD132" s="147"/>
      <c r="AE132" s="147"/>
      <c r="AF132" s="147"/>
      <c r="AG132" s="147" t="s">
        <v>148</v>
      </c>
      <c r="AH132" s="147">
        <v>5</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245"/>
      <c r="D133" s="246"/>
      <c r="E133" s="246"/>
      <c r="F133" s="246"/>
      <c r="G133" s="246"/>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138</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66">
        <v>18</v>
      </c>
      <c r="B134" s="167" t="s">
        <v>151</v>
      </c>
      <c r="C134" s="176" t="s">
        <v>152</v>
      </c>
      <c r="D134" s="168" t="s">
        <v>145</v>
      </c>
      <c r="E134" s="169">
        <v>141</v>
      </c>
      <c r="F134" s="170"/>
      <c r="G134" s="171">
        <f>ROUND(E134*F134,2)</f>
        <v>0</v>
      </c>
      <c r="H134" s="170"/>
      <c r="I134" s="171">
        <f>ROUND(E134*H134,2)</f>
        <v>0</v>
      </c>
      <c r="J134" s="170"/>
      <c r="K134" s="171">
        <f>ROUND(E134*J134,2)</f>
        <v>0</v>
      </c>
      <c r="L134" s="171">
        <v>21</v>
      </c>
      <c r="M134" s="171">
        <f>G134*(1+L134/100)</f>
        <v>0</v>
      </c>
      <c r="N134" s="171">
        <v>0</v>
      </c>
      <c r="O134" s="171">
        <f>ROUND(E134*N134,2)</f>
        <v>0</v>
      </c>
      <c r="P134" s="171">
        <v>0</v>
      </c>
      <c r="Q134" s="171">
        <f>ROUND(E134*P134,2)</f>
        <v>0</v>
      </c>
      <c r="R134" s="171" t="s">
        <v>132</v>
      </c>
      <c r="S134" s="171" t="s">
        <v>133</v>
      </c>
      <c r="T134" s="172" t="s">
        <v>133</v>
      </c>
      <c r="U134" s="156">
        <v>0.16</v>
      </c>
      <c r="V134" s="156">
        <f>ROUND(E134*U134,2)</f>
        <v>22.56</v>
      </c>
      <c r="W134" s="156"/>
      <c r="X134" s="156" t="s">
        <v>134</v>
      </c>
      <c r="Y134" s="147"/>
      <c r="Z134" s="147"/>
      <c r="AA134" s="147"/>
      <c r="AB134" s="147"/>
      <c r="AC134" s="147"/>
      <c r="AD134" s="147"/>
      <c r="AE134" s="147"/>
      <c r="AF134" s="147"/>
      <c r="AG134" s="147" t="s">
        <v>321</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ht="33.75" outlineLevel="1" x14ac:dyDescent="0.2">
      <c r="A135" s="154"/>
      <c r="B135" s="155"/>
      <c r="C135" s="254" t="s">
        <v>153</v>
      </c>
      <c r="D135" s="255"/>
      <c r="E135" s="255"/>
      <c r="F135" s="255"/>
      <c r="G135" s="255"/>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137</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73" t="str">
        <f>C135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5" s="147"/>
      <c r="BC135" s="147"/>
      <c r="BD135" s="147"/>
      <c r="BE135" s="147"/>
      <c r="BF135" s="147"/>
      <c r="BG135" s="147"/>
      <c r="BH135" s="147"/>
    </row>
    <row r="136" spans="1:60" outlineLevel="1" x14ac:dyDescent="0.2">
      <c r="A136" s="154"/>
      <c r="B136" s="155"/>
      <c r="C136" s="177" t="s">
        <v>409</v>
      </c>
      <c r="D136" s="157"/>
      <c r="E136" s="158"/>
      <c r="F136" s="156"/>
      <c r="G136" s="156"/>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148</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177" t="s">
        <v>410</v>
      </c>
      <c r="D137" s="157"/>
      <c r="E137" s="158">
        <v>12</v>
      </c>
      <c r="F137" s="156"/>
      <c r="G137" s="156"/>
      <c r="H137" s="156"/>
      <c r="I137" s="156"/>
      <c r="J137" s="156"/>
      <c r="K137" s="156"/>
      <c r="L137" s="156"/>
      <c r="M137" s="156"/>
      <c r="N137" s="156"/>
      <c r="O137" s="156"/>
      <c r="P137" s="156"/>
      <c r="Q137" s="156"/>
      <c r="R137" s="156"/>
      <c r="S137" s="156"/>
      <c r="T137" s="156"/>
      <c r="U137" s="156"/>
      <c r="V137" s="156"/>
      <c r="W137" s="156"/>
      <c r="X137" s="156"/>
      <c r="Y137" s="147"/>
      <c r="Z137" s="147"/>
      <c r="AA137" s="147"/>
      <c r="AB137" s="147"/>
      <c r="AC137" s="147"/>
      <c r="AD137" s="147"/>
      <c r="AE137" s="147"/>
      <c r="AF137" s="147"/>
      <c r="AG137" s="147" t="s">
        <v>148</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77" t="s">
        <v>411</v>
      </c>
      <c r="D138" s="157"/>
      <c r="E138" s="158">
        <v>39</v>
      </c>
      <c r="F138" s="156"/>
      <c r="G138" s="156"/>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148</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177" t="s">
        <v>412</v>
      </c>
      <c r="D139" s="157"/>
      <c r="E139" s="158">
        <v>90</v>
      </c>
      <c r="F139" s="156"/>
      <c r="G139" s="156"/>
      <c r="H139" s="156"/>
      <c r="I139" s="156"/>
      <c r="J139" s="156"/>
      <c r="K139" s="156"/>
      <c r="L139" s="156"/>
      <c r="M139" s="156"/>
      <c r="N139" s="156"/>
      <c r="O139" s="156"/>
      <c r="P139" s="156"/>
      <c r="Q139" s="156"/>
      <c r="R139" s="156"/>
      <c r="S139" s="156"/>
      <c r="T139" s="156"/>
      <c r="U139" s="156"/>
      <c r="V139" s="156"/>
      <c r="W139" s="156"/>
      <c r="X139" s="156"/>
      <c r="Y139" s="147"/>
      <c r="Z139" s="147"/>
      <c r="AA139" s="147"/>
      <c r="AB139" s="147"/>
      <c r="AC139" s="147"/>
      <c r="AD139" s="147"/>
      <c r="AE139" s="147"/>
      <c r="AF139" s="147"/>
      <c r="AG139" s="147" t="s">
        <v>148</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245"/>
      <c r="D140" s="246"/>
      <c r="E140" s="246"/>
      <c r="F140" s="246"/>
      <c r="G140" s="246"/>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138</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66">
        <v>19</v>
      </c>
      <c r="B141" s="167" t="s">
        <v>157</v>
      </c>
      <c r="C141" s="176" t="s">
        <v>158</v>
      </c>
      <c r="D141" s="168" t="s">
        <v>145</v>
      </c>
      <c r="E141" s="169">
        <v>141</v>
      </c>
      <c r="F141" s="170"/>
      <c r="G141" s="171">
        <f>ROUND(E141*F141,2)</f>
        <v>0</v>
      </c>
      <c r="H141" s="170"/>
      <c r="I141" s="171">
        <f>ROUND(E141*H141,2)</f>
        <v>0</v>
      </c>
      <c r="J141" s="170"/>
      <c r="K141" s="171">
        <f>ROUND(E141*J141,2)</f>
        <v>0</v>
      </c>
      <c r="L141" s="171">
        <v>21</v>
      </c>
      <c r="M141" s="171">
        <f>G141*(1+L141/100)</f>
        <v>0</v>
      </c>
      <c r="N141" s="171">
        <v>0</v>
      </c>
      <c r="O141" s="171">
        <f>ROUND(E141*N141,2)</f>
        <v>0</v>
      </c>
      <c r="P141" s="171">
        <v>0</v>
      </c>
      <c r="Q141" s="171">
        <f>ROUND(E141*P141,2)</f>
        <v>0</v>
      </c>
      <c r="R141" s="171" t="s">
        <v>132</v>
      </c>
      <c r="S141" s="171" t="s">
        <v>133</v>
      </c>
      <c r="T141" s="172" t="s">
        <v>133</v>
      </c>
      <c r="U141" s="156">
        <v>0.08</v>
      </c>
      <c r="V141" s="156">
        <f>ROUND(E141*U141,2)</f>
        <v>11.28</v>
      </c>
      <c r="W141" s="156"/>
      <c r="X141" s="156" t="s">
        <v>134</v>
      </c>
      <c r="Y141" s="147"/>
      <c r="Z141" s="147"/>
      <c r="AA141" s="147"/>
      <c r="AB141" s="147"/>
      <c r="AC141" s="147"/>
      <c r="AD141" s="147"/>
      <c r="AE141" s="147"/>
      <c r="AF141" s="147"/>
      <c r="AG141" s="147" t="s">
        <v>321</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ht="33.75" outlineLevel="1" x14ac:dyDescent="0.2">
      <c r="A142" s="154"/>
      <c r="B142" s="155"/>
      <c r="C142" s="254" t="s">
        <v>153</v>
      </c>
      <c r="D142" s="255"/>
      <c r="E142" s="255"/>
      <c r="F142" s="255"/>
      <c r="G142" s="255"/>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137</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73" t="str">
        <f>C142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42" s="147"/>
      <c r="BC142" s="147"/>
      <c r="BD142" s="147"/>
      <c r="BE142" s="147"/>
      <c r="BF142" s="147"/>
      <c r="BG142" s="147"/>
      <c r="BH142" s="147"/>
    </row>
    <row r="143" spans="1:60" outlineLevel="1" x14ac:dyDescent="0.2">
      <c r="A143" s="154"/>
      <c r="B143" s="155"/>
      <c r="C143" s="177" t="s">
        <v>413</v>
      </c>
      <c r="D143" s="157"/>
      <c r="E143" s="158">
        <v>141</v>
      </c>
      <c r="F143" s="156"/>
      <c r="G143" s="156"/>
      <c r="H143" s="156"/>
      <c r="I143" s="156"/>
      <c r="J143" s="156"/>
      <c r="K143" s="156"/>
      <c r="L143" s="156"/>
      <c r="M143" s="156"/>
      <c r="N143" s="156"/>
      <c r="O143" s="156"/>
      <c r="P143" s="156"/>
      <c r="Q143" s="156"/>
      <c r="R143" s="156"/>
      <c r="S143" s="156"/>
      <c r="T143" s="156"/>
      <c r="U143" s="156"/>
      <c r="V143" s="156"/>
      <c r="W143" s="156"/>
      <c r="X143" s="156"/>
      <c r="Y143" s="147"/>
      <c r="Z143" s="147"/>
      <c r="AA143" s="147"/>
      <c r="AB143" s="147"/>
      <c r="AC143" s="147"/>
      <c r="AD143" s="147"/>
      <c r="AE143" s="147"/>
      <c r="AF143" s="147"/>
      <c r="AG143" s="147" t="s">
        <v>148</v>
      </c>
      <c r="AH143" s="147">
        <v>5</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245"/>
      <c r="D144" s="246"/>
      <c r="E144" s="246"/>
      <c r="F144" s="246"/>
      <c r="G144" s="246"/>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138</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ht="22.5" outlineLevel="1" x14ac:dyDescent="0.2">
      <c r="A145" s="166">
        <v>20</v>
      </c>
      <c r="B145" s="167" t="s">
        <v>414</v>
      </c>
      <c r="C145" s="176" t="s">
        <v>415</v>
      </c>
      <c r="D145" s="168" t="s">
        <v>145</v>
      </c>
      <c r="E145" s="169">
        <v>1742.12</v>
      </c>
      <c r="F145" s="170"/>
      <c r="G145" s="171">
        <f>ROUND(E145*F145,2)</f>
        <v>0</v>
      </c>
      <c r="H145" s="170"/>
      <c r="I145" s="171">
        <f>ROUND(E145*H145,2)</f>
        <v>0</v>
      </c>
      <c r="J145" s="170"/>
      <c r="K145" s="171">
        <f>ROUND(E145*J145,2)</f>
        <v>0</v>
      </c>
      <c r="L145" s="171">
        <v>21</v>
      </c>
      <c r="M145" s="171">
        <f>G145*(1+L145/100)</f>
        <v>0</v>
      </c>
      <c r="N145" s="171">
        <v>0</v>
      </c>
      <c r="O145" s="171">
        <f>ROUND(E145*N145,2)</f>
        <v>0</v>
      </c>
      <c r="P145" s="171">
        <v>0</v>
      </c>
      <c r="Q145" s="171">
        <f>ROUND(E145*P145,2)</f>
        <v>0</v>
      </c>
      <c r="R145" s="171" t="s">
        <v>132</v>
      </c>
      <c r="S145" s="171" t="s">
        <v>133</v>
      </c>
      <c r="T145" s="172" t="s">
        <v>133</v>
      </c>
      <c r="U145" s="156">
        <v>0.05</v>
      </c>
      <c r="V145" s="156">
        <f>ROUND(E145*U145,2)</f>
        <v>87.11</v>
      </c>
      <c r="W145" s="156"/>
      <c r="X145" s="156" t="s">
        <v>134</v>
      </c>
      <c r="Y145" s="147"/>
      <c r="Z145" s="147"/>
      <c r="AA145" s="147"/>
      <c r="AB145" s="147"/>
      <c r="AC145" s="147"/>
      <c r="AD145" s="147"/>
      <c r="AE145" s="147"/>
      <c r="AF145" s="147"/>
      <c r="AG145" s="147" t="s">
        <v>321</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77" t="s">
        <v>416</v>
      </c>
      <c r="D146" s="157"/>
      <c r="E146" s="158">
        <v>1742.12</v>
      </c>
      <c r="F146" s="156"/>
      <c r="G146" s="156"/>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148</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245"/>
      <c r="D147" s="246"/>
      <c r="E147" s="246"/>
      <c r="F147" s="246"/>
      <c r="G147" s="246"/>
      <c r="H147" s="156"/>
      <c r="I147" s="156"/>
      <c r="J147" s="156"/>
      <c r="K147" s="156"/>
      <c r="L147" s="156"/>
      <c r="M147" s="156"/>
      <c r="N147" s="156"/>
      <c r="O147" s="156"/>
      <c r="P147" s="156"/>
      <c r="Q147" s="156"/>
      <c r="R147" s="156"/>
      <c r="S147" s="156"/>
      <c r="T147" s="156"/>
      <c r="U147" s="156"/>
      <c r="V147" s="156"/>
      <c r="W147" s="156"/>
      <c r="X147" s="156"/>
      <c r="Y147" s="147"/>
      <c r="Z147" s="147"/>
      <c r="AA147" s="147"/>
      <c r="AB147" s="147"/>
      <c r="AC147" s="147"/>
      <c r="AD147" s="147"/>
      <c r="AE147" s="147"/>
      <c r="AF147" s="147"/>
      <c r="AG147" s="147" t="s">
        <v>138</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66">
        <v>21</v>
      </c>
      <c r="B148" s="167" t="s">
        <v>417</v>
      </c>
      <c r="C148" s="176" t="s">
        <v>418</v>
      </c>
      <c r="D148" s="168" t="s">
        <v>145</v>
      </c>
      <c r="E148" s="169">
        <v>1742.12</v>
      </c>
      <c r="F148" s="170"/>
      <c r="G148" s="171">
        <f>ROUND(E148*F148,2)</f>
        <v>0</v>
      </c>
      <c r="H148" s="170"/>
      <c r="I148" s="171">
        <f>ROUND(E148*H148,2)</f>
        <v>0</v>
      </c>
      <c r="J148" s="170"/>
      <c r="K148" s="171">
        <f>ROUND(E148*J148,2)</f>
        <v>0</v>
      </c>
      <c r="L148" s="171">
        <v>21</v>
      </c>
      <c r="M148" s="171">
        <f>G148*(1+L148/100)</f>
        <v>0</v>
      </c>
      <c r="N148" s="171">
        <v>0</v>
      </c>
      <c r="O148" s="171">
        <f>ROUND(E148*N148,2)</f>
        <v>0</v>
      </c>
      <c r="P148" s="171">
        <v>0</v>
      </c>
      <c r="Q148" s="171">
        <f>ROUND(E148*P148,2)</f>
        <v>0</v>
      </c>
      <c r="R148" s="171" t="s">
        <v>132</v>
      </c>
      <c r="S148" s="171" t="s">
        <v>133</v>
      </c>
      <c r="T148" s="172" t="s">
        <v>133</v>
      </c>
      <c r="U148" s="156">
        <v>0</v>
      </c>
      <c r="V148" s="156">
        <f>ROUND(E148*U148,2)</f>
        <v>0</v>
      </c>
      <c r="W148" s="156"/>
      <c r="X148" s="156" t="s">
        <v>134</v>
      </c>
      <c r="Y148" s="147"/>
      <c r="Z148" s="147"/>
      <c r="AA148" s="147"/>
      <c r="AB148" s="147"/>
      <c r="AC148" s="147"/>
      <c r="AD148" s="147"/>
      <c r="AE148" s="147"/>
      <c r="AF148" s="147"/>
      <c r="AG148" s="147" t="s">
        <v>321</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260" t="s">
        <v>419</v>
      </c>
      <c r="D149" s="261"/>
      <c r="E149" s="261"/>
      <c r="F149" s="261"/>
      <c r="G149" s="261"/>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324</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177" t="s">
        <v>416</v>
      </c>
      <c r="D150" s="157"/>
      <c r="E150" s="158">
        <v>1742.12</v>
      </c>
      <c r="F150" s="156"/>
      <c r="G150" s="156"/>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148</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245"/>
      <c r="D151" s="246"/>
      <c r="E151" s="246"/>
      <c r="F151" s="246"/>
      <c r="G151" s="246"/>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138</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66">
        <v>22</v>
      </c>
      <c r="B152" s="167" t="s">
        <v>420</v>
      </c>
      <c r="C152" s="176" t="s">
        <v>421</v>
      </c>
      <c r="D152" s="168" t="s">
        <v>145</v>
      </c>
      <c r="E152" s="169">
        <v>1742.12</v>
      </c>
      <c r="F152" s="170"/>
      <c r="G152" s="171">
        <f>ROUND(E152*F152,2)</f>
        <v>0</v>
      </c>
      <c r="H152" s="170"/>
      <c r="I152" s="171">
        <f>ROUND(E152*H152,2)</f>
        <v>0</v>
      </c>
      <c r="J152" s="170"/>
      <c r="K152" s="171">
        <f>ROUND(E152*J152,2)</f>
        <v>0</v>
      </c>
      <c r="L152" s="171">
        <v>21</v>
      </c>
      <c r="M152" s="171">
        <f>G152*(1+L152/100)</f>
        <v>0</v>
      </c>
      <c r="N152" s="171">
        <v>0</v>
      </c>
      <c r="O152" s="171">
        <f>ROUND(E152*N152,2)</f>
        <v>0</v>
      </c>
      <c r="P152" s="171">
        <v>0</v>
      </c>
      <c r="Q152" s="171">
        <f>ROUND(E152*P152,2)</f>
        <v>0</v>
      </c>
      <c r="R152" s="171"/>
      <c r="S152" s="171" t="s">
        <v>165</v>
      </c>
      <c r="T152" s="172" t="s">
        <v>133</v>
      </c>
      <c r="U152" s="156">
        <v>0.01</v>
      </c>
      <c r="V152" s="156">
        <f>ROUND(E152*U152,2)</f>
        <v>17.420000000000002</v>
      </c>
      <c r="W152" s="156"/>
      <c r="X152" s="156" t="s">
        <v>134</v>
      </c>
      <c r="Y152" s="147"/>
      <c r="Z152" s="147"/>
      <c r="AA152" s="147"/>
      <c r="AB152" s="147"/>
      <c r="AC152" s="147"/>
      <c r="AD152" s="147"/>
      <c r="AE152" s="147"/>
      <c r="AF152" s="147"/>
      <c r="AG152" s="147" t="s">
        <v>321</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260" t="s">
        <v>460</v>
      </c>
      <c r="D153" s="261"/>
      <c r="E153" s="261"/>
      <c r="F153" s="261"/>
      <c r="G153" s="261"/>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324</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73" t="str">
        <f>C153</f>
        <v>Odovozová vzdálenost dle skládky nebo recyklačního dvora dle skládky, nebo recyklačního dvora zhotovitele.</v>
      </c>
      <c r="BB153" s="147"/>
      <c r="BC153" s="147"/>
      <c r="BD153" s="147"/>
      <c r="BE153" s="147"/>
      <c r="BF153" s="147"/>
      <c r="BG153" s="147"/>
      <c r="BH153" s="147"/>
    </row>
    <row r="154" spans="1:60" outlineLevel="1" x14ac:dyDescent="0.2">
      <c r="A154" s="154"/>
      <c r="B154" s="155"/>
      <c r="C154" s="258" t="s">
        <v>422</v>
      </c>
      <c r="D154" s="259"/>
      <c r="E154" s="259"/>
      <c r="F154" s="259"/>
      <c r="G154" s="259"/>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324</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177" t="s">
        <v>416</v>
      </c>
      <c r="D155" s="157"/>
      <c r="E155" s="158">
        <v>1742.12</v>
      </c>
      <c r="F155" s="156"/>
      <c r="G155" s="156"/>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148</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245"/>
      <c r="D156" s="246"/>
      <c r="E156" s="246"/>
      <c r="F156" s="246"/>
      <c r="G156" s="246"/>
      <c r="H156" s="156"/>
      <c r="I156" s="156"/>
      <c r="J156" s="156"/>
      <c r="K156" s="156"/>
      <c r="L156" s="156"/>
      <c r="M156" s="156"/>
      <c r="N156" s="156"/>
      <c r="O156" s="156"/>
      <c r="P156" s="156"/>
      <c r="Q156" s="156"/>
      <c r="R156" s="156"/>
      <c r="S156" s="156"/>
      <c r="T156" s="156"/>
      <c r="U156" s="156"/>
      <c r="V156" s="156"/>
      <c r="W156" s="156"/>
      <c r="X156" s="156"/>
      <c r="Y156" s="147"/>
      <c r="Z156" s="147"/>
      <c r="AA156" s="147"/>
      <c r="AB156" s="147"/>
      <c r="AC156" s="147"/>
      <c r="AD156" s="147"/>
      <c r="AE156" s="147"/>
      <c r="AF156" s="147"/>
      <c r="AG156" s="147" t="s">
        <v>138</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x14ac:dyDescent="0.2">
      <c r="A157" s="160" t="s">
        <v>127</v>
      </c>
      <c r="B157" s="161" t="s">
        <v>88</v>
      </c>
      <c r="C157" s="175" t="s">
        <v>89</v>
      </c>
      <c r="D157" s="162"/>
      <c r="E157" s="163"/>
      <c r="F157" s="164"/>
      <c r="G157" s="164">
        <f>SUMIF(AG158:AG175,"&lt;&gt;NOR",G158:G175)</f>
        <v>0</v>
      </c>
      <c r="H157" s="164"/>
      <c r="I157" s="164">
        <f>SUM(I158:I175)</f>
        <v>0</v>
      </c>
      <c r="J157" s="164"/>
      <c r="K157" s="164">
        <f>SUM(K158:K175)</f>
        <v>0</v>
      </c>
      <c r="L157" s="164"/>
      <c r="M157" s="164">
        <f>SUM(M158:M175)</f>
        <v>0</v>
      </c>
      <c r="N157" s="164"/>
      <c r="O157" s="164">
        <f>SUM(O158:O175)</f>
        <v>0</v>
      </c>
      <c r="P157" s="164"/>
      <c r="Q157" s="164">
        <f>SUM(Q158:Q175)</f>
        <v>7.5</v>
      </c>
      <c r="R157" s="164"/>
      <c r="S157" s="164"/>
      <c r="T157" s="165"/>
      <c r="U157" s="159"/>
      <c r="V157" s="159">
        <f>SUM(V158:V175)</f>
        <v>24.15</v>
      </c>
      <c r="W157" s="159"/>
      <c r="X157" s="159"/>
      <c r="AG157" t="s">
        <v>128</v>
      </c>
    </row>
    <row r="158" spans="1:60" outlineLevel="1" x14ac:dyDescent="0.2">
      <c r="A158" s="166">
        <v>23</v>
      </c>
      <c r="B158" s="167" t="s">
        <v>423</v>
      </c>
      <c r="C158" s="176" t="s">
        <v>424</v>
      </c>
      <c r="D158" s="168" t="s">
        <v>145</v>
      </c>
      <c r="E158" s="169">
        <v>3.75</v>
      </c>
      <c r="F158" s="170"/>
      <c r="G158" s="171">
        <f>ROUND(E158*F158,2)</f>
        <v>0</v>
      </c>
      <c r="H158" s="170"/>
      <c r="I158" s="171">
        <f>ROUND(E158*H158,2)</f>
        <v>0</v>
      </c>
      <c r="J158" s="170"/>
      <c r="K158" s="171">
        <f>ROUND(E158*J158,2)</f>
        <v>0</v>
      </c>
      <c r="L158" s="171">
        <v>21</v>
      </c>
      <c r="M158" s="171">
        <f>G158*(1+L158/100)</f>
        <v>0</v>
      </c>
      <c r="N158" s="171">
        <v>0</v>
      </c>
      <c r="O158" s="171">
        <f>ROUND(E158*N158,2)</f>
        <v>0</v>
      </c>
      <c r="P158" s="171">
        <v>2</v>
      </c>
      <c r="Q158" s="171">
        <f>ROUND(E158*P158,2)</f>
        <v>7.5</v>
      </c>
      <c r="R158" s="171" t="s">
        <v>425</v>
      </c>
      <c r="S158" s="171" t="s">
        <v>133</v>
      </c>
      <c r="T158" s="172" t="s">
        <v>133</v>
      </c>
      <c r="U158" s="156">
        <v>6.44</v>
      </c>
      <c r="V158" s="156">
        <f>ROUND(E158*U158,2)</f>
        <v>24.15</v>
      </c>
      <c r="W158" s="156"/>
      <c r="X158" s="156" t="s">
        <v>134</v>
      </c>
      <c r="Y158" s="147"/>
      <c r="Z158" s="147"/>
      <c r="AA158" s="147"/>
      <c r="AB158" s="147"/>
      <c r="AC158" s="147"/>
      <c r="AD158" s="147"/>
      <c r="AE158" s="147"/>
      <c r="AF158" s="147"/>
      <c r="AG158" s="147" t="s">
        <v>321</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254" t="s">
        <v>426</v>
      </c>
      <c r="D159" s="255"/>
      <c r="E159" s="255"/>
      <c r="F159" s="255"/>
      <c r="G159" s="255"/>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137</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77" t="s">
        <v>427</v>
      </c>
      <c r="D160" s="157"/>
      <c r="E160" s="158"/>
      <c r="F160" s="156"/>
      <c r="G160" s="156"/>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148</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77" t="s">
        <v>428</v>
      </c>
      <c r="D161" s="157"/>
      <c r="E161" s="158">
        <v>0.5</v>
      </c>
      <c r="F161" s="156"/>
      <c r="G161" s="156"/>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148</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177" t="s">
        <v>429</v>
      </c>
      <c r="D162" s="157"/>
      <c r="E162" s="158"/>
      <c r="F162" s="156"/>
      <c r="G162" s="156"/>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148</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77" t="s">
        <v>430</v>
      </c>
      <c r="D163" s="157"/>
      <c r="E163" s="158">
        <v>1.25</v>
      </c>
      <c r="F163" s="156"/>
      <c r="G163" s="156"/>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148</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77" t="s">
        <v>431</v>
      </c>
      <c r="D164" s="157"/>
      <c r="E164" s="158">
        <v>2</v>
      </c>
      <c r="F164" s="156"/>
      <c r="G164" s="156"/>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148</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245"/>
      <c r="D165" s="246"/>
      <c r="E165" s="246"/>
      <c r="F165" s="246"/>
      <c r="G165" s="246"/>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138</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66">
        <v>24</v>
      </c>
      <c r="B166" s="167" t="s">
        <v>432</v>
      </c>
      <c r="C166" s="176" t="s">
        <v>433</v>
      </c>
      <c r="D166" s="168" t="s">
        <v>434</v>
      </c>
      <c r="E166" s="169">
        <v>11</v>
      </c>
      <c r="F166" s="170"/>
      <c r="G166" s="171">
        <f>ROUND(E166*F166,2)</f>
        <v>0</v>
      </c>
      <c r="H166" s="170"/>
      <c r="I166" s="171">
        <f>ROUND(E166*H166,2)</f>
        <v>0</v>
      </c>
      <c r="J166" s="170"/>
      <c r="K166" s="171">
        <f>ROUND(E166*J166,2)</f>
        <v>0</v>
      </c>
      <c r="L166" s="171">
        <v>21</v>
      </c>
      <c r="M166" s="171">
        <f>G166*(1+L166/100)</f>
        <v>0</v>
      </c>
      <c r="N166" s="171">
        <v>0</v>
      </c>
      <c r="O166" s="171">
        <f>ROUND(E166*N166,2)</f>
        <v>0</v>
      </c>
      <c r="P166" s="171">
        <v>0</v>
      </c>
      <c r="Q166" s="171">
        <f>ROUND(E166*P166,2)</f>
        <v>0</v>
      </c>
      <c r="R166" s="171"/>
      <c r="S166" s="171" t="s">
        <v>133</v>
      </c>
      <c r="T166" s="172" t="s">
        <v>435</v>
      </c>
      <c r="U166" s="156">
        <v>0</v>
      </c>
      <c r="V166" s="156">
        <f>ROUND(E166*U166,2)</f>
        <v>0</v>
      </c>
      <c r="W166" s="156"/>
      <c r="X166" s="156" t="s">
        <v>436</v>
      </c>
      <c r="Y166" s="147"/>
      <c r="Z166" s="147"/>
      <c r="AA166" s="147"/>
      <c r="AB166" s="147"/>
      <c r="AC166" s="147"/>
      <c r="AD166" s="147"/>
      <c r="AE166" s="147"/>
      <c r="AF166" s="147"/>
      <c r="AG166" s="147" t="s">
        <v>437</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260" t="s">
        <v>438</v>
      </c>
      <c r="D167" s="261"/>
      <c r="E167" s="261"/>
      <c r="F167" s="261"/>
      <c r="G167" s="261"/>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324</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258" t="s">
        <v>439</v>
      </c>
      <c r="D168" s="259"/>
      <c r="E168" s="259"/>
      <c r="F168" s="259"/>
      <c r="G168" s="259"/>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324</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258" t="s">
        <v>440</v>
      </c>
      <c r="D169" s="259"/>
      <c r="E169" s="259"/>
      <c r="F169" s="259"/>
      <c r="G169" s="259"/>
      <c r="H169" s="156"/>
      <c r="I169" s="156"/>
      <c r="J169" s="156"/>
      <c r="K169" s="156"/>
      <c r="L169" s="156"/>
      <c r="M169" s="156"/>
      <c r="N169" s="156"/>
      <c r="O169" s="156"/>
      <c r="P169" s="156"/>
      <c r="Q169" s="156"/>
      <c r="R169" s="156"/>
      <c r="S169" s="156"/>
      <c r="T169" s="156"/>
      <c r="U169" s="156"/>
      <c r="V169" s="156"/>
      <c r="W169" s="156"/>
      <c r="X169" s="156"/>
      <c r="Y169" s="147"/>
      <c r="Z169" s="147"/>
      <c r="AA169" s="147"/>
      <c r="AB169" s="147"/>
      <c r="AC169" s="147"/>
      <c r="AD169" s="147"/>
      <c r="AE169" s="147"/>
      <c r="AF169" s="147"/>
      <c r="AG169" s="147" t="s">
        <v>324</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258" t="s">
        <v>441</v>
      </c>
      <c r="D170" s="259"/>
      <c r="E170" s="259"/>
      <c r="F170" s="259"/>
      <c r="G170" s="259"/>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324</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258" t="s">
        <v>442</v>
      </c>
      <c r="D171" s="259"/>
      <c r="E171" s="259"/>
      <c r="F171" s="259"/>
      <c r="G171" s="259"/>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324</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258" t="s">
        <v>443</v>
      </c>
      <c r="D172" s="259"/>
      <c r="E172" s="259"/>
      <c r="F172" s="259"/>
      <c r="G172" s="259"/>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324</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258" t="s">
        <v>444</v>
      </c>
      <c r="D173" s="259"/>
      <c r="E173" s="259"/>
      <c r="F173" s="259"/>
      <c r="G173" s="259"/>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324</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73" t="str">
        <f>C173</f>
        <v>- zahrnuje poplatek za skládku nebo reckyl. dvůr s oprávněním (odovz. vzdálenost dle dkládky nebo reckyl. dvora zhotovitele).</v>
      </c>
      <c r="BB173" s="147"/>
      <c r="BC173" s="147"/>
      <c r="BD173" s="147"/>
      <c r="BE173" s="147"/>
      <c r="BF173" s="147"/>
      <c r="BG173" s="147"/>
      <c r="BH173" s="147"/>
    </row>
    <row r="174" spans="1:60" outlineLevel="1" x14ac:dyDescent="0.2">
      <c r="A174" s="154"/>
      <c r="B174" s="155"/>
      <c r="C174" s="177" t="s">
        <v>445</v>
      </c>
      <c r="D174" s="157"/>
      <c r="E174" s="158">
        <v>11</v>
      </c>
      <c r="F174" s="156"/>
      <c r="G174" s="156"/>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148</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245"/>
      <c r="D175" s="246"/>
      <c r="E175" s="246"/>
      <c r="F175" s="246"/>
      <c r="G175" s="246"/>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138</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x14ac:dyDescent="0.2">
      <c r="A176" s="160" t="s">
        <v>127</v>
      </c>
      <c r="B176" s="161" t="s">
        <v>96</v>
      </c>
      <c r="C176" s="175" t="s">
        <v>97</v>
      </c>
      <c r="D176" s="162"/>
      <c r="E176" s="163"/>
      <c r="F176" s="164"/>
      <c r="G176" s="164">
        <f>SUMIF(AG177:AG184,"&lt;&gt;NOR",G177:G184)</f>
        <v>0</v>
      </c>
      <c r="H176" s="164"/>
      <c r="I176" s="164">
        <f>SUM(I177:I184)</f>
        <v>0</v>
      </c>
      <c r="J176" s="164"/>
      <c r="K176" s="164">
        <f>SUM(K177:K184)</f>
        <v>0</v>
      </c>
      <c r="L176" s="164"/>
      <c r="M176" s="164">
        <f>SUM(M177:M184)</f>
        <v>0</v>
      </c>
      <c r="N176" s="164"/>
      <c r="O176" s="164">
        <f>SUM(O177:O184)</f>
        <v>0</v>
      </c>
      <c r="P176" s="164"/>
      <c r="Q176" s="164">
        <f>SUM(Q177:Q184)</f>
        <v>0</v>
      </c>
      <c r="R176" s="164"/>
      <c r="S176" s="164"/>
      <c r="T176" s="165"/>
      <c r="U176" s="159"/>
      <c r="V176" s="159">
        <f>SUM(V177:V184)</f>
        <v>432.03999999999996</v>
      </c>
      <c r="W176" s="159"/>
      <c r="X176" s="159"/>
      <c r="AG176" t="s">
        <v>128</v>
      </c>
    </row>
    <row r="177" spans="1:60" ht="22.5" outlineLevel="1" x14ac:dyDescent="0.2">
      <c r="A177" s="166">
        <v>25</v>
      </c>
      <c r="B177" s="167" t="s">
        <v>446</v>
      </c>
      <c r="C177" s="176" t="s">
        <v>447</v>
      </c>
      <c r="D177" s="168" t="s">
        <v>164</v>
      </c>
      <c r="E177" s="169">
        <v>3963.6633999999999</v>
      </c>
      <c r="F177" s="170"/>
      <c r="G177" s="171">
        <f>ROUND(E177*F177,2)</f>
        <v>0</v>
      </c>
      <c r="H177" s="170"/>
      <c r="I177" s="171">
        <f>ROUND(E177*H177,2)</f>
        <v>0</v>
      </c>
      <c r="J177" s="170"/>
      <c r="K177" s="171">
        <f>ROUND(E177*J177,2)</f>
        <v>0</v>
      </c>
      <c r="L177" s="171">
        <v>21</v>
      </c>
      <c r="M177" s="171">
        <f>G177*(1+L177/100)</f>
        <v>0</v>
      </c>
      <c r="N177" s="171">
        <v>0</v>
      </c>
      <c r="O177" s="171">
        <f>ROUND(E177*N177,2)</f>
        <v>0</v>
      </c>
      <c r="P177" s="171">
        <v>0</v>
      </c>
      <c r="Q177" s="171">
        <f>ROUND(E177*P177,2)</f>
        <v>0</v>
      </c>
      <c r="R177" s="171" t="s">
        <v>320</v>
      </c>
      <c r="S177" s="171" t="s">
        <v>133</v>
      </c>
      <c r="T177" s="172" t="s">
        <v>133</v>
      </c>
      <c r="U177" s="156">
        <v>0.01</v>
      </c>
      <c r="V177" s="156">
        <f>ROUND(E177*U177,2)</f>
        <v>39.64</v>
      </c>
      <c r="W177" s="156"/>
      <c r="X177" s="156" t="s">
        <v>448</v>
      </c>
      <c r="Y177" s="147"/>
      <c r="Z177" s="147"/>
      <c r="AA177" s="147"/>
      <c r="AB177" s="147"/>
      <c r="AC177" s="147"/>
      <c r="AD177" s="147"/>
      <c r="AE177" s="147"/>
      <c r="AF177" s="147"/>
      <c r="AG177" s="147" t="s">
        <v>449</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260" t="s">
        <v>450</v>
      </c>
      <c r="D178" s="261"/>
      <c r="E178" s="261"/>
      <c r="F178" s="261"/>
      <c r="G178" s="261"/>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324</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73" t="str">
        <f>C178</f>
        <v>Odvozovou vzdálenost vybouraných hmot a suti nutno nacenit dle odovozové vzdálenosti skládky, nebo recyklačního dvora zhotoivtele.</v>
      </c>
      <c r="BB178" s="147"/>
      <c r="BC178" s="147"/>
      <c r="BD178" s="147"/>
      <c r="BE178" s="147"/>
      <c r="BF178" s="147"/>
      <c r="BG178" s="147"/>
      <c r="BH178" s="147"/>
    </row>
    <row r="179" spans="1:60" outlineLevel="1" x14ac:dyDescent="0.2">
      <c r="A179" s="154"/>
      <c r="B179" s="155"/>
      <c r="C179" s="245"/>
      <c r="D179" s="246"/>
      <c r="E179" s="246"/>
      <c r="F179" s="246"/>
      <c r="G179" s="246"/>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138</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66">
        <v>26</v>
      </c>
      <c r="B180" s="167" t="s">
        <v>451</v>
      </c>
      <c r="C180" s="176" t="s">
        <v>452</v>
      </c>
      <c r="D180" s="168" t="s">
        <v>164</v>
      </c>
      <c r="E180" s="169">
        <v>3963.6633999999999</v>
      </c>
      <c r="F180" s="170"/>
      <c r="G180" s="171">
        <f>ROUND(E180*F180,2)</f>
        <v>0</v>
      </c>
      <c r="H180" s="170"/>
      <c r="I180" s="171">
        <f>ROUND(E180*H180,2)</f>
        <v>0</v>
      </c>
      <c r="J180" s="170"/>
      <c r="K180" s="171">
        <f>ROUND(E180*J180,2)</f>
        <v>0</v>
      </c>
      <c r="L180" s="171">
        <v>21</v>
      </c>
      <c r="M180" s="171">
        <f>G180*(1+L180/100)</f>
        <v>0</v>
      </c>
      <c r="N180" s="171">
        <v>0</v>
      </c>
      <c r="O180" s="171">
        <f>ROUND(E180*N180,2)</f>
        <v>0</v>
      </c>
      <c r="P180" s="171">
        <v>0</v>
      </c>
      <c r="Q180" s="171">
        <f>ROUND(E180*P180,2)</f>
        <v>0</v>
      </c>
      <c r="R180" s="171" t="s">
        <v>320</v>
      </c>
      <c r="S180" s="171" t="s">
        <v>133</v>
      </c>
      <c r="T180" s="172" t="s">
        <v>133</v>
      </c>
      <c r="U180" s="156">
        <v>9.9000000000000005E-2</v>
      </c>
      <c r="V180" s="156">
        <f>ROUND(E180*U180,2)</f>
        <v>392.4</v>
      </c>
      <c r="W180" s="156"/>
      <c r="X180" s="156" t="s">
        <v>448</v>
      </c>
      <c r="Y180" s="147"/>
      <c r="Z180" s="147"/>
      <c r="AA180" s="147"/>
      <c r="AB180" s="147"/>
      <c r="AC180" s="147"/>
      <c r="AD180" s="147"/>
      <c r="AE180" s="147"/>
      <c r="AF180" s="147"/>
      <c r="AG180" s="147" t="s">
        <v>449</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4"/>
      <c r="B181" s="155"/>
      <c r="C181" s="254" t="s">
        <v>453</v>
      </c>
      <c r="D181" s="255"/>
      <c r="E181" s="255"/>
      <c r="F181" s="255"/>
      <c r="G181" s="255"/>
      <c r="H181" s="156"/>
      <c r="I181" s="156"/>
      <c r="J181" s="156"/>
      <c r="K181" s="156"/>
      <c r="L181" s="156"/>
      <c r="M181" s="156"/>
      <c r="N181" s="156"/>
      <c r="O181" s="156"/>
      <c r="P181" s="156"/>
      <c r="Q181" s="156"/>
      <c r="R181" s="156"/>
      <c r="S181" s="156"/>
      <c r="T181" s="156"/>
      <c r="U181" s="156"/>
      <c r="V181" s="156"/>
      <c r="W181" s="156"/>
      <c r="X181" s="156"/>
      <c r="Y181" s="147"/>
      <c r="Z181" s="147"/>
      <c r="AA181" s="147"/>
      <c r="AB181" s="147"/>
      <c r="AC181" s="147"/>
      <c r="AD181" s="147"/>
      <c r="AE181" s="147"/>
      <c r="AF181" s="147"/>
      <c r="AG181" s="147" t="s">
        <v>137</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245"/>
      <c r="D182" s="246"/>
      <c r="E182" s="246"/>
      <c r="F182" s="246"/>
      <c r="G182" s="246"/>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138</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66">
        <v>27</v>
      </c>
      <c r="B183" s="167" t="s">
        <v>454</v>
      </c>
      <c r="C183" s="176" t="s">
        <v>455</v>
      </c>
      <c r="D183" s="168" t="s">
        <v>164</v>
      </c>
      <c r="E183" s="169">
        <v>3963.6633999999999</v>
      </c>
      <c r="F183" s="170"/>
      <c r="G183" s="171">
        <f>ROUND(E183*F183,2)</f>
        <v>0</v>
      </c>
      <c r="H183" s="170"/>
      <c r="I183" s="171">
        <f>ROUND(E183*H183,2)</f>
        <v>0</v>
      </c>
      <c r="J183" s="170"/>
      <c r="K183" s="171">
        <f>ROUND(E183*J183,2)</f>
        <v>0</v>
      </c>
      <c r="L183" s="171">
        <v>21</v>
      </c>
      <c r="M183" s="171">
        <f>G183*(1+L183/100)</f>
        <v>0</v>
      </c>
      <c r="N183" s="171">
        <v>0</v>
      </c>
      <c r="O183" s="171">
        <f>ROUND(E183*N183,2)</f>
        <v>0</v>
      </c>
      <c r="P183" s="171">
        <v>0</v>
      </c>
      <c r="Q183" s="171">
        <f>ROUND(E183*P183,2)</f>
        <v>0</v>
      </c>
      <c r="R183" s="171" t="s">
        <v>425</v>
      </c>
      <c r="S183" s="171" t="s">
        <v>133</v>
      </c>
      <c r="T183" s="172" t="s">
        <v>133</v>
      </c>
      <c r="U183" s="156">
        <v>0</v>
      </c>
      <c r="V183" s="156">
        <f>ROUND(E183*U183,2)</f>
        <v>0</v>
      </c>
      <c r="W183" s="156"/>
      <c r="X183" s="156" t="s">
        <v>448</v>
      </c>
      <c r="Y183" s="147"/>
      <c r="Z183" s="147"/>
      <c r="AA183" s="147"/>
      <c r="AB183" s="147"/>
      <c r="AC183" s="147"/>
      <c r="AD183" s="147"/>
      <c r="AE183" s="147"/>
      <c r="AF183" s="147"/>
      <c r="AG183" s="147" t="s">
        <v>449</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256"/>
      <c r="D184" s="257"/>
      <c r="E184" s="257"/>
      <c r="F184" s="257"/>
      <c r="G184" s="257"/>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138</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x14ac:dyDescent="0.2">
      <c r="A185" s="3"/>
      <c r="B185" s="4"/>
      <c r="C185" s="178"/>
      <c r="D185" s="6"/>
      <c r="E185" s="3"/>
      <c r="F185" s="3"/>
      <c r="G185" s="3"/>
      <c r="H185" s="3"/>
      <c r="I185" s="3"/>
      <c r="J185" s="3"/>
      <c r="K185" s="3"/>
      <c r="L185" s="3"/>
      <c r="M185" s="3"/>
      <c r="N185" s="3"/>
      <c r="O185" s="3"/>
      <c r="P185" s="3"/>
      <c r="Q185" s="3"/>
      <c r="R185" s="3"/>
      <c r="S185" s="3"/>
      <c r="T185" s="3"/>
      <c r="U185" s="3"/>
      <c r="V185" s="3"/>
      <c r="W185" s="3"/>
      <c r="X185" s="3"/>
      <c r="AE185">
        <v>15</v>
      </c>
      <c r="AF185">
        <v>21</v>
      </c>
      <c r="AG185" t="s">
        <v>114</v>
      </c>
    </row>
    <row r="186" spans="1:60" x14ac:dyDescent="0.2">
      <c r="A186" s="150"/>
      <c r="B186" s="151" t="s">
        <v>29</v>
      </c>
      <c r="C186" s="179"/>
      <c r="D186" s="152"/>
      <c r="E186" s="153"/>
      <c r="F186" s="153"/>
      <c r="G186" s="174">
        <f>G8+G157+G176</f>
        <v>0</v>
      </c>
      <c r="H186" s="3"/>
      <c r="I186" s="3"/>
      <c r="J186" s="3"/>
      <c r="K186" s="3"/>
      <c r="L186" s="3"/>
      <c r="M186" s="3"/>
      <c r="N186" s="3"/>
      <c r="O186" s="3"/>
      <c r="P186" s="3"/>
      <c r="Q186" s="3"/>
      <c r="R186" s="3"/>
      <c r="S186" s="3"/>
      <c r="T186" s="3"/>
      <c r="U186" s="3"/>
      <c r="V186" s="3"/>
      <c r="W186" s="3"/>
      <c r="X186" s="3"/>
      <c r="AE186">
        <f>SUMIF(L7:L184,AE185,G7:G184)</f>
        <v>0</v>
      </c>
      <c r="AF186">
        <f>SUMIF(L7:L184,AF185,G7:G184)</f>
        <v>0</v>
      </c>
      <c r="AG186" t="s">
        <v>316</v>
      </c>
    </row>
    <row r="187" spans="1:60" x14ac:dyDescent="0.2">
      <c r="C187" s="180"/>
      <c r="D187" s="10"/>
      <c r="AG187" t="s">
        <v>317</v>
      </c>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GDZIWDTrDfU16CFaecb7cRMJpe9JtfJvqt3jOdk1kmHQnffTuqOs6hH/Etmf7v2wVIn30ZjOP1utOvtruanQ==" saltValue="T71NQRofGFc/ml8dVYy+Xg==" spinCount="100000" sheet="1"/>
  <mergeCells count="111">
    <mergeCell ref="C181:G181"/>
    <mergeCell ref="C182:G182"/>
    <mergeCell ref="C184:G184"/>
    <mergeCell ref="C171:G171"/>
    <mergeCell ref="C172:G172"/>
    <mergeCell ref="C173:G173"/>
    <mergeCell ref="C175:G175"/>
    <mergeCell ref="C178:G178"/>
    <mergeCell ref="C179:G179"/>
    <mergeCell ref="C159:G159"/>
    <mergeCell ref="C165:G165"/>
    <mergeCell ref="C167:G167"/>
    <mergeCell ref="C168:G168"/>
    <mergeCell ref="C169:G169"/>
    <mergeCell ref="C170:G170"/>
    <mergeCell ref="C147:G147"/>
    <mergeCell ref="C149:G149"/>
    <mergeCell ref="C151:G151"/>
    <mergeCell ref="C153:G153"/>
    <mergeCell ref="C154:G154"/>
    <mergeCell ref="C156:G156"/>
    <mergeCell ref="C131:G131"/>
    <mergeCell ref="C133:G133"/>
    <mergeCell ref="C135:G135"/>
    <mergeCell ref="C140:G140"/>
    <mergeCell ref="C142:G142"/>
    <mergeCell ref="C144:G144"/>
    <mergeCell ref="C123:G123"/>
    <mergeCell ref="C124:G124"/>
    <mergeCell ref="C125:G125"/>
    <mergeCell ref="C126:G126"/>
    <mergeCell ref="C127:G127"/>
    <mergeCell ref="C129:G129"/>
    <mergeCell ref="C114:G114"/>
    <mergeCell ref="C116:G116"/>
    <mergeCell ref="C117:G117"/>
    <mergeCell ref="C118:G118"/>
    <mergeCell ref="C120:G120"/>
    <mergeCell ref="C122:G122"/>
    <mergeCell ref="C104:G104"/>
    <mergeCell ref="C106:G106"/>
    <mergeCell ref="C108:G108"/>
    <mergeCell ref="C110:G110"/>
    <mergeCell ref="C111:G111"/>
    <mergeCell ref="C112:G112"/>
    <mergeCell ref="C96:G96"/>
    <mergeCell ref="C97:G97"/>
    <mergeCell ref="C98:G98"/>
    <mergeCell ref="C99:G99"/>
    <mergeCell ref="C101:G101"/>
    <mergeCell ref="C103:G103"/>
    <mergeCell ref="C87:G87"/>
    <mergeCell ref="C89:G89"/>
    <mergeCell ref="C90:G90"/>
    <mergeCell ref="C91:G91"/>
    <mergeCell ref="C92:G92"/>
    <mergeCell ref="C94:G94"/>
    <mergeCell ref="C79:G79"/>
    <mergeCell ref="C81:G81"/>
    <mergeCell ref="C82:G82"/>
    <mergeCell ref="C83:G83"/>
    <mergeCell ref="C84:G84"/>
    <mergeCell ref="C85:G85"/>
    <mergeCell ref="C68:G68"/>
    <mergeCell ref="C70:G70"/>
    <mergeCell ref="C72:G72"/>
    <mergeCell ref="C74:G74"/>
    <mergeCell ref="C75:G75"/>
    <mergeCell ref="C77:G77"/>
    <mergeCell ref="C60:G60"/>
    <mergeCell ref="C62:G62"/>
    <mergeCell ref="C63:G63"/>
    <mergeCell ref="C64:G64"/>
    <mergeCell ref="C66:G66"/>
    <mergeCell ref="C67:G67"/>
    <mergeCell ref="C50:G50"/>
    <mergeCell ref="C51:G51"/>
    <mergeCell ref="C53:G53"/>
    <mergeCell ref="C55:G55"/>
    <mergeCell ref="C57:G57"/>
    <mergeCell ref="C58:G58"/>
    <mergeCell ref="C41:G41"/>
    <mergeCell ref="C43:G43"/>
    <mergeCell ref="C44:G44"/>
    <mergeCell ref="C45:G45"/>
    <mergeCell ref="C47:G47"/>
    <mergeCell ref="C49:G49"/>
    <mergeCell ref="C30:G30"/>
    <mergeCell ref="C32:G32"/>
    <mergeCell ref="C33:G33"/>
    <mergeCell ref="C35:G35"/>
    <mergeCell ref="C37:G37"/>
    <mergeCell ref="C39:G39"/>
    <mergeCell ref="C25:G25"/>
    <mergeCell ref="C26:G26"/>
    <mergeCell ref="C28:G28"/>
    <mergeCell ref="C13:G13"/>
    <mergeCell ref="C14:G14"/>
    <mergeCell ref="C16:G16"/>
    <mergeCell ref="C17:G17"/>
    <mergeCell ref="C19:G19"/>
    <mergeCell ref="C21:G21"/>
    <mergeCell ref="A1:G1"/>
    <mergeCell ref="C2:G2"/>
    <mergeCell ref="C3:G3"/>
    <mergeCell ref="C4:G4"/>
    <mergeCell ref="C10:G10"/>
    <mergeCell ref="C11:G11"/>
    <mergeCell ref="C22:G22"/>
    <mergeCell ref="C23:G23"/>
    <mergeCell ref="C24:G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7" t="s">
        <v>101</v>
      </c>
      <c r="B1" s="247"/>
      <c r="C1" s="247"/>
      <c r="D1" s="247"/>
      <c r="E1" s="247"/>
      <c r="F1" s="247"/>
      <c r="G1" s="247"/>
      <c r="AG1" t="s">
        <v>102</v>
      </c>
    </row>
    <row r="2" spans="1:60" ht="24.95" customHeight="1" x14ac:dyDescent="0.2">
      <c r="A2" s="139" t="s">
        <v>7</v>
      </c>
      <c r="B2" s="49" t="s">
        <v>44</v>
      </c>
      <c r="C2" s="248" t="s">
        <v>45</v>
      </c>
      <c r="D2" s="249"/>
      <c r="E2" s="249"/>
      <c r="F2" s="249"/>
      <c r="G2" s="250"/>
      <c r="AG2" t="s">
        <v>103</v>
      </c>
    </row>
    <row r="3" spans="1:60" ht="24.95" customHeight="1" x14ac:dyDescent="0.2">
      <c r="A3" s="139" t="s">
        <v>8</v>
      </c>
      <c r="B3" s="49" t="s">
        <v>51</v>
      </c>
      <c r="C3" s="248" t="s">
        <v>52</v>
      </c>
      <c r="D3" s="249"/>
      <c r="E3" s="249"/>
      <c r="F3" s="249"/>
      <c r="G3" s="250"/>
      <c r="AC3" s="121" t="s">
        <v>103</v>
      </c>
      <c r="AG3" t="s">
        <v>104</v>
      </c>
    </row>
    <row r="4" spans="1:60" ht="24.95" customHeight="1" x14ac:dyDescent="0.2">
      <c r="A4" s="140" t="s">
        <v>9</v>
      </c>
      <c r="B4" s="141" t="s">
        <v>55</v>
      </c>
      <c r="C4" s="251" t="s">
        <v>56</v>
      </c>
      <c r="D4" s="252"/>
      <c r="E4" s="252"/>
      <c r="F4" s="252"/>
      <c r="G4" s="253"/>
      <c r="AG4" t="s">
        <v>105</v>
      </c>
    </row>
    <row r="5" spans="1:60" x14ac:dyDescent="0.2">
      <c r="D5" s="10"/>
    </row>
    <row r="6" spans="1:60" ht="38.25" x14ac:dyDescent="0.2">
      <c r="A6" s="143" t="s">
        <v>106</v>
      </c>
      <c r="B6" s="145" t="s">
        <v>107</v>
      </c>
      <c r="C6" s="145" t="s">
        <v>108</v>
      </c>
      <c r="D6" s="144" t="s">
        <v>109</v>
      </c>
      <c r="E6" s="143" t="s">
        <v>110</v>
      </c>
      <c r="F6" s="142" t="s">
        <v>111</v>
      </c>
      <c r="G6" s="143" t="s">
        <v>29</v>
      </c>
      <c r="H6" s="146" t="s">
        <v>30</v>
      </c>
      <c r="I6" s="146" t="s">
        <v>112</v>
      </c>
      <c r="J6" s="146" t="s">
        <v>31</v>
      </c>
      <c r="K6" s="146" t="s">
        <v>113</v>
      </c>
      <c r="L6" s="146" t="s">
        <v>114</v>
      </c>
      <c r="M6" s="146" t="s">
        <v>115</v>
      </c>
      <c r="N6" s="146" t="s">
        <v>116</v>
      </c>
      <c r="O6" s="146" t="s">
        <v>117</v>
      </c>
      <c r="P6" s="146" t="s">
        <v>118</v>
      </c>
      <c r="Q6" s="146" t="s">
        <v>119</v>
      </c>
      <c r="R6" s="146" t="s">
        <v>120</v>
      </c>
      <c r="S6" s="146" t="s">
        <v>121</v>
      </c>
      <c r="T6" s="146" t="s">
        <v>122</v>
      </c>
      <c r="U6" s="146" t="s">
        <v>123</v>
      </c>
      <c r="V6" s="146" t="s">
        <v>124</v>
      </c>
      <c r="W6" s="146" t="s">
        <v>125</v>
      </c>
      <c r="X6" s="146" t="s">
        <v>126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127</v>
      </c>
      <c r="B8" s="161" t="s">
        <v>70</v>
      </c>
      <c r="C8" s="175" t="s">
        <v>71</v>
      </c>
      <c r="D8" s="162"/>
      <c r="E8" s="163"/>
      <c r="F8" s="164"/>
      <c r="G8" s="164">
        <f>SUMIF(AG9:AG12,"&lt;&gt;NOR",G9:G12)</f>
        <v>0</v>
      </c>
      <c r="H8" s="164"/>
      <c r="I8" s="164">
        <f>SUM(I9:I12)</f>
        <v>0</v>
      </c>
      <c r="J8" s="164"/>
      <c r="K8" s="164">
        <f>SUM(K9:K12)</f>
        <v>0</v>
      </c>
      <c r="L8" s="164"/>
      <c r="M8" s="164">
        <f>SUM(M9:M12)</f>
        <v>0</v>
      </c>
      <c r="N8" s="164"/>
      <c r="O8" s="164">
        <f>SUM(O9:O12)</f>
        <v>0</v>
      </c>
      <c r="P8" s="164"/>
      <c r="Q8" s="164">
        <f>SUM(Q9:Q12)</f>
        <v>0</v>
      </c>
      <c r="R8" s="164"/>
      <c r="S8" s="164"/>
      <c r="T8" s="165"/>
      <c r="U8" s="159"/>
      <c r="V8" s="159">
        <f>SUM(V9:V12)</f>
        <v>69.67</v>
      </c>
      <c r="W8" s="159"/>
      <c r="X8" s="159"/>
      <c r="AG8" t="s">
        <v>128</v>
      </c>
    </row>
    <row r="9" spans="1:60" outlineLevel="1" x14ac:dyDescent="0.2">
      <c r="A9" s="166">
        <v>1</v>
      </c>
      <c r="B9" s="167" t="s">
        <v>461</v>
      </c>
      <c r="C9" s="176" t="s">
        <v>462</v>
      </c>
      <c r="D9" s="168" t="s">
        <v>172</v>
      </c>
      <c r="E9" s="169">
        <v>3483.5</v>
      </c>
      <c r="F9" s="170"/>
      <c r="G9" s="171">
        <f>ROUND(E9*F9,2)</f>
        <v>0</v>
      </c>
      <c r="H9" s="170"/>
      <c r="I9" s="171">
        <f>ROUND(E9*H9,2)</f>
        <v>0</v>
      </c>
      <c r="J9" s="170"/>
      <c r="K9" s="171">
        <f>ROUND(E9*J9,2)</f>
        <v>0</v>
      </c>
      <c r="L9" s="171">
        <v>21</v>
      </c>
      <c r="M9" s="171">
        <f>G9*(1+L9/100)</f>
        <v>0</v>
      </c>
      <c r="N9" s="171">
        <v>0</v>
      </c>
      <c r="O9" s="171">
        <f>ROUND(E9*N9,2)</f>
        <v>0</v>
      </c>
      <c r="P9" s="171">
        <v>0</v>
      </c>
      <c r="Q9" s="171">
        <f>ROUND(E9*P9,2)</f>
        <v>0</v>
      </c>
      <c r="R9" s="171" t="s">
        <v>132</v>
      </c>
      <c r="S9" s="171" t="s">
        <v>133</v>
      </c>
      <c r="T9" s="172" t="s">
        <v>133</v>
      </c>
      <c r="U9" s="156">
        <v>0.02</v>
      </c>
      <c r="V9" s="156">
        <f>ROUND(E9*U9,2)</f>
        <v>69.67</v>
      </c>
      <c r="W9" s="156"/>
      <c r="X9" s="156" t="s">
        <v>134</v>
      </c>
      <c r="Y9" s="147"/>
      <c r="Z9" s="147"/>
      <c r="AA9" s="147"/>
      <c r="AB9" s="147"/>
      <c r="AC9" s="147"/>
      <c r="AD9" s="147"/>
      <c r="AE9" s="147"/>
      <c r="AF9" s="147"/>
      <c r="AG9" s="147" t="s">
        <v>321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4" t="s">
        <v>463</v>
      </c>
      <c r="D10" s="255"/>
      <c r="E10" s="255"/>
      <c r="F10" s="255"/>
      <c r="G10" s="255"/>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137</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77" t="s">
        <v>464</v>
      </c>
      <c r="D11" s="157"/>
      <c r="E11" s="158">
        <v>3483.5</v>
      </c>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148</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45"/>
      <c r="D12" s="246"/>
      <c r="E12" s="246"/>
      <c r="F12" s="246"/>
      <c r="G12" s="246"/>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138</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x14ac:dyDescent="0.2">
      <c r="A13" s="160" t="s">
        <v>127</v>
      </c>
      <c r="B13" s="161" t="s">
        <v>72</v>
      </c>
      <c r="C13" s="175" t="s">
        <v>73</v>
      </c>
      <c r="D13" s="162"/>
      <c r="E13" s="163"/>
      <c r="F13" s="164"/>
      <c r="G13" s="164">
        <f>SUMIF(AG14:AG32,"&lt;&gt;NOR",G14:G32)</f>
        <v>0</v>
      </c>
      <c r="H13" s="164"/>
      <c r="I13" s="164">
        <f>SUM(I14:I32)</f>
        <v>0</v>
      </c>
      <c r="J13" s="164"/>
      <c r="K13" s="164">
        <f>SUM(K14:K32)</f>
        <v>0</v>
      </c>
      <c r="L13" s="164"/>
      <c r="M13" s="164">
        <f>SUM(M14:M32)</f>
        <v>0</v>
      </c>
      <c r="N13" s="164"/>
      <c r="O13" s="164">
        <f>SUM(O14:O32)</f>
        <v>235.76</v>
      </c>
      <c r="P13" s="164"/>
      <c r="Q13" s="164">
        <f>SUM(Q14:Q32)</f>
        <v>0</v>
      </c>
      <c r="R13" s="164"/>
      <c r="S13" s="164"/>
      <c r="T13" s="165"/>
      <c r="U13" s="159"/>
      <c r="V13" s="159">
        <f>SUM(V14:V32)</f>
        <v>0</v>
      </c>
      <c r="W13" s="159"/>
      <c r="X13" s="159"/>
      <c r="AG13" t="s">
        <v>128</v>
      </c>
    </row>
    <row r="14" spans="1:60" ht="22.5" outlineLevel="1" x14ac:dyDescent="0.2">
      <c r="A14" s="166">
        <v>2</v>
      </c>
      <c r="B14" s="167" t="s">
        <v>465</v>
      </c>
      <c r="C14" s="176" t="s">
        <v>466</v>
      </c>
      <c r="D14" s="168" t="s">
        <v>240</v>
      </c>
      <c r="E14" s="169">
        <v>539.70000000000005</v>
      </c>
      <c r="F14" s="170"/>
      <c r="G14" s="171">
        <f>ROUND(E14*F14,2)</f>
        <v>0</v>
      </c>
      <c r="H14" s="170"/>
      <c r="I14" s="171">
        <f>ROUND(E14*H14,2)</f>
        <v>0</v>
      </c>
      <c r="J14" s="170"/>
      <c r="K14" s="171">
        <f>ROUND(E14*J14,2)</f>
        <v>0</v>
      </c>
      <c r="L14" s="171">
        <v>21</v>
      </c>
      <c r="M14" s="171">
        <f>G14*(1+L14/100)</f>
        <v>0</v>
      </c>
      <c r="N14" s="171">
        <v>0.43683</v>
      </c>
      <c r="O14" s="171">
        <f>ROUND(E14*N14,2)</f>
        <v>235.76</v>
      </c>
      <c r="P14" s="171">
        <v>0</v>
      </c>
      <c r="Q14" s="171">
        <f>ROUND(E14*P14,2)</f>
        <v>0</v>
      </c>
      <c r="R14" s="171" t="s">
        <v>467</v>
      </c>
      <c r="S14" s="171" t="s">
        <v>133</v>
      </c>
      <c r="T14" s="172" t="s">
        <v>133</v>
      </c>
      <c r="U14" s="156">
        <v>0</v>
      </c>
      <c r="V14" s="156">
        <f>ROUND(E14*U14,2)</f>
        <v>0</v>
      </c>
      <c r="W14" s="156"/>
      <c r="X14" s="156" t="s">
        <v>436</v>
      </c>
      <c r="Y14" s="147"/>
      <c r="Z14" s="147"/>
      <c r="AA14" s="147"/>
      <c r="AB14" s="147"/>
      <c r="AC14" s="147"/>
      <c r="AD14" s="147"/>
      <c r="AE14" s="147"/>
      <c r="AF14" s="147"/>
      <c r="AG14" s="147" t="s">
        <v>437</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54"/>
      <c r="B15" s="155"/>
      <c r="C15" s="254" t="s">
        <v>468</v>
      </c>
      <c r="D15" s="255"/>
      <c r="E15" s="255"/>
      <c r="F15" s="255"/>
      <c r="G15" s="255"/>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137</v>
      </c>
      <c r="AH15" s="147"/>
      <c r="AI15" s="147"/>
      <c r="AJ15" s="147"/>
      <c r="AK15" s="147"/>
      <c r="AL15" s="147"/>
      <c r="AM15" s="147"/>
      <c r="AN15" s="147"/>
      <c r="AO15" s="147"/>
      <c r="AP15" s="147"/>
      <c r="AQ15" s="147"/>
      <c r="AR15" s="147"/>
      <c r="AS15" s="147"/>
      <c r="AT15" s="147"/>
      <c r="AU15" s="147"/>
      <c r="AV15" s="147"/>
      <c r="AW15" s="147"/>
      <c r="AX15" s="147"/>
      <c r="AY15" s="147"/>
      <c r="AZ15" s="147"/>
      <c r="BA15" s="173" t="str">
        <f>C15</f>
        <v>Lože pro trativody, položení trubek, obsyp potrubí sypaninou z vhodných hornin, nebo materiálem připraveným podél výkopu ve vzdálenosti do 3 m od jeho kraje.  Bez výkopu rýhy.</v>
      </c>
      <c r="BB15" s="147"/>
      <c r="BC15" s="147"/>
      <c r="BD15" s="147"/>
      <c r="BE15" s="147"/>
      <c r="BF15" s="147"/>
      <c r="BG15" s="147"/>
      <c r="BH15" s="147"/>
    </row>
    <row r="16" spans="1:60" outlineLevel="1" x14ac:dyDescent="0.2">
      <c r="A16" s="154"/>
      <c r="B16" s="155"/>
      <c r="C16" s="258" t="s">
        <v>469</v>
      </c>
      <c r="D16" s="259"/>
      <c r="E16" s="259"/>
      <c r="F16" s="259"/>
      <c r="G16" s="259"/>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324</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258" t="s">
        <v>470</v>
      </c>
      <c r="D17" s="259"/>
      <c r="E17" s="259"/>
      <c r="F17" s="259"/>
      <c r="G17" s="259"/>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324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58" t="s">
        <v>471</v>
      </c>
      <c r="D18" s="259"/>
      <c r="E18" s="259"/>
      <c r="F18" s="259"/>
      <c r="G18" s="259"/>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324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54"/>
      <c r="B19" s="155"/>
      <c r="C19" s="177" t="s">
        <v>472</v>
      </c>
      <c r="D19" s="157"/>
      <c r="E19" s="158"/>
      <c r="F19" s="156"/>
      <c r="G19" s="15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148</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54"/>
      <c r="B20" s="155"/>
      <c r="C20" s="177" t="s">
        <v>473</v>
      </c>
      <c r="D20" s="157"/>
      <c r="E20" s="158">
        <v>539.70000000000005</v>
      </c>
      <c r="F20" s="156"/>
      <c r="G20" s="156"/>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148</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245"/>
      <c r="D21" s="246"/>
      <c r="E21" s="246"/>
      <c r="F21" s="246"/>
      <c r="G21" s="246"/>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138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6">
        <v>3</v>
      </c>
      <c r="B22" s="167" t="s">
        <v>474</v>
      </c>
      <c r="C22" s="176" t="s">
        <v>475</v>
      </c>
      <c r="D22" s="168" t="s">
        <v>476</v>
      </c>
      <c r="E22" s="169">
        <v>5523.5</v>
      </c>
      <c r="F22" s="170"/>
      <c r="G22" s="171">
        <f>ROUND(E22*F22,2)</f>
        <v>0</v>
      </c>
      <c r="H22" s="170"/>
      <c r="I22" s="171">
        <f>ROUND(E22*H22,2)</f>
        <v>0</v>
      </c>
      <c r="J22" s="170"/>
      <c r="K22" s="171">
        <f>ROUND(E22*J22,2)</f>
        <v>0</v>
      </c>
      <c r="L22" s="171">
        <v>21</v>
      </c>
      <c r="M22" s="171">
        <f>G22*(1+L22/100)</f>
        <v>0</v>
      </c>
      <c r="N22" s="171">
        <v>0</v>
      </c>
      <c r="O22" s="171">
        <f>ROUND(E22*N22,2)</f>
        <v>0</v>
      </c>
      <c r="P22" s="171">
        <v>0</v>
      </c>
      <c r="Q22" s="171">
        <f>ROUND(E22*P22,2)</f>
        <v>0</v>
      </c>
      <c r="R22" s="171"/>
      <c r="S22" s="171" t="s">
        <v>133</v>
      </c>
      <c r="T22" s="172" t="s">
        <v>435</v>
      </c>
      <c r="U22" s="156">
        <v>0</v>
      </c>
      <c r="V22" s="156">
        <f>ROUND(E22*U22,2)</f>
        <v>0</v>
      </c>
      <c r="W22" s="156"/>
      <c r="X22" s="156" t="s">
        <v>436</v>
      </c>
      <c r="Y22" s="147"/>
      <c r="Z22" s="147"/>
      <c r="AA22" s="147"/>
      <c r="AB22" s="147"/>
      <c r="AC22" s="147"/>
      <c r="AD22" s="147"/>
      <c r="AE22" s="147"/>
      <c r="AF22" s="147"/>
      <c r="AG22" s="147" t="s">
        <v>437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60" t="s">
        <v>477</v>
      </c>
      <c r="D23" s="261"/>
      <c r="E23" s="261"/>
      <c r="F23" s="261"/>
      <c r="G23" s="261"/>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324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58" t="s">
        <v>478</v>
      </c>
      <c r="D24" s="259"/>
      <c r="E24" s="259"/>
      <c r="F24" s="259"/>
      <c r="G24" s="259"/>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324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58" t="s">
        <v>479</v>
      </c>
      <c r="D25" s="259"/>
      <c r="E25" s="259"/>
      <c r="F25" s="259"/>
      <c r="G25" s="259"/>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324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8" t="s">
        <v>480</v>
      </c>
      <c r="D26" s="259"/>
      <c r="E26" s="259"/>
      <c r="F26" s="259"/>
      <c r="G26" s="259"/>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324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258" t="s">
        <v>481</v>
      </c>
      <c r="D27" s="259"/>
      <c r="E27" s="259"/>
      <c r="F27" s="259"/>
      <c r="G27" s="259"/>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324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58" t="s">
        <v>482</v>
      </c>
      <c r="D28" s="259"/>
      <c r="E28" s="259"/>
      <c r="F28" s="259"/>
      <c r="G28" s="259"/>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324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58" t="s">
        <v>483</v>
      </c>
      <c r="D29" s="259"/>
      <c r="E29" s="259"/>
      <c r="F29" s="259"/>
      <c r="G29" s="259"/>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324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58" t="s">
        <v>484</v>
      </c>
      <c r="D30" s="259"/>
      <c r="E30" s="259"/>
      <c r="F30" s="259"/>
      <c r="G30" s="259"/>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324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77" t="s">
        <v>485</v>
      </c>
      <c r="D31" s="157"/>
      <c r="E31" s="158">
        <v>5523.5</v>
      </c>
      <c r="F31" s="156"/>
      <c r="G31" s="156"/>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148</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45"/>
      <c r="D32" s="246"/>
      <c r="E32" s="246"/>
      <c r="F32" s="246"/>
      <c r="G32" s="246"/>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138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x14ac:dyDescent="0.2">
      <c r="A33" s="160" t="s">
        <v>127</v>
      </c>
      <c r="B33" s="161" t="s">
        <v>78</v>
      </c>
      <c r="C33" s="175" t="s">
        <v>79</v>
      </c>
      <c r="D33" s="162"/>
      <c r="E33" s="163"/>
      <c r="F33" s="164"/>
      <c r="G33" s="164">
        <f>SUMIF(AG34:AG163,"&lt;&gt;NOR",G34:G163)</f>
        <v>0</v>
      </c>
      <c r="H33" s="164"/>
      <c r="I33" s="164">
        <f>SUM(I34:I163)</f>
        <v>0</v>
      </c>
      <c r="J33" s="164"/>
      <c r="K33" s="164">
        <f>SUM(K34:K163)</f>
        <v>0</v>
      </c>
      <c r="L33" s="164"/>
      <c r="M33" s="164">
        <f>SUM(M34:M163)</f>
        <v>0</v>
      </c>
      <c r="N33" s="164"/>
      <c r="O33" s="164">
        <f>SUM(O34:O163)</f>
        <v>5882.7599999999984</v>
      </c>
      <c r="P33" s="164"/>
      <c r="Q33" s="164">
        <f>SUM(Q34:Q163)</f>
        <v>0</v>
      </c>
      <c r="R33" s="164"/>
      <c r="S33" s="164"/>
      <c r="T33" s="165"/>
      <c r="U33" s="159"/>
      <c r="V33" s="159">
        <f>SUM(V34:V163)</f>
        <v>3667.99</v>
      </c>
      <c r="W33" s="159"/>
      <c r="X33" s="159"/>
      <c r="AG33" t="s">
        <v>128</v>
      </c>
    </row>
    <row r="34" spans="1:60" outlineLevel="1" x14ac:dyDescent="0.2">
      <c r="A34" s="166">
        <v>4</v>
      </c>
      <c r="B34" s="167" t="s">
        <v>486</v>
      </c>
      <c r="C34" s="176" t="s">
        <v>487</v>
      </c>
      <c r="D34" s="168" t="s">
        <v>172</v>
      </c>
      <c r="E34" s="169">
        <v>3527.7</v>
      </c>
      <c r="F34" s="170"/>
      <c r="G34" s="171">
        <f>ROUND(E34*F34,2)</f>
        <v>0</v>
      </c>
      <c r="H34" s="170"/>
      <c r="I34" s="171">
        <f>ROUND(E34*H34,2)</f>
        <v>0</v>
      </c>
      <c r="J34" s="170"/>
      <c r="K34" s="171">
        <f>ROUND(E34*J34,2)</f>
        <v>0</v>
      </c>
      <c r="L34" s="171">
        <v>21</v>
      </c>
      <c r="M34" s="171">
        <f>G34*(1+L34/100)</f>
        <v>0</v>
      </c>
      <c r="N34" s="171">
        <v>0.32250000000000001</v>
      </c>
      <c r="O34" s="171">
        <f>ROUND(E34*N34,2)</f>
        <v>1137.68</v>
      </c>
      <c r="P34" s="171">
        <v>0</v>
      </c>
      <c r="Q34" s="171">
        <f>ROUND(E34*P34,2)</f>
        <v>0</v>
      </c>
      <c r="R34" s="171" t="s">
        <v>320</v>
      </c>
      <c r="S34" s="171" t="s">
        <v>133</v>
      </c>
      <c r="T34" s="172" t="s">
        <v>133</v>
      </c>
      <c r="U34" s="156">
        <v>0.03</v>
      </c>
      <c r="V34" s="156">
        <f>ROUND(E34*U34,2)</f>
        <v>105.83</v>
      </c>
      <c r="W34" s="156"/>
      <c r="X34" s="156" t="s">
        <v>134</v>
      </c>
      <c r="Y34" s="147"/>
      <c r="Z34" s="147"/>
      <c r="AA34" s="147"/>
      <c r="AB34" s="147"/>
      <c r="AC34" s="147"/>
      <c r="AD34" s="147"/>
      <c r="AE34" s="147"/>
      <c r="AF34" s="147"/>
      <c r="AG34" s="147" t="s">
        <v>321</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54" t="s">
        <v>488</v>
      </c>
      <c r="D35" s="255"/>
      <c r="E35" s="255"/>
      <c r="F35" s="255"/>
      <c r="G35" s="255"/>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137</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58" t="s">
        <v>489</v>
      </c>
      <c r="D36" s="259"/>
      <c r="E36" s="259"/>
      <c r="F36" s="259"/>
      <c r="G36" s="259"/>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324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58" t="s">
        <v>490</v>
      </c>
      <c r="D37" s="259"/>
      <c r="E37" s="259"/>
      <c r="F37" s="259"/>
      <c r="G37" s="259"/>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324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258" t="s">
        <v>491</v>
      </c>
      <c r="D38" s="259"/>
      <c r="E38" s="259"/>
      <c r="F38" s="259"/>
      <c r="G38" s="259"/>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324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84" t="s">
        <v>325</v>
      </c>
      <c r="D39" s="181"/>
      <c r="E39" s="182"/>
      <c r="F39" s="183"/>
      <c r="G39" s="183"/>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324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258" t="s">
        <v>492</v>
      </c>
      <c r="D40" s="259"/>
      <c r="E40" s="259"/>
      <c r="F40" s="259"/>
      <c r="G40" s="259"/>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324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58" t="s">
        <v>490</v>
      </c>
      <c r="D41" s="259"/>
      <c r="E41" s="259"/>
      <c r="F41" s="259"/>
      <c r="G41" s="259"/>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324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258" t="s">
        <v>493</v>
      </c>
      <c r="D42" s="259"/>
      <c r="E42" s="259"/>
      <c r="F42" s="259"/>
      <c r="G42" s="259"/>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324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77" t="s">
        <v>494</v>
      </c>
      <c r="D43" s="157"/>
      <c r="E43" s="158">
        <v>3527.7</v>
      </c>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148</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45"/>
      <c r="D44" s="246"/>
      <c r="E44" s="246"/>
      <c r="F44" s="246"/>
      <c r="G44" s="24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138</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2.5" outlineLevel="1" x14ac:dyDescent="0.2">
      <c r="A45" s="166">
        <v>5</v>
      </c>
      <c r="B45" s="167" t="s">
        <v>495</v>
      </c>
      <c r="C45" s="176" t="s">
        <v>496</v>
      </c>
      <c r="D45" s="168" t="s">
        <v>172</v>
      </c>
      <c r="E45" s="169">
        <v>3367.35</v>
      </c>
      <c r="F45" s="170"/>
      <c r="G45" s="171">
        <f>ROUND(E45*F45,2)</f>
        <v>0</v>
      </c>
      <c r="H45" s="170"/>
      <c r="I45" s="171">
        <f>ROUND(E45*H45,2)</f>
        <v>0</v>
      </c>
      <c r="J45" s="170"/>
      <c r="K45" s="171">
        <f>ROUND(E45*J45,2)</f>
        <v>0</v>
      </c>
      <c r="L45" s="171">
        <v>21</v>
      </c>
      <c r="M45" s="171">
        <f>G45*(1+L45/100)</f>
        <v>0</v>
      </c>
      <c r="N45" s="171">
        <v>0.378</v>
      </c>
      <c r="O45" s="171">
        <f>ROUND(E45*N45,2)</f>
        <v>1272.8599999999999</v>
      </c>
      <c r="P45" s="171">
        <v>0</v>
      </c>
      <c r="Q45" s="171">
        <f>ROUND(E45*P45,2)</f>
        <v>0</v>
      </c>
      <c r="R45" s="171" t="s">
        <v>320</v>
      </c>
      <c r="S45" s="171" t="s">
        <v>133</v>
      </c>
      <c r="T45" s="172" t="s">
        <v>133</v>
      </c>
      <c r="U45" s="156">
        <v>0.03</v>
      </c>
      <c r="V45" s="156">
        <f>ROUND(E45*U45,2)</f>
        <v>101.02</v>
      </c>
      <c r="W45" s="156"/>
      <c r="X45" s="156" t="s">
        <v>134</v>
      </c>
      <c r="Y45" s="147"/>
      <c r="Z45" s="147"/>
      <c r="AA45" s="147"/>
      <c r="AB45" s="147"/>
      <c r="AC45" s="147"/>
      <c r="AD45" s="147"/>
      <c r="AE45" s="147"/>
      <c r="AF45" s="147"/>
      <c r="AG45" s="147" t="s">
        <v>321</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260" t="s">
        <v>489</v>
      </c>
      <c r="D46" s="261"/>
      <c r="E46" s="261"/>
      <c r="F46" s="261"/>
      <c r="G46" s="261"/>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324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84" t="s">
        <v>325</v>
      </c>
      <c r="D47" s="181"/>
      <c r="E47" s="182"/>
      <c r="F47" s="183"/>
      <c r="G47" s="183"/>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324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258" t="s">
        <v>497</v>
      </c>
      <c r="D48" s="259"/>
      <c r="E48" s="259"/>
      <c r="F48" s="259"/>
      <c r="G48" s="259"/>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324</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258" t="s">
        <v>491</v>
      </c>
      <c r="D49" s="259"/>
      <c r="E49" s="259"/>
      <c r="F49" s="259"/>
      <c r="G49" s="259"/>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324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84" t="s">
        <v>325</v>
      </c>
      <c r="D50" s="181"/>
      <c r="E50" s="182"/>
      <c r="F50" s="183"/>
      <c r="G50" s="183"/>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324</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258" t="s">
        <v>492</v>
      </c>
      <c r="D51" s="259"/>
      <c r="E51" s="259"/>
      <c r="F51" s="259"/>
      <c r="G51" s="259"/>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324</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184" t="s">
        <v>325</v>
      </c>
      <c r="D52" s="181"/>
      <c r="E52" s="182"/>
      <c r="F52" s="183"/>
      <c r="G52" s="183"/>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324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258" t="s">
        <v>497</v>
      </c>
      <c r="D53" s="259"/>
      <c r="E53" s="259"/>
      <c r="F53" s="259"/>
      <c r="G53" s="259"/>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324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58" t="s">
        <v>493</v>
      </c>
      <c r="D54" s="259"/>
      <c r="E54" s="259"/>
      <c r="F54" s="259"/>
      <c r="G54" s="259"/>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324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77" t="s">
        <v>498</v>
      </c>
      <c r="D55" s="157"/>
      <c r="E55" s="158">
        <v>3367.35</v>
      </c>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148</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245"/>
      <c r="D56" s="246"/>
      <c r="E56" s="246"/>
      <c r="F56" s="246"/>
      <c r="G56" s="24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138</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2.5" outlineLevel="1" x14ac:dyDescent="0.2">
      <c r="A57" s="166">
        <v>6</v>
      </c>
      <c r="B57" s="167" t="s">
        <v>499</v>
      </c>
      <c r="C57" s="176" t="s">
        <v>500</v>
      </c>
      <c r="D57" s="168" t="s">
        <v>172</v>
      </c>
      <c r="E57" s="169">
        <v>58.85</v>
      </c>
      <c r="F57" s="170"/>
      <c r="G57" s="171">
        <f>ROUND(E57*F57,2)</f>
        <v>0</v>
      </c>
      <c r="H57" s="170"/>
      <c r="I57" s="171">
        <f>ROUND(E57*H57,2)</f>
        <v>0</v>
      </c>
      <c r="J57" s="170"/>
      <c r="K57" s="171">
        <f>ROUND(E57*J57,2)</f>
        <v>0</v>
      </c>
      <c r="L57" s="171">
        <v>21</v>
      </c>
      <c r="M57" s="171">
        <f>G57*(1+L57/100)</f>
        <v>0</v>
      </c>
      <c r="N57" s="171">
        <v>0.441</v>
      </c>
      <c r="O57" s="171">
        <f>ROUND(E57*N57,2)</f>
        <v>25.95</v>
      </c>
      <c r="P57" s="171">
        <v>0</v>
      </c>
      <c r="Q57" s="171">
        <f>ROUND(E57*P57,2)</f>
        <v>0</v>
      </c>
      <c r="R57" s="171" t="s">
        <v>320</v>
      </c>
      <c r="S57" s="171" t="s">
        <v>133</v>
      </c>
      <c r="T57" s="172" t="s">
        <v>133</v>
      </c>
      <c r="U57" s="156">
        <v>0.03</v>
      </c>
      <c r="V57" s="156">
        <f>ROUND(E57*U57,2)</f>
        <v>1.77</v>
      </c>
      <c r="W57" s="156"/>
      <c r="X57" s="156" t="s">
        <v>134</v>
      </c>
      <c r="Y57" s="147"/>
      <c r="Z57" s="147"/>
      <c r="AA57" s="147"/>
      <c r="AB57" s="147"/>
      <c r="AC57" s="147"/>
      <c r="AD57" s="147"/>
      <c r="AE57" s="147"/>
      <c r="AF57" s="147"/>
      <c r="AG57" s="147" t="s">
        <v>321</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60" t="s">
        <v>501</v>
      </c>
      <c r="D58" s="261"/>
      <c r="E58" s="261"/>
      <c r="F58" s="261"/>
      <c r="G58" s="261"/>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324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84" t="s">
        <v>325</v>
      </c>
      <c r="D59" s="181"/>
      <c r="E59" s="182"/>
      <c r="F59" s="183"/>
      <c r="G59" s="183"/>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324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258" t="s">
        <v>502</v>
      </c>
      <c r="D60" s="259"/>
      <c r="E60" s="259"/>
      <c r="F60" s="259"/>
      <c r="G60" s="259"/>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324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258" t="s">
        <v>503</v>
      </c>
      <c r="D61" s="259"/>
      <c r="E61" s="259"/>
      <c r="F61" s="259"/>
      <c r="G61" s="259"/>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324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84" t="s">
        <v>325</v>
      </c>
      <c r="D62" s="181"/>
      <c r="E62" s="182"/>
      <c r="F62" s="183"/>
      <c r="G62" s="183"/>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324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258" t="s">
        <v>504</v>
      </c>
      <c r="D63" s="259"/>
      <c r="E63" s="259"/>
      <c r="F63" s="259"/>
      <c r="G63" s="259"/>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324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77" t="s">
        <v>505</v>
      </c>
      <c r="D64" s="157"/>
      <c r="E64" s="158">
        <v>58.85</v>
      </c>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148</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245"/>
      <c r="D65" s="246"/>
      <c r="E65" s="246"/>
      <c r="F65" s="246"/>
      <c r="G65" s="246"/>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138</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2.5" outlineLevel="1" x14ac:dyDescent="0.2">
      <c r="A66" s="166">
        <v>7</v>
      </c>
      <c r="B66" s="167" t="s">
        <v>506</v>
      </c>
      <c r="C66" s="176" t="s">
        <v>507</v>
      </c>
      <c r="D66" s="168" t="s">
        <v>172</v>
      </c>
      <c r="E66" s="169">
        <v>2492.6</v>
      </c>
      <c r="F66" s="170"/>
      <c r="G66" s="171">
        <f>ROUND(E66*F66,2)</f>
        <v>0</v>
      </c>
      <c r="H66" s="170"/>
      <c r="I66" s="171">
        <f>ROUND(E66*H66,2)</f>
        <v>0</v>
      </c>
      <c r="J66" s="170"/>
      <c r="K66" s="171">
        <f>ROUND(E66*J66,2)</f>
        <v>0</v>
      </c>
      <c r="L66" s="171">
        <v>21</v>
      </c>
      <c r="M66" s="171">
        <f>G66*(1+L66/100)</f>
        <v>0</v>
      </c>
      <c r="N66" s="171">
        <v>0.441</v>
      </c>
      <c r="O66" s="171">
        <f>ROUND(E66*N66,2)</f>
        <v>1099.24</v>
      </c>
      <c r="P66" s="171">
        <v>0</v>
      </c>
      <c r="Q66" s="171">
        <f>ROUND(E66*P66,2)</f>
        <v>0</v>
      </c>
      <c r="R66" s="171" t="s">
        <v>320</v>
      </c>
      <c r="S66" s="171" t="s">
        <v>133</v>
      </c>
      <c r="T66" s="172" t="s">
        <v>133</v>
      </c>
      <c r="U66" s="156">
        <v>0.03</v>
      </c>
      <c r="V66" s="156">
        <f>ROUND(E66*U66,2)</f>
        <v>74.78</v>
      </c>
      <c r="W66" s="156"/>
      <c r="X66" s="156" t="s">
        <v>134</v>
      </c>
      <c r="Y66" s="147"/>
      <c r="Z66" s="147"/>
      <c r="AA66" s="147"/>
      <c r="AB66" s="147"/>
      <c r="AC66" s="147"/>
      <c r="AD66" s="147"/>
      <c r="AE66" s="147"/>
      <c r="AF66" s="147"/>
      <c r="AG66" s="147" t="s">
        <v>321</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260" t="s">
        <v>508</v>
      </c>
      <c r="D67" s="261"/>
      <c r="E67" s="261"/>
      <c r="F67" s="261"/>
      <c r="G67" s="261"/>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324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84" t="s">
        <v>325</v>
      </c>
      <c r="D68" s="181"/>
      <c r="E68" s="182"/>
      <c r="F68" s="183"/>
      <c r="G68" s="183"/>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324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258" t="s">
        <v>509</v>
      </c>
      <c r="D69" s="259"/>
      <c r="E69" s="259"/>
      <c r="F69" s="259"/>
      <c r="G69" s="259"/>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324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258" t="s">
        <v>510</v>
      </c>
      <c r="D70" s="259"/>
      <c r="E70" s="259"/>
      <c r="F70" s="259"/>
      <c r="G70" s="259"/>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324</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77" t="s">
        <v>511</v>
      </c>
      <c r="D71" s="157"/>
      <c r="E71" s="158">
        <v>2492.6</v>
      </c>
      <c r="F71" s="156"/>
      <c r="G71" s="156"/>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148</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245"/>
      <c r="D72" s="246"/>
      <c r="E72" s="246"/>
      <c r="F72" s="246"/>
      <c r="G72" s="246"/>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138</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ht="22.5" outlineLevel="1" x14ac:dyDescent="0.2">
      <c r="A73" s="166">
        <v>8</v>
      </c>
      <c r="B73" s="167" t="s">
        <v>512</v>
      </c>
      <c r="C73" s="176" t="s">
        <v>513</v>
      </c>
      <c r="D73" s="168" t="s">
        <v>172</v>
      </c>
      <c r="E73" s="169">
        <v>2266</v>
      </c>
      <c r="F73" s="170"/>
      <c r="G73" s="171">
        <f>ROUND(E73*F73,2)</f>
        <v>0</v>
      </c>
      <c r="H73" s="170"/>
      <c r="I73" s="171">
        <f>ROUND(E73*H73,2)</f>
        <v>0</v>
      </c>
      <c r="J73" s="170"/>
      <c r="K73" s="171">
        <f>ROUND(E73*J73,2)</f>
        <v>0</v>
      </c>
      <c r="L73" s="171">
        <v>21</v>
      </c>
      <c r="M73" s="171">
        <f>G73*(1+L73/100)</f>
        <v>0</v>
      </c>
      <c r="N73" s="171">
        <v>0.18462999999999999</v>
      </c>
      <c r="O73" s="171">
        <f>ROUND(E73*N73,2)</f>
        <v>418.37</v>
      </c>
      <c r="P73" s="171">
        <v>0</v>
      </c>
      <c r="Q73" s="171">
        <f>ROUND(E73*P73,2)</f>
        <v>0</v>
      </c>
      <c r="R73" s="171" t="s">
        <v>320</v>
      </c>
      <c r="S73" s="171" t="s">
        <v>133</v>
      </c>
      <c r="T73" s="172" t="s">
        <v>133</v>
      </c>
      <c r="U73" s="156">
        <v>0.06</v>
      </c>
      <c r="V73" s="156">
        <f>ROUND(E73*U73,2)</f>
        <v>135.96</v>
      </c>
      <c r="W73" s="156"/>
      <c r="X73" s="156" t="s">
        <v>134</v>
      </c>
      <c r="Y73" s="147"/>
      <c r="Z73" s="147"/>
      <c r="AA73" s="147"/>
      <c r="AB73" s="147"/>
      <c r="AC73" s="147"/>
      <c r="AD73" s="147"/>
      <c r="AE73" s="147"/>
      <c r="AF73" s="147"/>
      <c r="AG73" s="147" t="s">
        <v>321</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254" t="s">
        <v>514</v>
      </c>
      <c r="D74" s="255"/>
      <c r="E74" s="255"/>
      <c r="F74" s="255"/>
      <c r="G74" s="255"/>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137</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77" t="s">
        <v>515</v>
      </c>
      <c r="D75" s="157"/>
      <c r="E75" s="158">
        <v>2266</v>
      </c>
      <c r="F75" s="156"/>
      <c r="G75" s="156"/>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148</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245"/>
      <c r="D76" s="246"/>
      <c r="E76" s="246"/>
      <c r="F76" s="246"/>
      <c r="G76" s="246"/>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138</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ht="22.5" outlineLevel="1" x14ac:dyDescent="0.2">
      <c r="A77" s="166">
        <v>9</v>
      </c>
      <c r="B77" s="167" t="s">
        <v>516</v>
      </c>
      <c r="C77" s="176" t="s">
        <v>517</v>
      </c>
      <c r="D77" s="168" t="s">
        <v>172</v>
      </c>
      <c r="E77" s="169">
        <v>52</v>
      </c>
      <c r="F77" s="170"/>
      <c r="G77" s="171">
        <f>ROUND(E77*F77,2)</f>
        <v>0</v>
      </c>
      <c r="H77" s="170"/>
      <c r="I77" s="171">
        <f>ROUND(E77*H77,2)</f>
        <v>0</v>
      </c>
      <c r="J77" s="170"/>
      <c r="K77" s="171">
        <f>ROUND(E77*J77,2)</f>
        <v>0</v>
      </c>
      <c r="L77" s="171">
        <v>21</v>
      </c>
      <c r="M77" s="171">
        <f>G77*(1+L77/100)</f>
        <v>0</v>
      </c>
      <c r="N77" s="171">
        <v>0.21099999999999999</v>
      </c>
      <c r="O77" s="171">
        <f>ROUND(E77*N77,2)</f>
        <v>10.97</v>
      </c>
      <c r="P77" s="171">
        <v>0</v>
      </c>
      <c r="Q77" s="171">
        <f>ROUND(E77*P77,2)</f>
        <v>0</v>
      </c>
      <c r="R77" s="171" t="s">
        <v>320</v>
      </c>
      <c r="S77" s="171" t="s">
        <v>133</v>
      </c>
      <c r="T77" s="172" t="s">
        <v>133</v>
      </c>
      <c r="U77" s="156">
        <v>7.0000000000000007E-2</v>
      </c>
      <c r="V77" s="156">
        <f>ROUND(E77*U77,2)</f>
        <v>3.64</v>
      </c>
      <c r="W77" s="156"/>
      <c r="X77" s="156" t="s">
        <v>134</v>
      </c>
      <c r="Y77" s="147"/>
      <c r="Z77" s="147"/>
      <c r="AA77" s="147"/>
      <c r="AB77" s="147"/>
      <c r="AC77" s="147"/>
      <c r="AD77" s="147"/>
      <c r="AE77" s="147"/>
      <c r="AF77" s="147"/>
      <c r="AG77" s="147" t="s">
        <v>321</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254" t="s">
        <v>514</v>
      </c>
      <c r="D78" s="255"/>
      <c r="E78" s="255"/>
      <c r="F78" s="255"/>
      <c r="G78" s="255"/>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137</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177" t="s">
        <v>518</v>
      </c>
      <c r="D79" s="157"/>
      <c r="E79" s="158">
        <v>52</v>
      </c>
      <c r="F79" s="156"/>
      <c r="G79" s="156"/>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148</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245"/>
      <c r="D80" s="246"/>
      <c r="E80" s="246"/>
      <c r="F80" s="246"/>
      <c r="G80" s="246"/>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138</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66">
        <v>10</v>
      </c>
      <c r="B81" s="167" t="s">
        <v>519</v>
      </c>
      <c r="C81" s="176" t="s">
        <v>520</v>
      </c>
      <c r="D81" s="168" t="s">
        <v>172</v>
      </c>
      <c r="E81" s="169">
        <v>2379.3000000000002</v>
      </c>
      <c r="F81" s="170"/>
      <c r="G81" s="171">
        <f>ROUND(E81*F81,2)</f>
        <v>0</v>
      </c>
      <c r="H81" s="170"/>
      <c r="I81" s="171">
        <f>ROUND(E81*H81,2)</f>
        <v>0</v>
      </c>
      <c r="J81" s="170"/>
      <c r="K81" s="171">
        <f>ROUND(E81*J81,2)</f>
        <v>0</v>
      </c>
      <c r="L81" s="171">
        <v>21</v>
      </c>
      <c r="M81" s="171">
        <f>G81*(1+L81/100)</f>
        <v>0</v>
      </c>
      <c r="N81" s="171">
        <v>0.33206000000000002</v>
      </c>
      <c r="O81" s="171">
        <f>ROUND(E81*N81,2)</f>
        <v>790.07</v>
      </c>
      <c r="P81" s="171">
        <v>0</v>
      </c>
      <c r="Q81" s="171">
        <f>ROUND(E81*P81,2)</f>
        <v>0</v>
      </c>
      <c r="R81" s="171" t="s">
        <v>320</v>
      </c>
      <c r="S81" s="171" t="s">
        <v>133</v>
      </c>
      <c r="T81" s="172" t="s">
        <v>133</v>
      </c>
      <c r="U81" s="156">
        <v>0.03</v>
      </c>
      <c r="V81" s="156">
        <f>ROUND(E81*U81,2)</f>
        <v>71.38</v>
      </c>
      <c r="W81" s="156"/>
      <c r="X81" s="156" t="s">
        <v>134</v>
      </c>
      <c r="Y81" s="147"/>
      <c r="Z81" s="147"/>
      <c r="AA81" s="147"/>
      <c r="AB81" s="147"/>
      <c r="AC81" s="147"/>
      <c r="AD81" s="147"/>
      <c r="AE81" s="147"/>
      <c r="AF81" s="147"/>
      <c r="AG81" s="147" t="s">
        <v>321</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254" t="s">
        <v>521</v>
      </c>
      <c r="D82" s="255"/>
      <c r="E82" s="255"/>
      <c r="F82" s="255"/>
      <c r="G82" s="255"/>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137</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258" t="s">
        <v>508</v>
      </c>
      <c r="D83" s="259"/>
      <c r="E83" s="259"/>
      <c r="F83" s="259"/>
      <c r="G83" s="259"/>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324</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258" t="s">
        <v>522</v>
      </c>
      <c r="D84" s="259"/>
      <c r="E84" s="259"/>
      <c r="F84" s="259"/>
      <c r="G84" s="259"/>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324</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258" t="s">
        <v>523</v>
      </c>
      <c r="D85" s="259"/>
      <c r="E85" s="259"/>
      <c r="F85" s="259"/>
      <c r="G85" s="259"/>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324</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77" t="s">
        <v>524</v>
      </c>
      <c r="D86" s="157"/>
      <c r="E86" s="158">
        <v>2379.3000000000002</v>
      </c>
      <c r="F86" s="156"/>
      <c r="G86" s="156"/>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148</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245"/>
      <c r="D87" s="246"/>
      <c r="E87" s="246"/>
      <c r="F87" s="246"/>
      <c r="G87" s="246"/>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138</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66">
        <v>11</v>
      </c>
      <c r="B88" s="167" t="s">
        <v>525</v>
      </c>
      <c r="C88" s="176" t="s">
        <v>526</v>
      </c>
      <c r="D88" s="168" t="s">
        <v>172</v>
      </c>
      <c r="E88" s="169">
        <v>2318</v>
      </c>
      <c r="F88" s="170"/>
      <c r="G88" s="171">
        <f>ROUND(E88*F88,2)</f>
        <v>0</v>
      </c>
      <c r="H88" s="170"/>
      <c r="I88" s="171">
        <f>ROUND(E88*H88,2)</f>
        <v>0</v>
      </c>
      <c r="J88" s="170"/>
      <c r="K88" s="171">
        <f>ROUND(E88*J88,2)</f>
        <v>0</v>
      </c>
      <c r="L88" s="171">
        <v>21</v>
      </c>
      <c r="M88" s="171">
        <f>G88*(1+L88/100)</f>
        <v>0</v>
      </c>
      <c r="N88" s="171">
        <v>6.0099999999999997E-3</v>
      </c>
      <c r="O88" s="171">
        <f>ROUND(E88*N88,2)</f>
        <v>13.93</v>
      </c>
      <c r="P88" s="171">
        <v>0</v>
      </c>
      <c r="Q88" s="171">
        <f>ROUND(E88*P88,2)</f>
        <v>0</v>
      </c>
      <c r="R88" s="171" t="s">
        <v>320</v>
      </c>
      <c r="S88" s="171" t="s">
        <v>133</v>
      </c>
      <c r="T88" s="172" t="s">
        <v>133</v>
      </c>
      <c r="U88" s="156">
        <v>4.0000000000000001E-3</v>
      </c>
      <c r="V88" s="156">
        <f>ROUND(E88*U88,2)</f>
        <v>9.27</v>
      </c>
      <c r="W88" s="156"/>
      <c r="X88" s="156" t="s">
        <v>134</v>
      </c>
      <c r="Y88" s="147"/>
      <c r="Z88" s="147"/>
      <c r="AA88" s="147"/>
      <c r="AB88" s="147"/>
      <c r="AC88" s="147"/>
      <c r="AD88" s="147"/>
      <c r="AE88" s="147"/>
      <c r="AF88" s="147"/>
      <c r="AG88" s="147" t="s">
        <v>321</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254" t="s">
        <v>527</v>
      </c>
      <c r="D89" s="255"/>
      <c r="E89" s="255"/>
      <c r="F89" s="255"/>
      <c r="G89" s="255"/>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137</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77" t="s">
        <v>515</v>
      </c>
      <c r="D90" s="157"/>
      <c r="E90" s="158">
        <v>2266</v>
      </c>
      <c r="F90" s="156"/>
      <c r="G90" s="156"/>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148</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77" t="s">
        <v>518</v>
      </c>
      <c r="D91" s="157"/>
      <c r="E91" s="158">
        <v>52</v>
      </c>
      <c r="F91" s="156"/>
      <c r="G91" s="156"/>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148</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245"/>
      <c r="D92" s="246"/>
      <c r="E92" s="246"/>
      <c r="F92" s="246"/>
      <c r="G92" s="246"/>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138</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2.5" outlineLevel="1" x14ac:dyDescent="0.2">
      <c r="A93" s="166">
        <v>12</v>
      </c>
      <c r="B93" s="167" t="s">
        <v>528</v>
      </c>
      <c r="C93" s="176" t="s">
        <v>529</v>
      </c>
      <c r="D93" s="168" t="s">
        <v>172</v>
      </c>
      <c r="E93" s="169">
        <v>2318</v>
      </c>
      <c r="F93" s="170"/>
      <c r="G93" s="171">
        <f>ROUND(E93*F93,2)</f>
        <v>0</v>
      </c>
      <c r="H93" s="170"/>
      <c r="I93" s="171">
        <f>ROUND(E93*H93,2)</f>
        <v>0</v>
      </c>
      <c r="J93" s="170"/>
      <c r="K93" s="171">
        <f>ROUND(E93*J93,2)</f>
        <v>0</v>
      </c>
      <c r="L93" s="171">
        <v>21</v>
      </c>
      <c r="M93" s="171">
        <f>G93*(1+L93/100)</f>
        <v>0</v>
      </c>
      <c r="N93" s="171">
        <v>6.0999999999999997E-4</v>
      </c>
      <c r="O93" s="171">
        <f>ROUND(E93*N93,2)</f>
        <v>1.41</v>
      </c>
      <c r="P93" s="171">
        <v>0</v>
      </c>
      <c r="Q93" s="171">
        <f>ROUND(E93*P93,2)</f>
        <v>0</v>
      </c>
      <c r="R93" s="171" t="s">
        <v>320</v>
      </c>
      <c r="S93" s="171" t="s">
        <v>133</v>
      </c>
      <c r="T93" s="172" t="s">
        <v>133</v>
      </c>
      <c r="U93" s="156">
        <v>2E-3</v>
      </c>
      <c r="V93" s="156">
        <f>ROUND(E93*U93,2)</f>
        <v>4.6399999999999997</v>
      </c>
      <c r="W93" s="156"/>
      <c r="X93" s="156" t="s">
        <v>134</v>
      </c>
      <c r="Y93" s="147"/>
      <c r="Z93" s="147"/>
      <c r="AA93" s="147"/>
      <c r="AB93" s="147"/>
      <c r="AC93" s="147"/>
      <c r="AD93" s="147"/>
      <c r="AE93" s="147"/>
      <c r="AF93" s="147"/>
      <c r="AG93" s="147" t="s">
        <v>321</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260" t="s">
        <v>530</v>
      </c>
      <c r="D94" s="261"/>
      <c r="E94" s="261"/>
      <c r="F94" s="261"/>
      <c r="G94" s="261"/>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324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258" t="s">
        <v>531</v>
      </c>
      <c r="D95" s="259"/>
      <c r="E95" s="259"/>
      <c r="F95" s="259"/>
      <c r="G95" s="259"/>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324</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177" t="s">
        <v>515</v>
      </c>
      <c r="D96" s="157"/>
      <c r="E96" s="158">
        <v>2266</v>
      </c>
      <c r="F96" s="156"/>
      <c r="G96" s="156"/>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148</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177" t="s">
        <v>518</v>
      </c>
      <c r="D97" s="157"/>
      <c r="E97" s="158">
        <v>52</v>
      </c>
      <c r="F97" s="156"/>
      <c r="G97" s="156"/>
      <c r="H97" s="156"/>
      <c r="I97" s="156"/>
      <c r="J97" s="156"/>
      <c r="K97" s="156"/>
      <c r="L97" s="156"/>
      <c r="M97" s="156"/>
      <c r="N97" s="156"/>
      <c r="O97" s="156"/>
      <c r="P97" s="156"/>
      <c r="Q97" s="156"/>
      <c r="R97" s="156"/>
      <c r="S97" s="156"/>
      <c r="T97" s="156"/>
      <c r="U97" s="156"/>
      <c r="V97" s="156"/>
      <c r="W97" s="156"/>
      <c r="X97" s="156"/>
      <c r="Y97" s="147"/>
      <c r="Z97" s="147"/>
      <c r="AA97" s="147"/>
      <c r="AB97" s="147"/>
      <c r="AC97" s="147"/>
      <c r="AD97" s="147"/>
      <c r="AE97" s="147"/>
      <c r="AF97" s="147"/>
      <c r="AG97" s="147" t="s">
        <v>148</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245"/>
      <c r="D98" s="246"/>
      <c r="E98" s="246"/>
      <c r="F98" s="246"/>
      <c r="G98" s="246"/>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138</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66">
        <v>13</v>
      </c>
      <c r="B99" s="167" t="s">
        <v>532</v>
      </c>
      <c r="C99" s="176" t="s">
        <v>533</v>
      </c>
      <c r="D99" s="168" t="s">
        <v>172</v>
      </c>
      <c r="E99" s="169">
        <v>2318</v>
      </c>
      <c r="F99" s="170"/>
      <c r="G99" s="171">
        <f>ROUND(E99*F99,2)</f>
        <v>0</v>
      </c>
      <c r="H99" s="170"/>
      <c r="I99" s="171">
        <f>ROUND(E99*H99,2)</f>
        <v>0</v>
      </c>
      <c r="J99" s="170"/>
      <c r="K99" s="171">
        <f>ROUND(E99*J99,2)</f>
        <v>0</v>
      </c>
      <c r="L99" s="171">
        <v>21</v>
      </c>
      <c r="M99" s="171">
        <f>G99*(1+L99/100)</f>
        <v>0</v>
      </c>
      <c r="N99" s="171">
        <v>0.10373</v>
      </c>
      <c r="O99" s="171">
        <f>ROUND(E99*N99,2)</f>
        <v>240.45</v>
      </c>
      <c r="P99" s="171">
        <v>0</v>
      </c>
      <c r="Q99" s="171">
        <f>ROUND(E99*P99,2)</f>
        <v>0</v>
      </c>
      <c r="R99" s="171" t="s">
        <v>320</v>
      </c>
      <c r="S99" s="171" t="s">
        <v>133</v>
      </c>
      <c r="T99" s="172" t="s">
        <v>133</v>
      </c>
      <c r="U99" s="156">
        <v>0.06</v>
      </c>
      <c r="V99" s="156">
        <f>ROUND(E99*U99,2)</f>
        <v>139.08000000000001</v>
      </c>
      <c r="W99" s="156"/>
      <c r="X99" s="156" t="s">
        <v>134</v>
      </c>
      <c r="Y99" s="147"/>
      <c r="Z99" s="147"/>
      <c r="AA99" s="147"/>
      <c r="AB99" s="147"/>
      <c r="AC99" s="147"/>
      <c r="AD99" s="147"/>
      <c r="AE99" s="147"/>
      <c r="AF99" s="147"/>
      <c r="AG99" s="147" t="s">
        <v>321</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260" t="s">
        <v>508</v>
      </c>
      <c r="D100" s="261"/>
      <c r="E100" s="261"/>
      <c r="F100" s="261"/>
      <c r="G100" s="261"/>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324</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22.5" outlineLevel="1" x14ac:dyDescent="0.2">
      <c r="A101" s="154"/>
      <c r="B101" s="155"/>
      <c r="C101" s="258" t="s">
        <v>662</v>
      </c>
      <c r="D101" s="259"/>
      <c r="E101" s="259"/>
      <c r="F101" s="259"/>
      <c r="G101" s="259"/>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324</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73" t="str">
        <f>C101</f>
        <v>Realizovaná skladba musí umožnit očekávanou intenzitu dopravy a občasný pojezd velmi těžkými nákladními vozidly nad 3,5 tuny (příjezd hasičů, vozidla technické obsluhy).</v>
      </c>
      <c r="BB101" s="147"/>
      <c r="BC101" s="147"/>
      <c r="BD101" s="147"/>
      <c r="BE101" s="147"/>
      <c r="BF101" s="147"/>
      <c r="BG101" s="147"/>
      <c r="BH101" s="147"/>
    </row>
    <row r="102" spans="1:60" outlineLevel="1" x14ac:dyDescent="0.2">
      <c r="A102" s="154"/>
      <c r="B102" s="155"/>
      <c r="C102" s="258" t="s">
        <v>534</v>
      </c>
      <c r="D102" s="259"/>
      <c r="E102" s="259"/>
      <c r="F102" s="259"/>
      <c r="G102" s="259"/>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324</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258" t="s">
        <v>523</v>
      </c>
      <c r="D103" s="259"/>
      <c r="E103" s="259"/>
      <c r="F103" s="259"/>
      <c r="G103" s="259"/>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324</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84" t="s">
        <v>325</v>
      </c>
      <c r="D104" s="181"/>
      <c r="E104" s="182"/>
      <c r="F104" s="183"/>
      <c r="G104" s="183"/>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324</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258" t="s">
        <v>663</v>
      </c>
      <c r="D105" s="259"/>
      <c r="E105" s="259"/>
      <c r="F105" s="259"/>
      <c r="G105" s="259"/>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324</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184" t="s">
        <v>325</v>
      </c>
      <c r="D106" s="181"/>
      <c r="E106" s="182"/>
      <c r="F106" s="183"/>
      <c r="G106" s="183"/>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324</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258" t="s">
        <v>535</v>
      </c>
      <c r="D107" s="259"/>
      <c r="E107" s="259"/>
      <c r="F107" s="259"/>
      <c r="G107" s="259"/>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324</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258" t="s">
        <v>536</v>
      </c>
      <c r="D108" s="259"/>
      <c r="E108" s="259"/>
      <c r="F108" s="259"/>
      <c r="G108" s="259"/>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324</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177" t="s">
        <v>515</v>
      </c>
      <c r="D109" s="157"/>
      <c r="E109" s="158">
        <v>2266</v>
      </c>
      <c r="F109" s="156"/>
      <c r="G109" s="156"/>
      <c r="H109" s="156"/>
      <c r="I109" s="156"/>
      <c r="J109" s="156"/>
      <c r="K109" s="156"/>
      <c r="L109" s="156"/>
      <c r="M109" s="156"/>
      <c r="N109" s="156"/>
      <c r="O109" s="156"/>
      <c r="P109" s="156"/>
      <c r="Q109" s="156"/>
      <c r="R109" s="156"/>
      <c r="S109" s="156"/>
      <c r="T109" s="156"/>
      <c r="U109" s="156"/>
      <c r="V109" s="156"/>
      <c r="W109" s="156"/>
      <c r="X109" s="156"/>
      <c r="Y109" s="147"/>
      <c r="Z109" s="147"/>
      <c r="AA109" s="147"/>
      <c r="AB109" s="147"/>
      <c r="AC109" s="147"/>
      <c r="AD109" s="147"/>
      <c r="AE109" s="147"/>
      <c r="AF109" s="147"/>
      <c r="AG109" s="147" t="s">
        <v>148</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177" t="s">
        <v>518</v>
      </c>
      <c r="D110" s="157"/>
      <c r="E110" s="158">
        <v>52</v>
      </c>
      <c r="F110" s="156"/>
      <c r="G110" s="156"/>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148</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245"/>
      <c r="D111" s="246"/>
      <c r="E111" s="246"/>
      <c r="F111" s="246"/>
      <c r="G111" s="246"/>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138</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66">
        <v>14</v>
      </c>
      <c r="B112" s="167" t="s">
        <v>537</v>
      </c>
      <c r="C112" s="176" t="s">
        <v>538</v>
      </c>
      <c r="D112" s="168" t="s">
        <v>172</v>
      </c>
      <c r="E112" s="169">
        <v>56.174999999999997</v>
      </c>
      <c r="F112" s="170"/>
      <c r="G112" s="171">
        <f>ROUND(E112*F112,2)</f>
        <v>0</v>
      </c>
      <c r="H112" s="170"/>
      <c r="I112" s="171">
        <f>ROUND(E112*H112,2)</f>
        <v>0</v>
      </c>
      <c r="J112" s="170"/>
      <c r="K112" s="171">
        <f>ROUND(E112*J112,2)</f>
        <v>0</v>
      </c>
      <c r="L112" s="171">
        <v>21</v>
      </c>
      <c r="M112" s="171">
        <f>G112*(1+L112/100)</f>
        <v>0</v>
      </c>
      <c r="N112" s="171">
        <v>7.3899999999999993E-2</v>
      </c>
      <c r="O112" s="171">
        <f>ROUND(E112*N112,2)</f>
        <v>4.1500000000000004</v>
      </c>
      <c r="P112" s="171">
        <v>0</v>
      </c>
      <c r="Q112" s="171">
        <f>ROUND(E112*P112,2)</f>
        <v>0</v>
      </c>
      <c r="R112" s="171" t="s">
        <v>320</v>
      </c>
      <c r="S112" s="171" t="s">
        <v>133</v>
      </c>
      <c r="T112" s="172" t="s">
        <v>133</v>
      </c>
      <c r="U112" s="156">
        <v>0.45</v>
      </c>
      <c r="V112" s="156">
        <f>ROUND(E112*U112,2)</f>
        <v>25.28</v>
      </c>
      <c r="W112" s="156"/>
      <c r="X112" s="156" t="s">
        <v>134</v>
      </c>
      <c r="Y112" s="147"/>
      <c r="Z112" s="147"/>
      <c r="AA112" s="147"/>
      <c r="AB112" s="147"/>
      <c r="AC112" s="147"/>
      <c r="AD112" s="147"/>
      <c r="AE112" s="147"/>
      <c r="AF112" s="147"/>
      <c r="AG112" s="147" t="s">
        <v>321</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ht="22.5" outlineLevel="1" x14ac:dyDescent="0.2">
      <c r="A113" s="154"/>
      <c r="B113" s="155"/>
      <c r="C113" s="254" t="s">
        <v>539</v>
      </c>
      <c r="D113" s="255"/>
      <c r="E113" s="255"/>
      <c r="F113" s="255"/>
      <c r="G113" s="255"/>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137</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73" t="str">
        <f>C113</f>
        <v>s provedením lože z kameniva drceného, s vyplněním spár, s dvojitým hutněním a se smetením přebytečného materiálu na krajnici. S dodáním hmot pro lože a výplň spár.</v>
      </c>
      <c r="BB113" s="147"/>
      <c r="BC113" s="147"/>
      <c r="BD113" s="147"/>
      <c r="BE113" s="147"/>
      <c r="BF113" s="147"/>
      <c r="BG113" s="147"/>
      <c r="BH113" s="147"/>
    </row>
    <row r="114" spans="1:60" outlineLevel="1" x14ac:dyDescent="0.2">
      <c r="A114" s="154"/>
      <c r="B114" s="155"/>
      <c r="C114" s="258" t="s">
        <v>501</v>
      </c>
      <c r="D114" s="259"/>
      <c r="E114" s="259"/>
      <c r="F114" s="259"/>
      <c r="G114" s="259"/>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324</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84" t="s">
        <v>325</v>
      </c>
      <c r="D115" s="181"/>
      <c r="E115" s="182"/>
      <c r="F115" s="183"/>
      <c r="G115" s="183"/>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324</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258" t="s">
        <v>540</v>
      </c>
      <c r="D116" s="259"/>
      <c r="E116" s="259"/>
      <c r="F116" s="259"/>
      <c r="G116" s="259"/>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324</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258" t="s">
        <v>541</v>
      </c>
      <c r="D117" s="259"/>
      <c r="E117" s="259"/>
      <c r="F117" s="259"/>
      <c r="G117" s="259"/>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324</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258" t="s">
        <v>503</v>
      </c>
      <c r="D118" s="259"/>
      <c r="E118" s="259"/>
      <c r="F118" s="259"/>
      <c r="G118" s="259"/>
      <c r="H118" s="156"/>
      <c r="I118" s="156"/>
      <c r="J118" s="156"/>
      <c r="K118" s="156"/>
      <c r="L118" s="156"/>
      <c r="M118" s="156"/>
      <c r="N118" s="156"/>
      <c r="O118" s="156"/>
      <c r="P118" s="156"/>
      <c r="Q118" s="156"/>
      <c r="R118" s="156"/>
      <c r="S118" s="156"/>
      <c r="T118" s="156"/>
      <c r="U118" s="156"/>
      <c r="V118" s="156"/>
      <c r="W118" s="156"/>
      <c r="X118" s="156"/>
      <c r="Y118" s="147"/>
      <c r="Z118" s="147"/>
      <c r="AA118" s="147"/>
      <c r="AB118" s="147"/>
      <c r="AC118" s="147"/>
      <c r="AD118" s="147"/>
      <c r="AE118" s="147"/>
      <c r="AF118" s="147"/>
      <c r="AG118" s="147" t="s">
        <v>324</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258" t="s">
        <v>504</v>
      </c>
      <c r="D119" s="259"/>
      <c r="E119" s="259"/>
      <c r="F119" s="259"/>
      <c r="G119" s="259"/>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324</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177" t="s">
        <v>542</v>
      </c>
      <c r="D120" s="157"/>
      <c r="E120" s="158">
        <v>56.174999999999997</v>
      </c>
      <c r="F120" s="156"/>
      <c r="G120" s="156"/>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148</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245"/>
      <c r="D121" s="246"/>
      <c r="E121" s="246"/>
      <c r="F121" s="246"/>
      <c r="G121" s="246"/>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138</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66">
        <v>15</v>
      </c>
      <c r="B122" s="167" t="s">
        <v>543</v>
      </c>
      <c r="C122" s="176" t="s">
        <v>544</v>
      </c>
      <c r="D122" s="168" t="s">
        <v>172</v>
      </c>
      <c r="E122" s="169">
        <v>3367.35</v>
      </c>
      <c r="F122" s="170"/>
      <c r="G122" s="171">
        <f>ROUND(E122*F122,2)</f>
        <v>0</v>
      </c>
      <c r="H122" s="170"/>
      <c r="I122" s="171">
        <f>ROUND(E122*H122,2)</f>
        <v>0</v>
      </c>
      <c r="J122" s="170"/>
      <c r="K122" s="171">
        <f>ROUND(E122*J122,2)</f>
        <v>0</v>
      </c>
      <c r="L122" s="171">
        <v>21</v>
      </c>
      <c r="M122" s="171">
        <f>G122*(1+L122/100)</f>
        <v>0</v>
      </c>
      <c r="N122" s="171">
        <v>7.3899999999999993E-2</v>
      </c>
      <c r="O122" s="171">
        <f>ROUND(E122*N122,2)</f>
        <v>248.85</v>
      </c>
      <c r="P122" s="171">
        <v>0</v>
      </c>
      <c r="Q122" s="171">
        <f>ROUND(E122*P122,2)</f>
        <v>0</v>
      </c>
      <c r="R122" s="171" t="s">
        <v>320</v>
      </c>
      <c r="S122" s="171" t="s">
        <v>133</v>
      </c>
      <c r="T122" s="172" t="s">
        <v>133</v>
      </c>
      <c r="U122" s="156">
        <v>0.48</v>
      </c>
      <c r="V122" s="156">
        <f>ROUND(E122*U122,2)</f>
        <v>1616.33</v>
      </c>
      <c r="W122" s="156"/>
      <c r="X122" s="156" t="s">
        <v>134</v>
      </c>
      <c r="Y122" s="147"/>
      <c r="Z122" s="147"/>
      <c r="AA122" s="147"/>
      <c r="AB122" s="147"/>
      <c r="AC122" s="147"/>
      <c r="AD122" s="147"/>
      <c r="AE122" s="147"/>
      <c r="AF122" s="147"/>
      <c r="AG122" s="147" t="s">
        <v>321</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ht="22.5" outlineLevel="1" x14ac:dyDescent="0.2">
      <c r="A123" s="154"/>
      <c r="B123" s="155"/>
      <c r="C123" s="254" t="s">
        <v>539</v>
      </c>
      <c r="D123" s="255"/>
      <c r="E123" s="255"/>
      <c r="F123" s="255"/>
      <c r="G123" s="255"/>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137</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73" t="str">
        <f>C123</f>
        <v>s provedením lože z kameniva drceného, s vyplněním spár, s dvojitým hutněním a se smetením přebytečného materiálu na krajnici. S dodáním hmot pro lože a výplň spár.</v>
      </c>
      <c r="BB123" s="147"/>
      <c r="BC123" s="147"/>
      <c r="BD123" s="147"/>
      <c r="BE123" s="147"/>
      <c r="BF123" s="147"/>
      <c r="BG123" s="147"/>
      <c r="BH123" s="147"/>
    </row>
    <row r="124" spans="1:60" outlineLevel="1" x14ac:dyDescent="0.2">
      <c r="A124" s="154"/>
      <c r="B124" s="155"/>
      <c r="C124" s="258" t="s">
        <v>489</v>
      </c>
      <c r="D124" s="259"/>
      <c r="E124" s="259"/>
      <c r="F124" s="259"/>
      <c r="G124" s="259"/>
      <c r="H124" s="156"/>
      <c r="I124" s="156"/>
      <c r="J124" s="156"/>
      <c r="K124" s="156"/>
      <c r="L124" s="156"/>
      <c r="M124" s="156"/>
      <c r="N124" s="156"/>
      <c r="O124" s="156"/>
      <c r="P124" s="156"/>
      <c r="Q124" s="156"/>
      <c r="R124" s="156"/>
      <c r="S124" s="156"/>
      <c r="T124" s="156"/>
      <c r="U124" s="156"/>
      <c r="V124" s="156"/>
      <c r="W124" s="156"/>
      <c r="X124" s="156"/>
      <c r="Y124" s="147"/>
      <c r="Z124" s="147"/>
      <c r="AA124" s="147"/>
      <c r="AB124" s="147"/>
      <c r="AC124" s="147"/>
      <c r="AD124" s="147"/>
      <c r="AE124" s="147"/>
      <c r="AF124" s="147"/>
      <c r="AG124" s="147" t="s">
        <v>324</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258" t="s">
        <v>545</v>
      </c>
      <c r="D125" s="259"/>
      <c r="E125" s="259"/>
      <c r="F125" s="259"/>
      <c r="G125" s="259"/>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324</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258" t="s">
        <v>492</v>
      </c>
      <c r="D126" s="259"/>
      <c r="E126" s="259"/>
      <c r="F126" s="259"/>
      <c r="G126" s="259"/>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324</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258" t="s">
        <v>546</v>
      </c>
      <c r="D127" s="259"/>
      <c r="E127" s="259"/>
      <c r="F127" s="259"/>
      <c r="G127" s="259"/>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324</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77" t="s">
        <v>547</v>
      </c>
      <c r="D128" s="157"/>
      <c r="E128" s="158"/>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148</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77" t="s">
        <v>548</v>
      </c>
      <c r="D129" s="157"/>
      <c r="E129" s="158">
        <v>3136.35</v>
      </c>
      <c r="F129" s="156"/>
      <c r="G129" s="156"/>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148</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77" t="s">
        <v>549</v>
      </c>
      <c r="D130" s="157"/>
      <c r="E130" s="158"/>
      <c r="F130" s="156"/>
      <c r="G130" s="156"/>
      <c r="H130" s="156"/>
      <c r="I130" s="156"/>
      <c r="J130" s="156"/>
      <c r="K130" s="156"/>
      <c r="L130" s="156"/>
      <c r="M130" s="156"/>
      <c r="N130" s="156"/>
      <c r="O130" s="156"/>
      <c r="P130" s="156"/>
      <c r="Q130" s="156"/>
      <c r="R130" s="156"/>
      <c r="S130" s="156"/>
      <c r="T130" s="156"/>
      <c r="U130" s="156"/>
      <c r="V130" s="156"/>
      <c r="W130" s="156"/>
      <c r="X130" s="156"/>
      <c r="Y130" s="147"/>
      <c r="Z130" s="147"/>
      <c r="AA130" s="147"/>
      <c r="AB130" s="147"/>
      <c r="AC130" s="147"/>
      <c r="AD130" s="147"/>
      <c r="AE130" s="147"/>
      <c r="AF130" s="147"/>
      <c r="AG130" s="147" t="s">
        <v>148</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77" t="s">
        <v>550</v>
      </c>
      <c r="D131" s="157"/>
      <c r="E131" s="158">
        <v>231</v>
      </c>
      <c r="F131" s="156"/>
      <c r="G131" s="156"/>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148</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245"/>
      <c r="D132" s="246"/>
      <c r="E132" s="246"/>
      <c r="F132" s="246"/>
      <c r="G132" s="246"/>
      <c r="H132" s="156"/>
      <c r="I132" s="156"/>
      <c r="J132" s="156"/>
      <c r="K132" s="156"/>
      <c r="L132" s="156"/>
      <c r="M132" s="156"/>
      <c r="N132" s="156"/>
      <c r="O132" s="156"/>
      <c r="P132" s="156"/>
      <c r="Q132" s="156"/>
      <c r="R132" s="156"/>
      <c r="S132" s="156"/>
      <c r="T132" s="156"/>
      <c r="U132" s="156"/>
      <c r="V132" s="156"/>
      <c r="W132" s="156"/>
      <c r="X132" s="156"/>
      <c r="Y132" s="147"/>
      <c r="Z132" s="147"/>
      <c r="AA132" s="147"/>
      <c r="AB132" s="147"/>
      <c r="AC132" s="147"/>
      <c r="AD132" s="147"/>
      <c r="AE132" s="147"/>
      <c r="AF132" s="147"/>
      <c r="AG132" s="147" t="s">
        <v>138</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66">
        <v>16</v>
      </c>
      <c r="B133" s="167" t="s">
        <v>551</v>
      </c>
      <c r="C133" s="176" t="s">
        <v>552</v>
      </c>
      <c r="D133" s="168" t="s">
        <v>240</v>
      </c>
      <c r="E133" s="169">
        <v>3207</v>
      </c>
      <c r="F133" s="170"/>
      <c r="G133" s="171">
        <f>ROUND(E133*F133,2)</f>
        <v>0</v>
      </c>
      <c r="H133" s="170"/>
      <c r="I133" s="171">
        <f>ROUND(E133*H133,2)</f>
        <v>0</v>
      </c>
      <c r="J133" s="170"/>
      <c r="K133" s="171">
        <f>ROUND(E133*J133,2)</f>
        <v>0</v>
      </c>
      <c r="L133" s="171">
        <v>21</v>
      </c>
      <c r="M133" s="171">
        <f>G133*(1+L133/100)</f>
        <v>0</v>
      </c>
      <c r="N133" s="171">
        <v>3.6000000000000002E-4</v>
      </c>
      <c r="O133" s="171">
        <f>ROUND(E133*N133,2)</f>
        <v>1.1499999999999999</v>
      </c>
      <c r="P133" s="171">
        <v>0</v>
      </c>
      <c r="Q133" s="171">
        <f>ROUND(E133*P133,2)</f>
        <v>0</v>
      </c>
      <c r="R133" s="171" t="s">
        <v>320</v>
      </c>
      <c r="S133" s="171" t="s">
        <v>133</v>
      </c>
      <c r="T133" s="172" t="s">
        <v>133</v>
      </c>
      <c r="U133" s="156">
        <v>0.43</v>
      </c>
      <c r="V133" s="156">
        <f>ROUND(E133*U133,2)</f>
        <v>1379.01</v>
      </c>
      <c r="W133" s="156"/>
      <c r="X133" s="156" t="s">
        <v>134</v>
      </c>
      <c r="Y133" s="147"/>
      <c r="Z133" s="147"/>
      <c r="AA133" s="147"/>
      <c r="AB133" s="147"/>
      <c r="AC133" s="147"/>
      <c r="AD133" s="147"/>
      <c r="AE133" s="147"/>
      <c r="AF133" s="147"/>
      <c r="AG133" s="147" t="s">
        <v>321</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177" t="s">
        <v>547</v>
      </c>
      <c r="D134" s="157"/>
      <c r="E134" s="158"/>
      <c r="F134" s="156"/>
      <c r="G134" s="156"/>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148</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77" t="s">
        <v>553</v>
      </c>
      <c r="D135" s="157"/>
      <c r="E135" s="158">
        <v>2987</v>
      </c>
      <c r="F135" s="156"/>
      <c r="G135" s="156"/>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148</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177" t="s">
        <v>549</v>
      </c>
      <c r="D136" s="157"/>
      <c r="E136" s="158"/>
      <c r="F136" s="156"/>
      <c r="G136" s="156"/>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148</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177" t="s">
        <v>554</v>
      </c>
      <c r="D137" s="157"/>
      <c r="E137" s="158">
        <v>220</v>
      </c>
      <c r="F137" s="156"/>
      <c r="G137" s="156"/>
      <c r="H137" s="156"/>
      <c r="I137" s="156"/>
      <c r="J137" s="156"/>
      <c r="K137" s="156"/>
      <c r="L137" s="156"/>
      <c r="M137" s="156"/>
      <c r="N137" s="156"/>
      <c r="O137" s="156"/>
      <c r="P137" s="156"/>
      <c r="Q137" s="156"/>
      <c r="R137" s="156"/>
      <c r="S137" s="156"/>
      <c r="T137" s="156"/>
      <c r="U137" s="156"/>
      <c r="V137" s="156"/>
      <c r="W137" s="156"/>
      <c r="X137" s="156"/>
      <c r="Y137" s="147"/>
      <c r="Z137" s="147"/>
      <c r="AA137" s="147"/>
      <c r="AB137" s="147"/>
      <c r="AC137" s="147"/>
      <c r="AD137" s="147"/>
      <c r="AE137" s="147"/>
      <c r="AF137" s="147"/>
      <c r="AG137" s="147" t="s">
        <v>148</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245"/>
      <c r="D138" s="246"/>
      <c r="E138" s="246"/>
      <c r="F138" s="246"/>
      <c r="G138" s="246"/>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138</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66">
        <v>17</v>
      </c>
      <c r="B139" s="167" t="s">
        <v>555</v>
      </c>
      <c r="C139" s="176" t="s">
        <v>556</v>
      </c>
      <c r="D139" s="168" t="s">
        <v>476</v>
      </c>
      <c r="E139" s="169">
        <v>5523.5</v>
      </c>
      <c r="F139" s="170"/>
      <c r="G139" s="171">
        <f>ROUND(E139*F139,2)</f>
        <v>0</v>
      </c>
      <c r="H139" s="170"/>
      <c r="I139" s="171">
        <f>ROUND(E139*H139,2)</f>
        <v>0</v>
      </c>
      <c r="J139" s="170"/>
      <c r="K139" s="171">
        <f>ROUND(E139*J139,2)</f>
        <v>0</v>
      </c>
      <c r="L139" s="171">
        <v>21</v>
      </c>
      <c r="M139" s="171">
        <f>G139*(1+L139/100)</f>
        <v>0</v>
      </c>
      <c r="N139" s="171">
        <v>0</v>
      </c>
      <c r="O139" s="171">
        <f>ROUND(E139*N139,2)</f>
        <v>0</v>
      </c>
      <c r="P139" s="171">
        <v>0</v>
      </c>
      <c r="Q139" s="171">
        <f>ROUND(E139*P139,2)</f>
        <v>0</v>
      </c>
      <c r="R139" s="171"/>
      <c r="S139" s="171" t="s">
        <v>133</v>
      </c>
      <c r="T139" s="172" t="s">
        <v>435</v>
      </c>
      <c r="U139" s="156">
        <v>0</v>
      </c>
      <c r="V139" s="156">
        <f>ROUND(E139*U139,2)</f>
        <v>0</v>
      </c>
      <c r="W139" s="156"/>
      <c r="X139" s="156" t="s">
        <v>436</v>
      </c>
      <c r="Y139" s="147"/>
      <c r="Z139" s="147"/>
      <c r="AA139" s="147"/>
      <c r="AB139" s="147"/>
      <c r="AC139" s="147"/>
      <c r="AD139" s="147"/>
      <c r="AE139" s="147"/>
      <c r="AF139" s="147"/>
      <c r="AG139" s="147" t="s">
        <v>437</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260" t="s">
        <v>557</v>
      </c>
      <c r="D140" s="261"/>
      <c r="E140" s="261"/>
      <c r="F140" s="261"/>
      <c r="G140" s="261"/>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324</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73" t="str">
        <f>C140</f>
        <v>- dodání geomříže v požadované kvalitě a v množství včetně přesahů (přesahy započteny v jednotkové ceně)</v>
      </c>
      <c r="BB140" s="147"/>
      <c r="BC140" s="147"/>
      <c r="BD140" s="147"/>
      <c r="BE140" s="147"/>
      <c r="BF140" s="147"/>
      <c r="BG140" s="147"/>
      <c r="BH140" s="147"/>
    </row>
    <row r="141" spans="1:60" outlineLevel="1" x14ac:dyDescent="0.2">
      <c r="A141" s="154"/>
      <c r="B141" s="155"/>
      <c r="C141" s="258" t="s">
        <v>558</v>
      </c>
      <c r="D141" s="259"/>
      <c r="E141" s="259"/>
      <c r="F141" s="259"/>
      <c r="G141" s="259"/>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324</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258" t="s">
        <v>559</v>
      </c>
      <c r="D142" s="259"/>
      <c r="E142" s="259"/>
      <c r="F142" s="259"/>
      <c r="G142" s="259"/>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324</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22.5" outlineLevel="1" x14ac:dyDescent="0.2">
      <c r="A143" s="154"/>
      <c r="B143" s="155"/>
      <c r="C143" s="177" t="s">
        <v>560</v>
      </c>
      <c r="D143" s="157"/>
      <c r="E143" s="158">
        <v>5523.5</v>
      </c>
      <c r="F143" s="156"/>
      <c r="G143" s="156"/>
      <c r="H143" s="156"/>
      <c r="I143" s="156"/>
      <c r="J143" s="156"/>
      <c r="K143" s="156"/>
      <c r="L143" s="156"/>
      <c r="M143" s="156"/>
      <c r="N143" s="156"/>
      <c r="O143" s="156"/>
      <c r="P143" s="156"/>
      <c r="Q143" s="156"/>
      <c r="R143" s="156"/>
      <c r="S143" s="156"/>
      <c r="T143" s="156"/>
      <c r="U143" s="156"/>
      <c r="V143" s="156"/>
      <c r="W143" s="156"/>
      <c r="X143" s="156"/>
      <c r="Y143" s="147"/>
      <c r="Z143" s="147"/>
      <c r="AA143" s="147"/>
      <c r="AB143" s="147"/>
      <c r="AC143" s="147"/>
      <c r="AD143" s="147"/>
      <c r="AE143" s="147"/>
      <c r="AF143" s="147"/>
      <c r="AG143" s="147" t="s">
        <v>148</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245"/>
      <c r="D144" s="246"/>
      <c r="E144" s="246"/>
      <c r="F144" s="246"/>
      <c r="G144" s="246"/>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138</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66">
        <v>18</v>
      </c>
      <c r="B145" s="167" t="s">
        <v>561</v>
      </c>
      <c r="C145" s="176" t="s">
        <v>562</v>
      </c>
      <c r="D145" s="168" t="s">
        <v>172</v>
      </c>
      <c r="E145" s="169">
        <v>53.024999999999999</v>
      </c>
      <c r="F145" s="170"/>
      <c r="G145" s="171">
        <f>ROUND(E145*F145,2)</f>
        <v>0</v>
      </c>
      <c r="H145" s="170"/>
      <c r="I145" s="171">
        <f>ROUND(E145*H145,2)</f>
        <v>0</v>
      </c>
      <c r="J145" s="170"/>
      <c r="K145" s="171">
        <f>ROUND(E145*J145,2)</f>
        <v>0</v>
      </c>
      <c r="L145" s="171">
        <v>21</v>
      </c>
      <c r="M145" s="171">
        <f>G145*(1+L145/100)</f>
        <v>0</v>
      </c>
      <c r="N145" s="171">
        <v>0.129</v>
      </c>
      <c r="O145" s="171">
        <f>ROUND(E145*N145,2)</f>
        <v>6.84</v>
      </c>
      <c r="P145" s="171">
        <v>0</v>
      </c>
      <c r="Q145" s="171">
        <f>ROUND(E145*P145,2)</f>
        <v>0</v>
      </c>
      <c r="R145" s="171"/>
      <c r="S145" s="171" t="s">
        <v>165</v>
      </c>
      <c r="T145" s="172" t="s">
        <v>133</v>
      </c>
      <c r="U145" s="156">
        <v>0</v>
      </c>
      <c r="V145" s="156">
        <f>ROUND(E145*U145,2)</f>
        <v>0</v>
      </c>
      <c r="W145" s="156"/>
      <c r="X145" s="156" t="s">
        <v>211</v>
      </c>
      <c r="Y145" s="147"/>
      <c r="Z145" s="147"/>
      <c r="AA145" s="147"/>
      <c r="AB145" s="147"/>
      <c r="AC145" s="147"/>
      <c r="AD145" s="147"/>
      <c r="AE145" s="147"/>
      <c r="AF145" s="147"/>
      <c r="AG145" s="147" t="s">
        <v>563</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77" t="s">
        <v>564</v>
      </c>
      <c r="D146" s="157"/>
      <c r="E146" s="158">
        <v>53.024999999999999</v>
      </c>
      <c r="F146" s="156"/>
      <c r="G146" s="156"/>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148</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245"/>
      <c r="D147" s="246"/>
      <c r="E147" s="246"/>
      <c r="F147" s="246"/>
      <c r="G147" s="246"/>
      <c r="H147" s="156"/>
      <c r="I147" s="156"/>
      <c r="J147" s="156"/>
      <c r="K147" s="156"/>
      <c r="L147" s="156"/>
      <c r="M147" s="156"/>
      <c r="N147" s="156"/>
      <c r="O147" s="156"/>
      <c r="P147" s="156"/>
      <c r="Q147" s="156"/>
      <c r="R147" s="156"/>
      <c r="S147" s="156"/>
      <c r="T147" s="156"/>
      <c r="U147" s="156"/>
      <c r="V147" s="156"/>
      <c r="W147" s="156"/>
      <c r="X147" s="156"/>
      <c r="Y147" s="147"/>
      <c r="Z147" s="147"/>
      <c r="AA147" s="147"/>
      <c r="AB147" s="147"/>
      <c r="AC147" s="147"/>
      <c r="AD147" s="147"/>
      <c r="AE147" s="147"/>
      <c r="AF147" s="147"/>
      <c r="AG147" s="147" t="s">
        <v>138</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ht="22.5" outlineLevel="1" x14ac:dyDescent="0.2">
      <c r="A148" s="166">
        <v>19</v>
      </c>
      <c r="B148" s="167" t="s">
        <v>565</v>
      </c>
      <c r="C148" s="176" t="s">
        <v>566</v>
      </c>
      <c r="D148" s="168" t="s">
        <v>172</v>
      </c>
      <c r="E148" s="169">
        <v>3.15</v>
      </c>
      <c r="F148" s="170"/>
      <c r="G148" s="171">
        <f>ROUND(E148*F148,2)</f>
        <v>0</v>
      </c>
      <c r="H148" s="170"/>
      <c r="I148" s="171">
        <f>ROUND(E148*H148,2)</f>
        <v>0</v>
      </c>
      <c r="J148" s="170"/>
      <c r="K148" s="171">
        <f>ROUND(E148*J148,2)</f>
        <v>0</v>
      </c>
      <c r="L148" s="171">
        <v>21</v>
      </c>
      <c r="M148" s="171">
        <f>G148*(1+L148/100)</f>
        <v>0</v>
      </c>
      <c r="N148" s="171">
        <v>0.13150000000000001</v>
      </c>
      <c r="O148" s="171">
        <f>ROUND(E148*N148,2)</f>
        <v>0.41</v>
      </c>
      <c r="P148" s="171">
        <v>0</v>
      </c>
      <c r="Q148" s="171">
        <f>ROUND(E148*P148,2)</f>
        <v>0</v>
      </c>
      <c r="R148" s="171" t="s">
        <v>567</v>
      </c>
      <c r="S148" s="171" t="s">
        <v>133</v>
      </c>
      <c r="T148" s="172" t="s">
        <v>133</v>
      </c>
      <c r="U148" s="156">
        <v>0</v>
      </c>
      <c r="V148" s="156">
        <f>ROUND(E148*U148,2)</f>
        <v>0</v>
      </c>
      <c r="W148" s="156"/>
      <c r="X148" s="156" t="s">
        <v>211</v>
      </c>
      <c r="Y148" s="147"/>
      <c r="Z148" s="147"/>
      <c r="AA148" s="147"/>
      <c r="AB148" s="147"/>
      <c r="AC148" s="147"/>
      <c r="AD148" s="147"/>
      <c r="AE148" s="147"/>
      <c r="AF148" s="147"/>
      <c r="AG148" s="147" t="s">
        <v>563</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260" t="s">
        <v>504</v>
      </c>
      <c r="D149" s="261"/>
      <c r="E149" s="261"/>
      <c r="F149" s="261"/>
      <c r="G149" s="261"/>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324</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177" t="s">
        <v>568</v>
      </c>
      <c r="D150" s="157"/>
      <c r="E150" s="158">
        <v>3.15</v>
      </c>
      <c r="F150" s="156"/>
      <c r="G150" s="156"/>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148</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245"/>
      <c r="D151" s="246"/>
      <c r="E151" s="246"/>
      <c r="F151" s="246"/>
      <c r="G151" s="246"/>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138</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66">
        <v>20</v>
      </c>
      <c r="B152" s="167" t="s">
        <v>569</v>
      </c>
      <c r="C152" s="176" t="s">
        <v>570</v>
      </c>
      <c r="D152" s="168" t="s">
        <v>172</v>
      </c>
      <c r="E152" s="169">
        <v>231</v>
      </c>
      <c r="F152" s="170"/>
      <c r="G152" s="171">
        <f>ROUND(E152*F152,2)</f>
        <v>0</v>
      </c>
      <c r="H152" s="170"/>
      <c r="I152" s="171">
        <f>ROUND(E152*H152,2)</f>
        <v>0</v>
      </c>
      <c r="J152" s="170"/>
      <c r="K152" s="171">
        <f>ROUND(E152*J152,2)</f>
        <v>0</v>
      </c>
      <c r="L152" s="171">
        <v>21</v>
      </c>
      <c r="M152" s="171">
        <f>G152*(1+L152/100)</f>
        <v>0</v>
      </c>
      <c r="N152" s="171">
        <v>0.17244999999999999</v>
      </c>
      <c r="O152" s="171">
        <f>ROUND(E152*N152,2)</f>
        <v>39.840000000000003</v>
      </c>
      <c r="P152" s="171">
        <v>0</v>
      </c>
      <c r="Q152" s="171">
        <f>ROUND(E152*P152,2)</f>
        <v>0</v>
      </c>
      <c r="R152" s="171"/>
      <c r="S152" s="171" t="s">
        <v>165</v>
      </c>
      <c r="T152" s="172" t="s">
        <v>133</v>
      </c>
      <c r="U152" s="156">
        <v>0</v>
      </c>
      <c r="V152" s="156">
        <f>ROUND(E152*U152,2)</f>
        <v>0</v>
      </c>
      <c r="W152" s="156"/>
      <c r="X152" s="156" t="s">
        <v>211</v>
      </c>
      <c r="Y152" s="147"/>
      <c r="Z152" s="147"/>
      <c r="AA152" s="147"/>
      <c r="AB152" s="147"/>
      <c r="AC152" s="147"/>
      <c r="AD152" s="147"/>
      <c r="AE152" s="147"/>
      <c r="AF152" s="147"/>
      <c r="AG152" s="147" t="s">
        <v>563</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77" t="s">
        <v>549</v>
      </c>
      <c r="D153" s="157"/>
      <c r="E153" s="158"/>
      <c r="F153" s="156"/>
      <c r="G153" s="156"/>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148</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177" t="s">
        <v>550</v>
      </c>
      <c r="D154" s="157"/>
      <c r="E154" s="158">
        <v>231</v>
      </c>
      <c r="F154" s="156"/>
      <c r="G154" s="156"/>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148</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245"/>
      <c r="D155" s="246"/>
      <c r="E155" s="246"/>
      <c r="F155" s="246"/>
      <c r="G155" s="246"/>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138</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66">
        <v>21</v>
      </c>
      <c r="B156" s="167" t="s">
        <v>571</v>
      </c>
      <c r="C156" s="176" t="s">
        <v>572</v>
      </c>
      <c r="D156" s="168" t="s">
        <v>172</v>
      </c>
      <c r="E156" s="169">
        <v>126</v>
      </c>
      <c r="F156" s="170"/>
      <c r="G156" s="171">
        <f>ROUND(E156*F156,2)</f>
        <v>0</v>
      </c>
      <c r="H156" s="170"/>
      <c r="I156" s="171">
        <f>ROUND(E156*H156,2)</f>
        <v>0</v>
      </c>
      <c r="J156" s="170"/>
      <c r="K156" s="171">
        <f>ROUND(E156*J156,2)</f>
        <v>0</v>
      </c>
      <c r="L156" s="171">
        <v>21</v>
      </c>
      <c r="M156" s="171">
        <f>G156*(1+L156/100)</f>
        <v>0</v>
      </c>
      <c r="N156" s="171">
        <v>0.17244999999999999</v>
      </c>
      <c r="O156" s="171">
        <f>ROUND(E156*N156,2)</f>
        <v>21.73</v>
      </c>
      <c r="P156" s="171">
        <v>0</v>
      </c>
      <c r="Q156" s="171">
        <f>ROUND(E156*P156,2)</f>
        <v>0</v>
      </c>
      <c r="R156" s="171"/>
      <c r="S156" s="171" t="s">
        <v>165</v>
      </c>
      <c r="T156" s="172" t="s">
        <v>133</v>
      </c>
      <c r="U156" s="156">
        <v>0</v>
      </c>
      <c r="V156" s="156">
        <f>ROUND(E156*U156,2)</f>
        <v>0</v>
      </c>
      <c r="W156" s="156"/>
      <c r="X156" s="156" t="s">
        <v>211</v>
      </c>
      <c r="Y156" s="147"/>
      <c r="Z156" s="147"/>
      <c r="AA156" s="147"/>
      <c r="AB156" s="147"/>
      <c r="AC156" s="147"/>
      <c r="AD156" s="147"/>
      <c r="AE156" s="147"/>
      <c r="AF156" s="147"/>
      <c r="AG156" s="147" t="s">
        <v>563</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260" t="s">
        <v>573</v>
      </c>
      <c r="D157" s="261"/>
      <c r="E157" s="261"/>
      <c r="F157" s="261"/>
      <c r="G157" s="261"/>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324</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177" t="s">
        <v>574</v>
      </c>
      <c r="D158" s="157"/>
      <c r="E158" s="158">
        <v>126</v>
      </c>
      <c r="F158" s="156"/>
      <c r="G158" s="156"/>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148</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245"/>
      <c r="D159" s="246"/>
      <c r="E159" s="246"/>
      <c r="F159" s="246"/>
      <c r="G159" s="24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138</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66">
        <v>22</v>
      </c>
      <c r="B160" s="167" t="s">
        <v>575</v>
      </c>
      <c r="C160" s="176" t="s">
        <v>576</v>
      </c>
      <c r="D160" s="168" t="s">
        <v>172</v>
      </c>
      <c r="E160" s="169">
        <v>3136.35</v>
      </c>
      <c r="F160" s="170"/>
      <c r="G160" s="171">
        <f>ROUND(E160*F160,2)</f>
        <v>0</v>
      </c>
      <c r="H160" s="170"/>
      <c r="I160" s="171">
        <f>ROUND(E160*H160,2)</f>
        <v>0</v>
      </c>
      <c r="J160" s="170"/>
      <c r="K160" s="171">
        <f>ROUND(E160*J160,2)</f>
        <v>0</v>
      </c>
      <c r="L160" s="171">
        <v>21</v>
      </c>
      <c r="M160" s="171">
        <f>G160*(1+L160/100)</f>
        <v>0</v>
      </c>
      <c r="N160" s="171">
        <v>0.17499999999999999</v>
      </c>
      <c r="O160" s="171">
        <f>ROUND(E160*N160,2)</f>
        <v>548.86</v>
      </c>
      <c r="P160" s="171">
        <v>0</v>
      </c>
      <c r="Q160" s="171">
        <f>ROUND(E160*P160,2)</f>
        <v>0</v>
      </c>
      <c r="R160" s="171"/>
      <c r="S160" s="171" t="s">
        <v>165</v>
      </c>
      <c r="T160" s="172" t="s">
        <v>133</v>
      </c>
      <c r="U160" s="156">
        <v>0</v>
      </c>
      <c r="V160" s="156">
        <f>ROUND(E160*U160,2)</f>
        <v>0</v>
      </c>
      <c r="W160" s="156"/>
      <c r="X160" s="156" t="s">
        <v>211</v>
      </c>
      <c r="Y160" s="147"/>
      <c r="Z160" s="147"/>
      <c r="AA160" s="147"/>
      <c r="AB160" s="147"/>
      <c r="AC160" s="147"/>
      <c r="AD160" s="147"/>
      <c r="AE160" s="147"/>
      <c r="AF160" s="147"/>
      <c r="AG160" s="147" t="s">
        <v>563</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77" t="s">
        <v>547</v>
      </c>
      <c r="D161" s="157"/>
      <c r="E161" s="158"/>
      <c r="F161" s="156"/>
      <c r="G161" s="156"/>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148</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177" t="s">
        <v>548</v>
      </c>
      <c r="D162" s="157"/>
      <c r="E162" s="158">
        <v>3136.35</v>
      </c>
      <c r="F162" s="156"/>
      <c r="G162" s="156"/>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148</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245"/>
      <c r="D163" s="246"/>
      <c r="E163" s="246"/>
      <c r="F163" s="246"/>
      <c r="G163" s="246"/>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138</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x14ac:dyDescent="0.2">
      <c r="A164" s="160" t="s">
        <v>127</v>
      </c>
      <c r="B164" s="161" t="s">
        <v>80</v>
      </c>
      <c r="C164" s="175" t="s">
        <v>81</v>
      </c>
      <c r="D164" s="162"/>
      <c r="E164" s="163"/>
      <c r="F164" s="164"/>
      <c r="G164" s="164">
        <f>SUMIF(AG165:AG215,"&lt;&gt;NOR",G165:G215)</f>
        <v>0</v>
      </c>
      <c r="H164" s="164"/>
      <c r="I164" s="164">
        <f>SUM(I165:I215)</f>
        <v>0</v>
      </c>
      <c r="J164" s="164"/>
      <c r="K164" s="164">
        <f>SUM(K165:K215)</f>
        <v>0</v>
      </c>
      <c r="L164" s="164"/>
      <c r="M164" s="164">
        <f>SUM(M165:M215)</f>
        <v>0</v>
      </c>
      <c r="N164" s="164"/>
      <c r="O164" s="164">
        <f>SUM(O165:O215)</f>
        <v>22.82</v>
      </c>
      <c r="P164" s="164"/>
      <c r="Q164" s="164">
        <f>SUM(Q165:Q215)</f>
        <v>0</v>
      </c>
      <c r="R164" s="164"/>
      <c r="S164" s="164"/>
      <c r="T164" s="165"/>
      <c r="U164" s="159"/>
      <c r="V164" s="159">
        <f>SUM(V165:V215)</f>
        <v>0</v>
      </c>
      <c r="W164" s="159"/>
      <c r="X164" s="159"/>
      <c r="AG164" t="s">
        <v>128</v>
      </c>
    </row>
    <row r="165" spans="1:60" outlineLevel="1" x14ac:dyDescent="0.2">
      <c r="A165" s="166">
        <v>23</v>
      </c>
      <c r="B165" s="167" t="s">
        <v>577</v>
      </c>
      <c r="C165" s="176" t="s">
        <v>578</v>
      </c>
      <c r="D165" s="168" t="s">
        <v>579</v>
      </c>
      <c r="E165" s="169">
        <v>69.3</v>
      </c>
      <c r="F165" s="170"/>
      <c r="G165" s="171">
        <f>ROUND(E165*F165,2)</f>
        <v>0</v>
      </c>
      <c r="H165" s="170"/>
      <c r="I165" s="171">
        <f>ROUND(E165*H165,2)</f>
        <v>0</v>
      </c>
      <c r="J165" s="170"/>
      <c r="K165" s="171">
        <f>ROUND(E165*J165,2)</f>
        <v>0</v>
      </c>
      <c r="L165" s="171">
        <v>21</v>
      </c>
      <c r="M165" s="171">
        <f>G165*(1+L165/100)</f>
        <v>0</v>
      </c>
      <c r="N165" s="171">
        <v>2.3999999999999998E-3</v>
      </c>
      <c r="O165" s="171">
        <f>ROUND(E165*N165,2)</f>
        <v>0.17</v>
      </c>
      <c r="P165" s="171">
        <v>0</v>
      </c>
      <c r="Q165" s="171">
        <f>ROUND(E165*P165,2)</f>
        <v>0</v>
      </c>
      <c r="R165" s="171"/>
      <c r="S165" s="171" t="s">
        <v>133</v>
      </c>
      <c r="T165" s="172" t="s">
        <v>133</v>
      </c>
      <c r="U165" s="156">
        <v>0</v>
      </c>
      <c r="V165" s="156">
        <f>ROUND(E165*U165,2)</f>
        <v>0</v>
      </c>
      <c r="W165" s="156"/>
      <c r="X165" s="156" t="s">
        <v>436</v>
      </c>
      <c r="Y165" s="147"/>
      <c r="Z165" s="147"/>
      <c r="AA165" s="147"/>
      <c r="AB165" s="147"/>
      <c r="AC165" s="147"/>
      <c r="AD165" s="147"/>
      <c r="AE165" s="147"/>
      <c r="AF165" s="147"/>
      <c r="AG165" s="147" t="s">
        <v>437</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260" t="s">
        <v>664</v>
      </c>
      <c r="D166" s="261"/>
      <c r="E166" s="261"/>
      <c r="F166" s="261"/>
      <c r="G166" s="261"/>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324</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73" t="str">
        <f>C166</f>
        <v>V rámci objektu SO-101 je navrženo 24 nových vpustí včetně připojovacích PVC potrubí DN 150 – 66 m a DN 200 – 30,5 m.</v>
      </c>
      <c r="BB166" s="147"/>
      <c r="BC166" s="147"/>
      <c r="BD166" s="147"/>
      <c r="BE166" s="147"/>
      <c r="BF166" s="147"/>
      <c r="BG166" s="147"/>
      <c r="BH166" s="147"/>
    </row>
    <row r="167" spans="1:60" outlineLevel="1" x14ac:dyDescent="0.2">
      <c r="A167" s="154"/>
      <c r="B167" s="155"/>
      <c r="C167" s="258" t="s">
        <v>580</v>
      </c>
      <c r="D167" s="259"/>
      <c r="E167" s="259"/>
      <c r="F167" s="259"/>
      <c r="G167" s="259"/>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324</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258" t="s">
        <v>581</v>
      </c>
      <c r="D168" s="259"/>
      <c r="E168" s="259"/>
      <c r="F168" s="259"/>
      <c r="G168" s="259"/>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324</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258" t="s">
        <v>582</v>
      </c>
      <c r="D169" s="259"/>
      <c r="E169" s="259"/>
      <c r="F169" s="259"/>
      <c r="G169" s="259"/>
      <c r="H169" s="156"/>
      <c r="I169" s="156"/>
      <c r="J169" s="156"/>
      <c r="K169" s="156"/>
      <c r="L169" s="156"/>
      <c r="M169" s="156"/>
      <c r="N169" s="156"/>
      <c r="O169" s="156"/>
      <c r="P169" s="156"/>
      <c r="Q169" s="156"/>
      <c r="R169" s="156"/>
      <c r="S169" s="156"/>
      <c r="T169" s="156"/>
      <c r="U169" s="156"/>
      <c r="V169" s="156"/>
      <c r="W169" s="156"/>
      <c r="X169" s="156"/>
      <c r="Y169" s="147"/>
      <c r="Z169" s="147"/>
      <c r="AA169" s="147"/>
      <c r="AB169" s="147"/>
      <c r="AC169" s="147"/>
      <c r="AD169" s="147"/>
      <c r="AE169" s="147"/>
      <c r="AF169" s="147"/>
      <c r="AG169" s="147" t="s">
        <v>324</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ht="22.5" outlineLevel="1" x14ac:dyDescent="0.2">
      <c r="A170" s="154"/>
      <c r="B170" s="155"/>
      <c r="C170" s="258" t="s">
        <v>583</v>
      </c>
      <c r="D170" s="259"/>
      <c r="E170" s="259"/>
      <c r="F170" s="259"/>
      <c r="G170" s="259"/>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324</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73" t="str">
        <f>C170</f>
        <v>- dodání veškerého trubního a pomocného materiálu  (trouby,  trubky,  tvarovky,  spojovací a těsnící  materiál a pod.), podpěrných, závěsných a upevňovacích prvků, včetně potřebných úprav</v>
      </c>
      <c r="BB170" s="147"/>
      <c r="BC170" s="147"/>
      <c r="BD170" s="147"/>
      <c r="BE170" s="147"/>
      <c r="BF170" s="147"/>
      <c r="BG170" s="147"/>
      <c r="BH170" s="147"/>
    </row>
    <row r="171" spans="1:60" outlineLevel="1" x14ac:dyDescent="0.2">
      <c r="A171" s="154"/>
      <c r="B171" s="155"/>
      <c r="C171" s="258" t="s">
        <v>584</v>
      </c>
      <c r="D171" s="259"/>
      <c r="E171" s="259"/>
      <c r="F171" s="259"/>
      <c r="G171" s="259"/>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324</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258" t="s">
        <v>585</v>
      </c>
      <c r="D172" s="259"/>
      <c r="E172" s="259"/>
      <c r="F172" s="259"/>
      <c r="G172" s="259"/>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324</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258" t="s">
        <v>586</v>
      </c>
      <c r="D173" s="259"/>
      <c r="E173" s="259"/>
      <c r="F173" s="259"/>
      <c r="G173" s="259"/>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324</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73" t="str">
        <f>C173</f>
        <v>- zřízení potrubí i jednotlivých částí po etapách, včetně pracovních spar a spojů, pracovního zaslepení konců a pod.</v>
      </c>
      <c r="BB173" s="147"/>
      <c r="BC173" s="147"/>
      <c r="BD173" s="147"/>
      <c r="BE173" s="147"/>
      <c r="BF173" s="147"/>
      <c r="BG173" s="147"/>
      <c r="BH173" s="147"/>
    </row>
    <row r="174" spans="1:60" outlineLevel="1" x14ac:dyDescent="0.2">
      <c r="A174" s="154"/>
      <c r="B174" s="155"/>
      <c r="C174" s="258" t="s">
        <v>587</v>
      </c>
      <c r="D174" s="259"/>
      <c r="E174" s="259"/>
      <c r="F174" s="259"/>
      <c r="G174" s="259"/>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324</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73" t="str">
        <f>C174</f>
        <v>- úprava prostupů, průchodů  šachtami a komorami, okolí podpěr a vyústění, zaústění, napojení, vyvedení a upevnění odpad. výustí</v>
      </c>
      <c r="BB174" s="147"/>
      <c r="BC174" s="147"/>
      <c r="BD174" s="147"/>
      <c r="BE174" s="147"/>
      <c r="BF174" s="147"/>
      <c r="BG174" s="147"/>
      <c r="BH174" s="147"/>
    </row>
    <row r="175" spans="1:60" outlineLevel="1" x14ac:dyDescent="0.2">
      <c r="A175" s="154"/>
      <c r="B175" s="155"/>
      <c r="C175" s="258" t="s">
        <v>588</v>
      </c>
      <c r="D175" s="259"/>
      <c r="E175" s="259"/>
      <c r="F175" s="259"/>
      <c r="G175" s="259"/>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324</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73" t="str">
        <f>C175</f>
        <v>- ochrana potrubí nátěrem (vč. úpravy povrchu), případně izolací, nejsou-li tyto práce předmětem jiné položky</v>
      </c>
      <c r="BB175" s="147"/>
      <c r="BC175" s="147"/>
      <c r="BD175" s="147"/>
      <c r="BE175" s="147"/>
      <c r="BF175" s="147"/>
      <c r="BG175" s="147"/>
      <c r="BH175" s="147"/>
    </row>
    <row r="176" spans="1:60" outlineLevel="1" x14ac:dyDescent="0.2">
      <c r="A176" s="154"/>
      <c r="B176" s="155"/>
      <c r="C176" s="258" t="s">
        <v>589</v>
      </c>
      <c r="D176" s="259"/>
      <c r="E176" s="259"/>
      <c r="F176" s="259"/>
      <c r="G176" s="259"/>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324</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258" t="s">
        <v>590</v>
      </c>
      <c r="D177" s="259"/>
      <c r="E177" s="259"/>
      <c r="F177" s="259"/>
      <c r="G177" s="259"/>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324</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73" t="str">
        <f>C177</f>
        <v>- položky platí pro práce prováděné v prostoru zapaženém i nezapaženém a i v kolektorech, chráničkách</v>
      </c>
      <c r="BB177" s="147"/>
      <c r="BC177" s="147"/>
      <c r="BD177" s="147"/>
      <c r="BE177" s="147"/>
      <c r="BF177" s="147"/>
      <c r="BG177" s="147"/>
      <c r="BH177" s="147"/>
    </row>
    <row r="178" spans="1:60" outlineLevel="1" x14ac:dyDescent="0.2">
      <c r="A178" s="154"/>
      <c r="B178" s="155"/>
      <c r="C178" s="258" t="s">
        <v>591</v>
      </c>
      <c r="D178" s="259"/>
      <c r="E178" s="259"/>
      <c r="F178" s="259"/>
      <c r="G178" s="259"/>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324</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258" t="s">
        <v>592</v>
      </c>
      <c r="D179" s="259"/>
      <c r="E179" s="259"/>
      <c r="F179" s="259"/>
      <c r="G179" s="259"/>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324</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258" t="s">
        <v>593</v>
      </c>
      <c r="D180" s="259"/>
      <c r="E180" s="259"/>
      <c r="F180" s="259"/>
      <c r="G180" s="259"/>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324</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4"/>
      <c r="B181" s="155"/>
      <c r="C181" s="258" t="s">
        <v>594</v>
      </c>
      <c r="D181" s="259"/>
      <c r="E181" s="259"/>
      <c r="F181" s="259"/>
      <c r="G181" s="259"/>
      <c r="H181" s="156"/>
      <c r="I181" s="156"/>
      <c r="J181" s="156"/>
      <c r="K181" s="156"/>
      <c r="L181" s="156"/>
      <c r="M181" s="156"/>
      <c r="N181" s="156"/>
      <c r="O181" s="156"/>
      <c r="P181" s="156"/>
      <c r="Q181" s="156"/>
      <c r="R181" s="156"/>
      <c r="S181" s="156"/>
      <c r="T181" s="156"/>
      <c r="U181" s="156"/>
      <c r="V181" s="156"/>
      <c r="W181" s="156"/>
      <c r="X181" s="156"/>
      <c r="Y181" s="147"/>
      <c r="Z181" s="147"/>
      <c r="AA181" s="147"/>
      <c r="AB181" s="147"/>
      <c r="AC181" s="147"/>
      <c r="AD181" s="147"/>
      <c r="AE181" s="147"/>
      <c r="AF181" s="147"/>
      <c r="AG181" s="147" t="s">
        <v>324</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ht="22.5" outlineLevel="1" x14ac:dyDescent="0.2">
      <c r="A182" s="154"/>
      <c r="B182" s="155"/>
      <c r="C182" s="177" t="s">
        <v>595</v>
      </c>
      <c r="D182" s="157"/>
      <c r="E182" s="158">
        <v>69.3</v>
      </c>
      <c r="F182" s="156"/>
      <c r="G182" s="156"/>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148</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245"/>
      <c r="D183" s="246"/>
      <c r="E183" s="246"/>
      <c r="F183" s="246"/>
      <c r="G183" s="246"/>
      <c r="H183" s="156"/>
      <c r="I183" s="156"/>
      <c r="J183" s="156"/>
      <c r="K183" s="156"/>
      <c r="L183" s="156"/>
      <c r="M183" s="156"/>
      <c r="N183" s="156"/>
      <c r="O183" s="156"/>
      <c r="P183" s="156"/>
      <c r="Q183" s="156"/>
      <c r="R183" s="156"/>
      <c r="S183" s="156"/>
      <c r="T183" s="156"/>
      <c r="U183" s="156"/>
      <c r="V183" s="156"/>
      <c r="W183" s="156"/>
      <c r="X183" s="156"/>
      <c r="Y183" s="147"/>
      <c r="Z183" s="147"/>
      <c r="AA183" s="147"/>
      <c r="AB183" s="147"/>
      <c r="AC183" s="147"/>
      <c r="AD183" s="147"/>
      <c r="AE183" s="147"/>
      <c r="AF183" s="147"/>
      <c r="AG183" s="147" t="s">
        <v>138</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66">
        <v>24</v>
      </c>
      <c r="B184" s="167" t="s">
        <v>596</v>
      </c>
      <c r="C184" s="176" t="s">
        <v>597</v>
      </c>
      <c r="D184" s="168" t="s">
        <v>579</v>
      </c>
      <c r="E184" s="169">
        <v>32.024999999999999</v>
      </c>
      <c r="F184" s="170"/>
      <c r="G184" s="171">
        <f>ROUND(E184*F184,2)</f>
        <v>0</v>
      </c>
      <c r="H184" s="170"/>
      <c r="I184" s="171">
        <f>ROUND(E184*H184,2)</f>
        <v>0</v>
      </c>
      <c r="J184" s="170"/>
      <c r="K184" s="171">
        <f>ROUND(E184*J184,2)</f>
        <v>0</v>
      </c>
      <c r="L184" s="171">
        <v>21</v>
      </c>
      <c r="M184" s="171">
        <f>G184*(1+L184/100)</f>
        <v>0</v>
      </c>
      <c r="N184" s="171">
        <v>3.7299999999999998E-3</v>
      </c>
      <c r="O184" s="171">
        <f>ROUND(E184*N184,2)</f>
        <v>0.12</v>
      </c>
      <c r="P184" s="171">
        <v>0</v>
      </c>
      <c r="Q184" s="171">
        <f>ROUND(E184*P184,2)</f>
        <v>0</v>
      </c>
      <c r="R184" s="171"/>
      <c r="S184" s="171" t="s">
        <v>133</v>
      </c>
      <c r="T184" s="172" t="s">
        <v>133</v>
      </c>
      <c r="U184" s="156">
        <v>0</v>
      </c>
      <c r="V184" s="156">
        <f>ROUND(E184*U184,2)</f>
        <v>0</v>
      </c>
      <c r="W184" s="156"/>
      <c r="X184" s="156" t="s">
        <v>436</v>
      </c>
      <c r="Y184" s="147"/>
      <c r="Z184" s="147"/>
      <c r="AA184" s="147"/>
      <c r="AB184" s="147"/>
      <c r="AC184" s="147"/>
      <c r="AD184" s="147"/>
      <c r="AE184" s="147"/>
      <c r="AF184" s="147"/>
      <c r="AG184" s="147" t="s">
        <v>437</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260" t="s">
        <v>664</v>
      </c>
      <c r="D185" s="261"/>
      <c r="E185" s="261"/>
      <c r="F185" s="261"/>
      <c r="G185" s="261"/>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324</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73" t="str">
        <f>C185</f>
        <v>V rámci objektu SO-101 je navrženo 24 nových vpustí včetně připojovacích PVC potrubí DN 150 – 66 m a DN 200 – 30,5 m.</v>
      </c>
      <c r="BB185" s="147"/>
      <c r="BC185" s="147"/>
      <c r="BD185" s="147"/>
      <c r="BE185" s="147"/>
      <c r="BF185" s="147"/>
      <c r="BG185" s="147"/>
      <c r="BH185" s="147"/>
    </row>
    <row r="186" spans="1:60" outlineLevel="1" x14ac:dyDescent="0.2">
      <c r="A186" s="154"/>
      <c r="B186" s="155"/>
      <c r="C186" s="258" t="s">
        <v>580</v>
      </c>
      <c r="D186" s="259"/>
      <c r="E186" s="259"/>
      <c r="F186" s="259"/>
      <c r="G186" s="259"/>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324</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258" t="s">
        <v>581</v>
      </c>
      <c r="D187" s="259"/>
      <c r="E187" s="259"/>
      <c r="F187" s="259"/>
      <c r="G187" s="259"/>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324</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258" t="s">
        <v>582</v>
      </c>
      <c r="D188" s="259"/>
      <c r="E188" s="259"/>
      <c r="F188" s="259"/>
      <c r="G188" s="259"/>
      <c r="H188" s="156"/>
      <c r="I188" s="156"/>
      <c r="J188" s="156"/>
      <c r="K188" s="156"/>
      <c r="L188" s="156"/>
      <c r="M188" s="156"/>
      <c r="N188" s="156"/>
      <c r="O188" s="156"/>
      <c r="P188" s="156"/>
      <c r="Q188" s="156"/>
      <c r="R188" s="156"/>
      <c r="S188" s="156"/>
      <c r="T188" s="156"/>
      <c r="U188" s="156"/>
      <c r="V188" s="156"/>
      <c r="W188" s="156"/>
      <c r="X188" s="156"/>
      <c r="Y188" s="147"/>
      <c r="Z188" s="147"/>
      <c r="AA188" s="147"/>
      <c r="AB188" s="147"/>
      <c r="AC188" s="147"/>
      <c r="AD188" s="147"/>
      <c r="AE188" s="147"/>
      <c r="AF188" s="147"/>
      <c r="AG188" s="147" t="s">
        <v>324</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ht="22.5" outlineLevel="1" x14ac:dyDescent="0.2">
      <c r="A189" s="154"/>
      <c r="B189" s="155"/>
      <c r="C189" s="258" t="s">
        <v>583</v>
      </c>
      <c r="D189" s="259"/>
      <c r="E189" s="259"/>
      <c r="F189" s="259"/>
      <c r="G189" s="259"/>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324</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73" t="str">
        <f>C189</f>
        <v>- dodání veškerého trubního a pomocného materiálu  (trouby,  trubky,  tvarovky,  spojovací a těsnící  materiál a pod.), podpěrných, závěsných a upevňovacích prvků, včetně potřebných úprav</v>
      </c>
      <c r="BB189" s="147"/>
      <c r="BC189" s="147"/>
      <c r="BD189" s="147"/>
      <c r="BE189" s="147"/>
      <c r="BF189" s="147"/>
      <c r="BG189" s="147"/>
      <c r="BH189" s="147"/>
    </row>
    <row r="190" spans="1:60" outlineLevel="1" x14ac:dyDescent="0.2">
      <c r="A190" s="154"/>
      <c r="B190" s="155"/>
      <c r="C190" s="258" t="s">
        <v>584</v>
      </c>
      <c r="D190" s="259"/>
      <c r="E190" s="259"/>
      <c r="F190" s="259"/>
      <c r="G190" s="259"/>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324</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258" t="s">
        <v>585</v>
      </c>
      <c r="D191" s="259"/>
      <c r="E191" s="259"/>
      <c r="F191" s="259"/>
      <c r="G191" s="259"/>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324</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258" t="s">
        <v>586</v>
      </c>
      <c r="D192" s="259"/>
      <c r="E192" s="259"/>
      <c r="F192" s="259"/>
      <c r="G192" s="259"/>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324</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73" t="str">
        <f>C192</f>
        <v>- zřízení potrubí i jednotlivých částí po etapách, včetně pracovních spar a spojů, pracovního zaslepení konců a pod.</v>
      </c>
      <c r="BB192" s="147"/>
      <c r="BC192" s="147"/>
      <c r="BD192" s="147"/>
      <c r="BE192" s="147"/>
      <c r="BF192" s="147"/>
      <c r="BG192" s="147"/>
      <c r="BH192" s="147"/>
    </row>
    <row r="193" spans="1:60" outlineLevel="1" x14ac:dyDescent="0.2">
      <c r="A193" s="154"/>
      <c r="B193" s="155"/>
      <c r="C193" s="258" t="s">
        <v>587</v>
      </c>
      <c r="D193" s="259"/>
      <c r="E193" s="259"/>
      <c r="F193" s="259"/>
      <c r="G193" s="259"/>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324</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73" t="str">
        <f>C193</f>
        <v>- úprava prostupů, průchodů  šachtami a komorami, okolí podpěr a vyústění, zaústění, napojení, vyvedení a upevnění odpad. výustí</v>
      </c>
      <c r="BB193" s="147"/>
      <c r="BC193" s="147"/>
      <c r="BD193" s="147"/>
      <c r="BE193" s="147"/>
      <c r="BF193" s="147"/>
      <c r="BG193" s="147"/>
      <c r="BH193" s="147"/>
    </row>
    <row r="194" spans="1:60" outlineLevel="1" x14ac:dyDescent="0.2">
      <c r="A194" s="154"/>
      <c r="B194" s="155"/>
      <c r="C194" s="258" t="s">
        <v>588</v>
      </c>
      <c r="D194" s="259"/>
      <c r="E194" s="259"/>
      <c r="F194" s="259"/>
      <c r="G194" s="259"/>
      <c r="H194" s="156"/>
      <c r="I194" s="156"/>
      <c r="J194" s="156"/>
      <c r="K194" s="156"/>
      <c r="L194" s="156"/>
      <c r="M194" s="156"/>
      <c r="N194" s="156"/>
      <c r="O194" s="156"/>
      <c r="P194" s="156"/>
      <c r="Q194" s="156"/>
      <c r="R194" s="156"/>
      <c r="S194" s="156"/>
      <c r="T194" s="156"/>
      <c r="U194" s="156"/>
      <c r="V194" s="156"/>
      <c r="W194" s="156"/>
      <c r="X194" s="156"/>
      <c r="Y194" s="147"/>
      <c r="Z194" s="147"/>
      <c r="AA194" s="147"/>
      <c r="AB194" s="147"/>
      <c r="AC194" s="147"/>
      <c r="AD194" s="147"/>
      <c r="AE194" s="147"/>
      <c r="AF194" s="147"/>
      <c r="AG194" s="147" t="s">
        <v>324</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73" t="str">
        <f>C194</f>
        <v>- ochrana potrubí nátěrem (vč. úpravy povrchu), případně izolací, nejsou-li tyto práce předmětem jiné položky</v>
      </c>
      <c r="BB194" s="147"/>
      <c r="BC194" s="147"/>
      <c r="BD194" s="147"/>
      <c r="BE194" s="147"/>
      <c r="BF194" s="147"/>
      <c r="BG194" s="147"/>
      <c r="BH194" s="147"/>
    </row>
    <row r="195" spans="1:60" outlineLevel="1" x14ac:dyDescent="0.2">
      <c r="A195" s="154"/>
      <c r="B195" s="155"/>
      <c r="C195" s="258" t="s">
        <v>589</v>
      </c>
      <c r="D195" s="259"/>
      <c r="E195" s="259"/>
      <c r="F195" s="259"/>
      <c r="G195" s="259"/>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324</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258" t="s">
        <v>590</v>
      </c>
      <c r="D196" s="259"/>
      <c r="E196" s="259"/>
      <c r="F196" s="259"/>
      <c r="G196" s="259"/>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324</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73" t="str">
        <f>C196</f>
        <v>- položky platí pro práce prováděné v prostoru zapaženém i nezapaženém a i v kolektorech, chráničkách</v>
      </c>
      <c r="BB196" s="147"/>
      <c r="BC196" s="147"/>
      <c r="BD196" s="147"/>
      <c r="BE196" s="147"/>
      <c r="BF196" s="147"/>
      <c r="BG196" s="147"/>
      <c r="BH196" s="147"/>
    </row>
    <row r="197" spans="1:60" outlineLevel="1" x14ac:dyDescent="0.2">
      <c r="A197" s="154"/>
      <c r="B197" s="155"/>
      <c r="C197" s="258" t="s">
        <v>591</v>
      </c>
      <c r="D197" s="259"/>
      <c r="E197" s="259"/>
      <c r="F197" s="259"/>
      <c r="G197" s="259"/>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324</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258" t="s">
        <v>592</v>
      </c>
      <c r="D198" s="259"/>
      <c r="E198" s="259"/>
      <c r="F198" s="259"/>
      <c r="G198" s="259"/>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324</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258" t="s">
        <v>593</v>
      </c>
      <c r="D199" s="259"/>
      <c r="E199" s="259"/>
      <c r="F199" s="259"/>
      <c r="G199" s="259"/>
      <c r="H199" s="156"/>
      <c r="I199" s="156"/>
      <c r="J199" s="156"/>
      <c r="K199" s="156"/>
      <c r="L199" s="156"/>
      <c r="M199" s="156"/>
      <c r="N199" s="156"/>
      <c r="O199" s="156"/>
      <c r="P199" s="156"/>
      <c r="Q199" s="156"/>
      <c r="R199" s="156"/>
      <c r="S199" s="156"/>
      <c r="T199" s="156"/>
      <c r="U199" s="156"/>
      <c r="V199" s="156"/>
      <c r="W199" s="156"/>
      <c r="X199" s="156"/>
      <c r="Y199" s="147"/>
      <c r="Z199" s="147"/>
      <c r="AA199" s="147"/>
      <c r="AB199" s="147"/>
      <c r="AC199" s="147"/>
      <c r="AD199" s="147"/>
      <c r="AE199" s="147"/>
      <c r="AF199" s="147"/>
      <c r="AG199" s="147" t="s">
        <v>324</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258" t="s">
        <v>594</v>
      </c>
      <c r="D200" s="259"/>
      <c r="E200" s="259"/>
      <c r="F200" s="259"/>
      <c r="G200" s="259"/>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324</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22.5" outlineLevel="1" x14ac:dyDescent="0.2">
      <c r="A201" s="154"/>
      <c r="B201" s="155"/>
      <c r="C201" s="177" t="s">
        <v>598</v>
      </c>
      <c r="D201" s="157"/>
      <c r="E201" s="158">
        <v>32.024999999999999</v>
      </c>
      <c r="F201" s="156"/>
      <c r="G201" s="156"/>
      <c r="H201" s="156"/>
      <c r="I201" s="156"/>
      <c r="J201" s="156"/>
      <c r="K201" s="156"/>
      <c r="L201" s="156"/>
      <c r="M201" s="156"/>
      <c r="N201" s="156"/>
      <c r="O201" s="156"/>
      <c r="P201" s="156"/>
      <c r="Q201" s="156"/>
      <c r="R201" s="156"/>
      <c r="S201" s="156"/>
      <c r="T201" s="156"/>
      <c r="U201" s="156"/>
      <c r="V201" s="156"/>
      <c r="W201" s="156"/>
      <c r="X201" s="156"/>
      <c r="Y201" s="147"/>
      <c r="Z201" s="147"/>
      <c r="AA201" s="147"/>
      <c r="AB201" s="147"/>
      <c r="AC201" s="147"/>
      <c r="AD201" s="147"/>
      <c r="AE201" s="147"/>
      <c r="AF201" s="147"/>
      <c r="AG201" s="147" t="s">
        <v>148</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245"/>
      <c r="D202" s="246"/>
      <c r="E202" s="246"/>
      <c r="F202" s="246"/>
      <c r="G202" s="246"/>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138</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66">
        <v>25</v>
      </c>
      <c r="B203" s="167" t="s">
        <v>599</v>
      </c>
      <c r="C203" s="176" t="s">
        <v>600</v>
      </c>
      <c r="D203" s="168" t="s">
        <v>434</v>
      </c>
      <c r="E203" s="169">
        <v>24</v>
      </c>
      <c r="F203" s="170"/>
      <c r="G203" s="171">
        <f>ROUND(E203*F203,2)</f>
        <v>0</v>
      </c>
      <c r="H203" s="170"/>
      <c r="I203" s="171">
        <f>ROUND(E203*H203,2)</f>
        <v>0</v>
      </c>
      <c r="J203" s="170"/>
      <c r="K203" s="171">
        <f>ROUND(E203*J203,2)</f>
        <v>0</v>
      </c>
      <c r="L203" s="171">
        <v>21</v>
      </c>
      <c r="M203" s="171">
        <f>G203*(1+L203/100)</f>
        <v>0</v>
      </c>
      <c r="N203" s="171">
        <v>0.83096000000000003</v>
      </c>
      <c r="O203" s="171">
        <f>ROUND(E203*N203,2)</f>
        <v>19.940000000000001</v>
      </c>
      <c r="P203" s="171">
        <v>0</v>
      </c>
      <c r="Q203" s="171">
        <f>ROUND(E203*P203,2)</f>
        <v>0</v>
      </c>
      <c r="R203" s="171"/>
      <c r="S203" s="171" t="s">
        <v>133</v>
      </c>
      <c r="T203" s="172" t="s">
        <v>133</v>
      </c>
      <c r="U203" s="156">
        <v>0</v>
      </c>
      <c r="V203" s="156">
        <f>ROUND(E203*U203,2)</f>
        <v>0</v>
      </c>
      <c r="W203" s="156"/>
      <c r="X203" s="156" t="s">
        <v>436</v>
      </c>
      <c r="Y203" s="147"/>
      <c r="Z203" s="147"/>
      <c r="AA203" s="147"/>
      <c r="AB203" s="147"/>
      <c r="AC203" s="147"/>
      <c r="AD203" s="147"/>
      <c r="AE203" s="147"/>
      <c r="AF203" s="147"/>
      <c r="AG203" s="147" t="s">
        <v>437</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260" t="s">
        <v>664</v>
      </c>
      <c r="D204" s="261"/>
      <c r="E204" s="261"/>
      <c r="F204" s="261"/>
      <c r="G204" s="261"/>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324</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73" t="str">
        <f>C204</f>
        <v>V rámci objektu SO-101 je navrženo 24 nových vpustí včetně připojovacích PVC potrubí DN 150 – 66 m a DN 200 – 30,5 m.</v>
      </c>
      <c r="BB204" s="147"/>
      <c r="BC204" s="147"/>
      <c r="BD204" s="147"/>
      <c r="BE204" s="147"/>
      <c r="BF204" s="147"/>
      <c r="BG204" s="147"/>
      <c r="BH204" s="147"/>
    </row>
    <row r="205" spans="1:60" outlineLevel="1" x14ac:dyDescent="0.2">
      <c r="A205" s="154"/>
      <c r="B205" s="155"/>
      <c r="C205" s="258" t="s">
        <v>440</v>
      </c>
      <c r="D205" s="259"/>
      <c r="E205" s="259"/>
      <c r="F205" s="259"/>
      <c r="G205" s="259"/>
      <c r="H205" s="156"/>
      <c r="I205" s="156"/>
      <c r="J205" s="156"/>
      <c r="K205" s="156"/>
      <c r="L205" s="156"/>
      <c r="M205" s="156"/>
      <c r="N205" s="156"/>
      <c r="O205" s="156"/>
      <c r="P205" s="156"/>
      <c r="Q205" s="156"/>
      <c r="R205" s="156"/>
      <c r="S205" s="156"/>
      <c r="T205" s="156"/>
      <c r="U205" s="156"/>
      <c r="V205" s="156"/>
      <c r="W205" s="156"/>
      <c r="X205" s="156"/>
      <c r="Y205" s="147"/>
      <c r="Z205" s="147"/>
      <c r="AA205" s="147"/>
      <c r="AB205" s="147"/>
      <c r="AC205" s="147"/>
      <c r="AD205" s="147"/>
      <c r="AE205" s="147"/>
      <c r="AF205" s="147"/>
      <c r="AG205" s="147" t="s">
        <v>324</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258" t="s">
        <v>601</v>
      </c>
      <c r="D206" s="259"/>
      <c r="E206" s="259"/>
      <c r="F206" s="259"/>
      <c r="G206" s="259"/>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324</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258" t="s">
        <v>602</v>
      </c>
      <c r="D207" s="259"/>
      <c r="E207" s="259"/>
      <c r="F207" s="259"/>
      <c r="G207" s="259"/>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324</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258" t="s">
        <v>603</v>
      </c>
      <c r="D208" s="259"/>
      <c r="E208" s="259"/>
      <c r="F208" s="259"/>
      <c r="G208" s="259"/>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324</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73" t="str">
        <f>C208</f>
        <v>- opatření  povrchů  betonu  izolací  proti zemní vlhkosti v částech, kde přijdou do styku se zeminou nebo kamenivem,</v>
      </c>
      <c r="BB208" s="147"/>
      <c r="BC208" s="147"/>
      <c r="BD208" s="147"/>
      <c r="BE208" s="147"/>
      <c r="BF208" s="147"/>
      <c r="BG208" s="147"/>
      <c r="BH208" s="147"/>
    </row>
    <row r="209" spans="1:60" outlineLevel="1" x14ac:dyDescent="0.2">
      <c r="A209" s="154"/>
      <c r="B209" s="155"/>
      <c r="C209" s="258" t="s">
        <v>604</v>
      </c>
      <c r="D209" s="259"/>
      <c r="E209" s="259"/>
      <c r="F209" s="259"/>
      <c r="G209" s="259"/>
      <c r="H209" s="156"/>
      <c r="I209" s="156"/>
      <c r="J209" s="156"/>
      <c r="K209" s="156"/>
      <c r="L209" s="156"/>
      <c r="M209" s="156"/>
      <c r="N209" s="156"/>
      <c r="O209" s="156"/>
      <c r="P209" s="156"/>
      <c r="Q209" s="156"/>
      <c r="R209" s="156"/>
      <c r="S209" s="156"/>
      <c r="T209" s="156"/>
      <c r="U209" s="156"/>
      <c r="V209" s="156"/>
      <c r="W209" s="156"/>
      <c r="X209" s="156"/>
      <c r="Y209" s="147"/>
      <c r="Z209" s="147"/>
      <c r="AA209" s="147"/>
      <c r="AB209" s="147"/>
      <c r="AC209" s="147"/>
      <c r="AD209" s="147"/>
      <c r="AE209" s="147"/>
      <c r="AF209" s="147"/>
      <c r="AG209" s="147" t="s">
        <v>324</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177" t="s">
        <v>605</v>
      </c>
      <c r="D210" s="157"/>
      <c r="E210" s="158">
        <v>24</v>
      </c>
      <c r="F210" s="156"/>
      <c r="G210" s="156"/>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148</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245"/>
      <c r="D211" s="246"/>
      <c r="E211" s="246"/>
      <c r="F211" s="246"/>
      <c r="G211" s="246"/>
      <c r="H211" s="156"/>
      <c r="I211" s="156"/>
      <c r="J211" s="156"/>
      <c r="K211" s="156"/>
      <c r="L211" s="156"/>
      <c r="M211" s="156"/>
      <c r="N211" s="156"/>
      <c r="O211" s="156"/>
      <c r="P211" s="156"/>
      <c r="Q211" s="156"/>
      <c r="R211" s="156"/>
      <c r="S211" s="156"/>
      <c r="T211" s="156"/>
      <c r="U211" s="156"/>
      <c r="V211" s="156"/>
      <c r="W211" s="156"/>
      <c r="X211" s="156"/>
      <c r="Y211" s="147"/>
      <c r="Z211" s="147"/>
      <c r="AA211" s="147"/>
      <c r="AB211" s="147"/>
      <c r="AC211" s="147"/>
      <c r="AD211" s="147"/>
      <c r="AE211" s="147"/>
      <c r="AF211" s="147"/>
      <c r="AG211" s="147" t="s">
        <v>138</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66">
        <v>26</v>
      </c>
      <c r="B212" s="167" t="s">
        <v>606</v>
      </c>
      <c r="C212" s="176" t="s">
        <v>607</v>
      </c>
      <c r="D212" s="168" t="s">
        <v>434</v>
      </c>
      <c r="E212" s="169">
        <v>6</v>
      </c>
      <c r="F212" s="170"/>
      <c r="G212" s="171">
        <f>ROUND(E212*F212,2)</f>
        <v>0</v>
      </c>
      <c r="H212" s="170"/>
      <c r="I212" s="171">
        <f>ROUND(E212*H212,2)</f>
        <v>0</v>
      </c>
      <c r="J212" s="170"/>
      <c r="K212" s="171">
        <f>ROUND(E212*J212,2)</f>
        <v>0</v>
      </c>
      <c r="L212" s="171">
        <v>21</v>
      </c>
      <c r="M212" s="171">
        <f>G212*(1+L212/100)</f>
        <v>0</v>
      </c>
      <c r="N212" s="171">
        <v>0.43093999999999999</v>
      </c>
      <c r="O212" s="171">
        <f>ROUND(E212*N212,2)</f>
        <v>2.59</v>
      </c>
      <c r="P212" s="171">
        <v>0</v>
      </c>
      <c r="Q212" s="171">
        <f>ROUND(E212*P212,2)</f>
        <v>0</v>
      </c>
      <c r="R212" s="171"/>
      <c r="S212" s="171" t="s">
        <v>133</v>
      </c>
      <c r="T212" s="172" t="s">
        <v>133</v>
      </c>
      <c r="U212" s="156">
        <v>0</v>
      </c>
      <c r="V212" s="156">
        <f>ROUND(E212*U212,2)</f>
        <v>0</v>
      </c>
      <c r="W212" s="156"/>
      <c r="X212" s="156" t="s">
        <v>436</v>
      </c>
      <c r="Y212" s="147"/>
      <c r="Z212" s="147"/>
      <c r="AA212" s="147"/>
      <c r="AB212" s="147"/>
      <c r="AC212" s="147"/>
      <c r="AD212" s="147"/>
      <c r="AE212" s="147"/>
      <c r="AF212" s="147"/>
      <c r="AG212" s="147" t="s">
        <v>437</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ht="22.5" outlineLevel="1" x14ac:dyDescent="0.2">
      <c r="A213" s="154"/>
      <c r="B213" s="155"/>
      <c r="C213" s="260" t="s">
        <v>608</v>
      </c>
      <c r="D213" s="261"/>
      <c r="E213" s="261"/>
      <c r="F213" s="261"/>
      <c r="G213" s="261"/>
      <c r="H213" s="156"/>
      <c r="I213" s="156"/>
      <c r="J213" s="156"/>
      <c r="K213" s="156"/>
      <c r="L213" s="156"/>
      <c r="M213" s="156"/>
      <c r="N213" s="156"/>
      <c r="O213" s="156"/>
      <c r="P213" s="156"/>
      <c r="Q213" s="156"/>
      <c r="R213" s="156"/>
      <c r="S213" s="156"/>
      <c r="T213" s="156"/>
      <c r="U213" s="156"/>
      <c r="V213" s="156"/>
      <c r="W213" s="156"/>
      <c r="X213" s="156"/>
      <c r="Y213" s="147"/>
      <c r="Z213" s="147"/>
      <c r="AA213" s="147"/>
      <c r="AB213" s="147"/>
      <c r="AC213" s="147"/>
      <c r="AD213" s="147"/>
      <c r="AE213" s="147"/>
      <c r="AF213" s="147"/>
      <c r="AG213" s="147" t="s">
        <v>324</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73" t="str">
        <f>C213</f>
        <v>- položka výškové úpravy zahrnuje všechny nutné práce a materiály pro zvýšení nebo snížení zařízení (včetně nutné úpravy stávajícího povrchu vozovky nebo chodníku).</v>
      </c>
      <c r="BB213" s="147"/>
      <c r="BC213" s="147"/>
      <c r="BD213" s="147"/>
      <c r="BE213" s="147"/>
      <c r="BF213" s="147"/>
      <c r="BG213" s="147"/>
      <c r="BH213" s="147"/>
    </row>
    <row r="214" spans="1:60" outlineLevel="1" x14ac:dyDescent="0.2">
      <c r="A214" s="154"/>
      <c r="B214" s="155"/>
      <c r="C214" s="177" t="s">
        <v>609</v>
      </c>
      <c r="D214" s="157"/>
      <c r="E214" s="158">
        <v>6</v>
      </c>
      <c r="F214" s="156"/>
      <c r="G214" s="156"/>
      <c r="H214" s="156"/>
      <c r="I214" s="156"/>
      <c r="J214" s="156"/>
      <c r="K214" s="156"/>
      <c r="L214" s="156"/>
      <c r="M214" s="156"/>
      <c r="N214" s="156"/>
      <c r="O214" s="156"/>
      <c r="P214" s="156"/>
      <c r="Q214" s="156"/>
      <c r="R214" s="156"/>
      <c r="S214" s="156"/>
      <c r="T214" s="156"/>
      <c r="U214" s="156"/>
      <c r="V214" s="156"/>
      <c r="W214" s="156"/>
      <c r="X214" s="156"/>
      <c r="Y214" s="147"/>
      <c r="Z214" s="147"/>
      <c r="AA214" s="147"/>
      <c r="AB214" s="147"/>
      <c r="AC214" s="147"/>
      <c r="AD214" s="147"/>
      <c r="AE214" s="147"/>
      <c r="AF214" s="147"/>
      <c r="AG214" s="147" t="s">
        <v>148</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245"/>
      <c r="D215" s="246"/>
      <c r="E215" s="246"/>
      <c r="F215" s="246"/>
      <c r="G215" s="246"/>
      <c r="H215" s="156"/>
      <c r="I215" s="156"/>
      <c r="J215" s="156"/>
      <c r="K215" s="156"/>
      <c r="L215" s="156"/>
      <c r="M215" s="156"/>
      <c r="N215" s="156"/>
      <c r="O215" s="156"/>
      <c r="P215" s="156"/>
      <c r="Q215" s="156"/>
      <c r="R215" s="156"/>
      <c r="S215" s="156"/>
      <c r="T215" s="156"/>
      <c r="U215" s="156"/>
      <c r="V215" s="156"/>
      <c r="W215" s="156"/>
      <c r="X215" s="156"/>
      <c r="Y215" s="147"/>
      <c r="Z215" s="147"/>
      <c r="AA215" s="147"/>
      <c r="AB215" s="147"/>
      <c r="AC215" s="147"/>
      <c r="AD215" s="147"/>
      <c r="AE215" s="147"/>
      <c r="AF215" s="147"/>
      <c r="AG215" s="147" t="s">
        <v>138</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x14ac:dyDescent="0.2">
      <c r="A216" s="160" t="s">
        <v>127</v>
      </c>
      <c r="B216" s="161" t="s">
        <v>86</v>
      </c>
      <c r="C216" s="175" t="s">
        <v>87</v>
      </c>
      <c r="D216" s="162"/>
      <c r="E216" s="163"/>
      <c r="F216" s="164"/>
      <c r="G216" s="164">
        <f>SUMIF(AG217:AG267,"&lt;&gt;NOR",G217:G267)</f>
        <v>0</v>
      </c>
      <c r="H216" s="164"/>
      <c r="I216" s="164">
        <f>SUM(I217:I267)</f>
        <v>0</v>
      </c>
      <c r="J216" s="164"/>
      <c r="K216" s="164">
        <f>SUM(K217:K267)</f>
        <v>0</v>
      </c>
      <c r="L216" s="164"/>
      <c r="M216" s="164">
        <f>SUM(M217:M267)</f>
        <v>0</v>
      </c>
      <c r="N216" s="164"/>
      <c r="O216" s="164">
        <f>SUM(O217:O267)</f>
        <v>544.13</v>
      </c>
      <c r="P216" s="164"/>
      <c r="Q216" s="164">
        <f>SUM(Q217:Q267)</f>
        <v>0</v>
      </c>
      <c r="R216" s="164"/>
      <c r="S216" s="164"/>
      <c r="T216" s="165"/>
      <c r="U216" s="159"/>
      <c r="V216" s="159">
        <f>SUM(V217:V267)</f>
        <v>608.79</v>
      </c>
      <c r="W216" s="159"/>
      <c r="X216" s="159"/>
      <c r="AG216" t="s">
        <v>128</v>
      </c>
    </row>
    <row r="217" spans="1:60" ht="22.5" outlineLevel="1" x14ac:dyDescent="0.2">
      <c r="A217" s="166">
        <v>27</v>
      </c>
      <c r="B217" s="167" t="s">
        <v>610</v>
      </c>
      <c r="C217" s="176" t="s">
        <v>611</v>
      </c>
      <c r="D217" s="168" t="s">
        <v>245</v>
      </c>
      <c r="E217" s="169">
        <v>62</v>
      </c>
      <c r="F217" s="170"/>
      <c r="G217" s="171">
        <f>ROUND(E217*F217,2)</f>
        <v>0</v>
      </c>
      <c r="H217" s="170"/>
      <c r="I217" s="171">
        <f>ROUND(E217*H217,2)</f>
        <v>0</v>
      </c>
      <c r="J217" s="170"/>
      <c r="K217" s="171">
        <f>ROUND(E217*J217,2)</f>
        <v>0</v>
      </c>
      <c r="L217" s="171">
        <v>21</v>
      </c>
      <c r="M217" s="171">
        <f>G217*(1+L217/100)</f>
        <v>0</v>
      </c>
      <c r="N217" s="171">
        <v>0.11840000000000001</v>
      </c>
      <c r="O217" s="171">
        <f>ROUND(E217*N217,2)</f>
        <v>7.34</v>
      </c>
      <c r="P217" s="171">
        <v>0</v>
      </c>
      <c r="Q217" s="171">
        <f>ROUND(E217*P217,2)</f>
        <v>0</v>
      </c>
      <c r="R217" s="171" t="s">
        <v>320</v>
      </c>
      <c r="S217" s="171" t="s">
        <v>133</v>
      </c>
      <c r="T217" s="172" t="s">
        <v>133</v>
      </c>
      <c r="U217" s="156">
        <v>0.92</v>
      </c>
      <c r="V217" s="156">
        <f>ROUND(E217*U217,2)</f>
        <v>57.04</v>
      </c>
      <c r="W217" s="156"/>
      <c r="X217" s="156" t="s">
        <v>134</v>
      </c>
      <c r="Y217" s="147"/>
      <c r="Z217" s="147"/>
      <c r="AA217" s="147"/>
      <c r="AB217" s="147"/>
      <c r="AC217" s="147"/>
      <c r="AD217" s="147"/>
      <c r="AE217" s="147"/>
      <c r="AF217" s="147"/>
      <c r="AG217" s="147" t="s">
        <v>321</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ht="33.75" outlineLevel="1" x14ac:dyDescent="0.2">
      <c r="A218" s="154"/>
      <c r="B218" s="155"/>
      <c r="C218" s="260" t="s">
        <v>612</v>
      </c>
      <c r="D218" s="261"/>
      <c r="E218" s="261"/>
      <c r="F218" s="261"/>
      <c r="G218" s="261"/>
      <c r="H218" s="156"/>
      <c r="I218" s="156"/>
      <c r="J218" s="156"/>
      <c r="K218" s="156"/>
      <c r="L218" s="156"/>
      <c r="M218" s="156"/>
      <c r="N218" s="156"/>
      <c r="O218" s="156"/>
      <c r="P218" s="156"/>
      <c r="Q218" s="156"/>
      <c r="R218" s="156"/>
      <c r="S218" s="156"/>
      <c r="T218" s="156"/>
      <c r="U218" s="156"/>
      <c r="V218" s="156"/>
      <c r="W218" s="156"/>
      <c r="X218" s="156"/>
      <c r="Y218" s="147"/>
      <c r="Z218" s="147"/>
      <c r="AA218" s="147"/>
      <c r="AB218" s="147"/>
      <c r="AC218" s="147"/>
      <c r="AD218" s="147"/>
      <c r="AE218" s="147"/>
      <c r="AF218" s="147"/>
      <c r="AG218" s="147" t="s">
        <v>324</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73" t="str">
        <f>C218</f>
        <v>Výkop jamky s odhozem výkopku na vzdálenost do 3 m, betonový základ (s dodávkou betonu), dodávka a osazení kotevní hliníkové patky, dodávka a osazení sloupku, dodávka a osazení víčka ke sloupku, dodávka a osazení svislé dopravní značky plochy do 1 m2, upínací svorka.</v>
      </c>
      <c r="BB218" s="147"/>
      <c r="BC218" s="147"/>
      <c r="BD218" s="147"/>
      <c r="BE218" s="147"/>
      <c r="BF218" s="147"/>
      <c r="BG218" s="147"/>
      <c r="BH218" s="147"/>
    </row>
    <row r="219" spans="1:60" outlineLevel="1" x14ac:dyDescent="0.2">
      <c r="A219" s="154"/>
      <c r="B219" s="155"/>
      <c r="C219" s="258" t="s">
        <v>613</v>
      </c>
      <c r="D219" s="259"/>
      <c r="E219" s="259"/>
      <c r="F219" s="259"/>
      <c r="G219" s="259"/>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324</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177" t="s">
        <v>614</v>
      </c>
      <c r="D220" s="157"/>
      <c r="E220" s="158">
        <v>2</v>
      </c>
      <c r="F220" s="156"/>
      <c r="G220" s="156"/>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148</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177" t="s">
        <v>615</v>
      </c>
      <c r="D221" s="157"/>
      <c r="E221" s="158">
        <v>3</v>
      </c>
      <c r="F221" s="156"/>
      <c r="G221" s="156"/>
      <c r="H221" s="156"/>
      <c r="I221" s="156"/>
      <c r="J221" s="156"/>
      <c r="K221" s="156"/>
      <c r="L221" s="156"/>
      <c r="M221" s="156"/>
      <c r="N221" s="156"/>
      <c r="O221" s="156"/>
      <c r="P221" s="156"/>
      <c r="Q221" s="156"/>
      <c r="R221" s="156"/>
      <c r="S221" s="156"/>
      <c r="T221" s="156"/>
      <c r="U221" s="156"/>
      <c r="V221" s="156"/>
      <c r="W221" s="156"/>
      <c r="X221" s="156"/>
      <c r="Y221" s="147"/>
      <c r="Z221" s="147"/>
      <c r="AA221" s="147"/>
      <c r="AB221" s="147"/>
      <c r="AC221" s="147"/>
      <c r="AD221" s="147"/>
      <c r="AE221" s="147"/>
      <c r="AF221" s="147"/>
      <c r="AG221" s="147" t="s">
        <v>148</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77" t="s">
        <v>616</v>
      </c>
      <c r="D222" s="157"/>
      <c r="E222" s="158">
        <v>9</v>
      </c>
      <c r="F222" s="156"/>
      <c r="G222" s="156"/>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148</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177" t="s">
        <v>617</v>
      </c>
      <c r="D223" s="157"/>
      <c r="E223" s="158">
        <v>30</v>
      </c>
      <c r="F223" s="156"/>
      <c r="G223" s="156"/>
      <c r="H223" s="156"/>
      <c r="I223" s="156"/>
      <c r="J223" s="156"/>
      <c r="K223" s="156"/>
      <c r="L223" s="156"/>
      <c r="M223" s="156"/>
      <c r="N223" s="156"/>
      <c r="O223" s="156"/>
      <c r="P223" s="156"/>
      <c r="Q223" s="156"/>
      <c r="R223" s="156"/>
      <c r="S223" s="156"/>
      <c r="T223" s="156"/>
      <c r="U223" s="156"/>
      <c r="V223" s="156"/>
      <c r="W223" s="156"/>
      <c r="X223" s="156"/>
      <c r="Y223" s="147"/>
      <c r="Z223" s="147"/>
      <c r="AA223" s="147"/>
      <c r="AB223" s="147"/>
      <c r="AC223" s="147"/>
      <c r="AD223" s="147"/>
      <c r="AE223" s="147"/>
      <c r="AF223" s="147"/>
      <c r="AG223" s="147" t="s">
        <v>148</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177" t="s">
        <v>618</v>
      </c>
      <c r="D224" s="157"/>
      <c r="E224" s="158">
        <v>7</v>
      </c>
      <c r="F224" s="156"/>
      <c r="G224" s="156"/>
      <c r="H224" s="156"/>
      <c r="I224" s="156"/>
      <c r="J224" s="156"/>
      <c r="K224" s="156"/>
      <c r="L224" s="156"/>
      <c r="M224" s="156"/>
      <c r="N224" s="156"/>
      <c r="O224" s="156"/>
      <c r="P224" s="156"/>
      <c r="Q224" s="156"/>
      <c r="R224" s="156"/>
      <c r="S224" s="156"/>
      <c r="T224" s="156"/>
      <c r="U224" s="156"/>
      <c r="V224" s="156"/>
      <c r="W224" s="156"/>
      <c r="X224" s="156"/>
      <c r="Y224" s="147"/>
      <c r="Z224" s="147"/>
      <c r="AA224" s="147"/>
      <c r="AB224" s="147"/>
      <c r="AC224" s="147"/>
      <c r="AD224" s="147"/>
      <c r="AE224" s="147"/>
      <c r="AF224" s="147"/>
      <c r="AG224" s="147" t="s">
        <v>148</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77" t="s">
        <v>619</v>
      </c>
      <c r="D225" s="157"/>
      <c r="E225" s="158">
        <v>8</v>
      </c>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148</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77" t="s">
        <v>620</v>
      </c>
      <c r="D226" s="157"/>
      <c r="E226" s="158">
        <v>3</v>
      </c>
      <c r="F226" s="156"/>
      <c r="G226" s="156"/>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148</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245"/>
      <c r="D227" s="246"/>
      <c r="E227" s="246"/>
      <c r="F227" s="246"/>
      <c r="G227" s="246"/>
      <c r="H227" s="156"/>
      <c r="I227" s="156"/>
      <c r="J227" s="156"/>
      <c r="K227" s="156"/>
      <c r="L227" s="156"/>
      <c r="M227" s="156"/>
      <c r="N227" s="156"/>
      <c r="O227" s="156"/>
      <c r="P227" s="156"/>
      <c r="Q227" s="156"/>
      <c r="R227" s="156"/>
      <c r="S227" s="156"/>
      <c r="T227" s="156"/>
      <c r="U227" s="156"/>
      <c r="V227" s="156"/>
      <c r="W227" s="156"/>
      <c r="X227" s="156"/>
      <c r="Y227" s="147"/>
      <c r="Z227" s="147"/>
      <c r="AA227" s="147"/>
      <c r="AB227" s="147"/>
      <c r="AC227" s="147"/>
      <c r="AD227" s="147"/>
      <c r="AE227" s="147"/>
      <c r="AF227" s="147"/>
      <c r="AG227" s="147" t="s">
        <v>138</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66">
        <v>28</v>
      </c>
      <c r="B228" s="167" t="s">
        <v>621</v>
      </c>
      <c r="C228" s="176" t="s">
        <v>622</v>
      </c>
      <c r="D228" s="168" t="s">
        <v>240</v>
      </c>
      <c r="E228" s="169">
        <v>15</v>
      </c>
      <c r="F228" s="170"/>
      <c r="G228" s="171">
        <f>ROUND(E228*F228,2)</f>
        <v>0</v>
      </c>
      <c r="H228" s="170"/>
      <c r="I228" s="171">
        <f>ROUND(E228*H228,2)</f>
        <v>0</v>
      </c>
      <c r="J228" s="170"/>
      <c r="K228" s="171">
        <f>ROUND(E228*J228,2)</f>
        <v>0</v>
      </c>
      <c r="L228" s="171">
        <v>21</v>
      </c>
      <c r="M228" s="171">
        <f>G228*(1+L228/100)</f>
        <v>0</v>
      </c>
      <c r="N228" s="171">
        <v>1.2999999999999999E-4</v>
      </c>
      <c r="O228" s="171">
        <f>ROUND(E228*N228,2)</f>
        <v>0</v>
      </c>
      <c r="P228" s="171">
        <v>0</v>
      </c>
      <c r="Q228" s="171">
        <f>ROUND(E228*P228,2)</f>
        <v>0</v>
      </c>
      <c r="R228" s="171" t="s">
        <v>320</v>
      </c>
      <c r="S228" s="171" t="s">
        <v>133</v>
      </c>
      <c r="T228" s="172" t="s">
        <v>133</v>
      </c>
      <c r="U228" s="156">
        <v>0.02</v>
      </c>
      <c r="V228" s="156">
        <f>ROUND(E228*U228,2)</f>
        <v>0.3</v>
      </c>
      <c r="W228" s="156"/>
      <c r="X228" s="156" t="s">
        <v>134</v>
      </c>
      <c r="Y228" s="147"/>
      <c r="Z228" s="147"/>
      <c r="AA228" s="147"/>
      <c r="AB228" s="147"/>
      <c r="AC228" s="147"/>
      <c r="AD228" s="147"/>
      <c r="AE228" s="147"/>
      <c r="AF228" s="147"/>
      <c r="AG228" s="147" t="s">
        <v>321</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177" t="s">
        <v>623</v>
      </c>
      <c r="D229" s="157"/>
      <c r="E229" s="158">
        <v>15</v>
      </c>
      <c r="F229" s="156"/>
      <c r="G229" s="156"/>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148</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245"/>
      <c r="D230" s="246"/>
      <c r="E230" s="246"/>
      <c r="F230" s="246"/>
      <c r="G230" s="246"/>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138</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ht="22.5" outlineLevel="1" x14ac:dyDescent="0.2">
      <c r="A231" s="166">
        <v>29</v>
      </c>
      <c r="B231" s="167" t="s">
        <v>624</v>
      </c>
      <c r="C231" s="176" t="s">
        <v>625</v>
      </c>
      <c r="D231" s="168" t="s">
        <v>172</v>
      </c>
      <c r="E231" s="169">
        <v>5</v>
      </c>
      <c r="F231" s="170"/>
      <c r="G231" s="171">
        <f>ROUND(E231*F231,2)</f>
        <v>0</v>
      </c>
      <c r="H231" s="170"/>
      <c r="I231" s="171">
        <f>ROUND(E231*H231,2)</f>
        <v>0</v>
      </c>
      <c r="J231" s="170"/>
      <c r="K231" s="171">
        <f>ROUND(E231*J231,2)</f>
        <v>0</v>
      </c>
      <c r="L231" s="171">
        <v>21</v>
      </c>
      <c r="M231" s="171">
        <f>G231*(1+L231/100)</f>
        <v>0</v>
      </c>
      <c r="N231" s="171">
        <v>1.08E-3</v>
      </c>
      <c r="O231" s="171">
        <f>ROUND(E231*N231,2)</f>
        <v>0.01</v>
      </c>
      <c r="P231" s="171">
        <v>0</v>
      </c>
      <c r="Q231" s="171">
        <f>ROUND(E231*P231,2)</f>
        <v>0</v>
      </c>
      <c r="R231" s="171" t="s">
        <v>320</v>
      </c>
      <c r="S231" s="171" t="s">
        <v>133</v>
      </c>
      <c r="T231" s="172" t="s">
        <v>133</v>
      </c>
      <c r="U231" s="156">
        <v>0.31</v>
      </c>
      <c r="V231" s="156">
        <f>ROUND(E231*U231,2)</f>
        <v>1.55</v>
      </c>
      <c r="W231" s="156"/>
      <c r="X231" s="156" t="s">
        <v>134</v>
      </c>
      <c r="Y231" s="147"/>
      <c r="Z231" s="147"/>
      <c r="AA231" s="147"/>
      <c r="AB231" s="147"/>
      <c r="AC231" s="147"/>
      <c r="AD231" s="147"/>
      <c r="AE231" s="147"/>
      <c r="AF231" s="147"/>
      <c r="AG231" s="147" t="s">
        <v>321</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177" t="s">
        <v>626</v>
      </c>
      <c r="D232" s="157"/>
      <c r="E232" s="158">
        <v>5</v>
      </c>
      <c r="F232" s="156"/>
      <c r="G232" s="156"/>
      <c r="H232" s="156"/>
      <c r="I232" s="156"/>
      <c r="J232" s="156"/>
      <c r="K232" s="156"/>
      <c r="L232" s="156"/>
      <c r="M232" s="156"/>
      <c r="N232" s="156"/>
      <c r="O232" s="156"/>
      <c r="P232" s="156"/>
      <c r="Q232" s="156"/>
      <c r="R232" s="156"/>
      <c r="S232" s="156"/>
      <c r="T232" s="156"/>
      <c r="U232" s="156"/>
      <c r="V232" s="156"/>
      <c r="W232" s="156"/>
      <c r="X232" s="156"/>
      <c r="Y232" s="147"/>
      <c r="Z232" s="147"/>
      <c r="AA232" s="147"/>
      <c r="AB232" s="147"/>
      <c r="AC232" s="147"/>
      <c r="AD232" s="147"/>
      <c r="AE232" s="147"/>
      <c r="AF232" s="147"/>
      <c r="AG232" s="147" t="s">
        <v>148</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245"/>
      <c r="D233" s="246"/>
      <c r="E233" s="246"/>
      <c r="F233" s="246"/>
      <c r="G233" s="246"/>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138</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ht="22.5" outlineLevel="1" x14ac:dyDescent="0.2">
      <c r="A234" s="166">
        <v>30</v>
      </c>
      <c r="B234" s="167" t="s">
        <v>627</v>
      </c>
      <c r="C234" s="176" t="s">
        <v>628</v>
      </c>
      <c r="D234" s="168" t="s">
        <v>240</v>
      </c>
      <c r="E234" s="169">
        <v>15</v>
      </c>
      <c r="F234" s="170"/>
      <c r="G234" s="171">
        <f>ROUND(E234*F234,2)</f>
        <v>0</v>
      </c>
      <c r="H234" s="170"/>
      <c r="I234" s="171">
        <f>ROUND(E234*H234,2)</f>
        <v>0</v>
      </c>
      <c r="J234" s="170"/>
      <c r="K234" s="171">
        <f>ROUND(E234*J234,2)</f>
        <v>0</v>
      </c>
      <c r="L234" s="171">
        <v>21</v>
      </c>
      <c r="M234" s="171">
        <f>G234*(1+L234/100)</f>
        <v>0</v>
      </c>
      <c r="N234" s="171">
        <v>4.0000000000000003E-5</v>
      </c>
      <c r="O234" s="171">
        <f>ROUND(E234*N234,2)</f>
        <v>0</v>
      </c>
      <c r="P234" s="171">
        <v>0</v>
      </c>
      <c r="Q234" s="171">
        <f>ROUND(E234*P234,2)</f>
        <v>0</v>
      </c>
      <c r="R234" s="171" t="s">
        <v>320</v>
      </c>
      <c r="S234" s="171" t="s">
        <v>133</v>
      </c>
      <c r="T234" s="172" t="s">
        <v>133</v>
      </c>
      <c r="U234" s="156">
        <v>0.01</v>
      </c>
      <c r="V234" s="156">
        <f>ROUND(E234*U234,2)</f>
        <v>0.15</v>
      </c>
      <c r="W234" s="156"/>
      <c r="X234" s="156" t="s">
        <v>134</v>
      </c>
      <c r="Y234" s="147"/>
      <c r="Z234" s="147"/>
      <c r="AA234" s="147"/>
      <c r="AB234" s="147"/>
      <c r="AC234" s="147"/>
      <c r="AD234" s="147"/>
      <c r="AE234" s="147"/>
      <c r="AF234" s="147"/>
      <c r="AG234" s="147" t="s">
        <v>321</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177" t="s">
        <v>629</v>
      </c>
      <c r="D235" s="157"/>
      <c r="E235" s="158">
        <v>15</v>
      </c>
      <c r="F235" s="156"/>
      <c r="G235" s="156"/>
      <c r="H235" s="156"/>
      <c r="I235" s="156"/>
      <c r="J235" s="156"/>
      <c r="K235" s="156"/>
      <c r="L235" s="156"/>
      <c r="M235" s="156"/>
      <c r="N235" s="156"/>
      <c r="O235" s="156"/>
      <c r="P235" s="156"/>
      <c r="Q235" s="156"/>
      <c r="R235" s="156"/>
      <c r="S235" s="156"/>
      <c r="T235" s="156"/>
      <c r="U235" s="156"/>
      <c r="V235" s="156"/>
      <c r="W235" s="156"/>
      <c r="X235" s="156"/>
      <c r="Y235" s="147"/>
      <c r="Z235" s="147"/>
      <c r="AA235" s="147"/>
      <c r="AB235" s="147"/>
      <c r="AC235" s="147"/>
      <c r="AD235" s="147"/>
      <c r="AE235" s="147"/>
      <c r="AF235" s="147"/>
      <c r="AG235" s="147" t="s">
        <v>148</v>
      </c>
      <c r="AH235" s="147">
        <v>5</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245"/>
      <c r="D236" s="246"/>
      <c r="E236" s="246"/>
      <c r="F236" s="246"/>
      <c r="G236" s="246"/>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138</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ht="22.5" outlineLevel="1" x14ac:dyDescent="0.2">
      <c r="A237" s="166">
        <v>31</v>
      </c>
      <c r="B237" s="167" t="s">
        <v>630</v>
      </c>
      <c r="C237" s="176" t="s">
        <v>631</v>
      </c>
      <c r="D237" s="168" t="s">
        <v>172</v>
      </c>
      <c r="E237" s="169">
        <v>5</v>
      </c>
      <c r="F237" s="170"/>
      <c r="G237" s="171">
        <f>ROUND(E237*F237,2)</f>
        <v>0</v>
      </c>
      <c r="H237" s="170"/>
      <c r="I237" s="171">
        <f>ROUND(E237*H237,2)</f>
        <v>0</v>
      </c>
      <c r="J237" s="170"/>
      <c r="K237" s="171">
        <f>ROUND(E237*J237,2)</f>
        <v>0</v>
      </c>
      <c r="L237" s="171">
        <v>21</v>
      </c>
      <c r="M237" s="171">
        <f>G237*(1+L237/100)</f>
        <v>0</v>
      </c>
      <c r="N237" s="171">
        <v>3.2000000000000003E-4</v>
      </c>
      <c r="O237" s="171">
        <f>ROUND(E237*N237,2)</f>
        <v>0</v>
      </c>
      <c r="P237" s="171">
        <v>0</v>
      </c>
      <c r="Q237" s="171">
        <f>ROUND(E237*P237,2)</f>
        <v>0</v>
      </c>
      <c r="R237" s="171" t="s">
        <v>320</v>
      </c>
      <c r="S237" s="171" t="s">
        <v>133</v>
      </c>
      <c r="T237" s="172" t="s">
        <v>133</v>
      </c>
      <c r="U237" s="156">
        <v>0.01</v>
      </c>
      <c r="V237" s="156">
        <f>ROUND(E237*U237,2)</f>
        <v>0.05</v>
      </c>
      <c r="W237" s="156"/>
      <c r="X237" s="156" t="s">
        <v>134</v>
      </c>
      <c r="Y237" s="147"/>
      <c r="Z237" s="147"/>
      <c r="AA237" s="147"/>
      <c r="AB237" s="147"/>
      <c r="AC237" s="147"/>
      <c r="AD237" s="147"/>
      <c r="AE237" s="147"/>
      <c r="AF237" s="147"/>
      <c r="AG237" s="147" t="s">
        <v>321</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177" t="s">
        <v>632</v>
      </c>
      <c r="D238" s="157"/>
      <c r="E238" s="158">
        <v>5</v>
      </c>
      <c r="F238" s="156"/>
      <c r="G238" s="156"/>
      <c r="H238" s="156"/>
      <c r="I238" s="156"/>
      <c r="J238" s="156"/>
      <c r="K238" s="156"/>
      <c r="L238" s="156"/>
      <c r="M238" s="156"/>
      <c r="N238" s="156"/>
      <c r="O238" s="156"/>
      <c r="P238" s="156"/>
      <c r="Q238" s="156"/>
      <c r="R238" s="156"/>
      <c r="S238" s="156"/>
      <c r="T238" s="156"/>
      <c r="U238" s="156"/>
      <c r="V238" s="156"/>
      <c r="W238" s="156"/>
      <c r="X238" s="156"/>
      <c r="Y238" s="147"/>
      <c r="Z238" s="147"/>
      <c r="AA238" s="147"/>
      <c r="AB238" s="147"/>
      <c r="AC238" s="147"/>
      <c r="AD238" s="147"/>
      <c r="AE238" s="147"/>
      <c r="AF238" s="147"/>
      <c r="AG238" s="147" t="s">
        <v>148</v>
      </c>
      <c r="AH238" s="147">
        <v>5</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245"/>
      <c r="D239" s="246"/>
      <c r="E239" s="246"/>
      <c r="F239" s="246"/>
      <c r="G239" s="246"/>
      <c r="H239" s="156"/>
      <c r="I239" s="156"/>
      <c r="J239" s="156"/>
      <c r="K239" s="156"/>
      <c r="L239" s="156"/>
      <c r="M239" s="156"/>
      <c r="N239" s="156"/>
      <c r="O239" s="156"/>
      <c r="P239" s="156"/>
      <c r="Q239" s="156"/>
      <c r="R239" s="156"/>
      <c r="S239" s="156"/>
      <c r="T239" s="156"/>
      <c r="U239" s="156"/>
      <c r="V239" s="156"/>
      <c r="W239" s="156"/>
      <c r="X239" s="156"/>
      <c r="Y239" s="147"/>
      <c r="Z239" s="147"/>
      <c r="AA239" s="147"/>
      <c r="AB239" s="147"/>
      <c r="AC239" s="147"/>
      <c r="AD239" s="147"/>
      <c r="AE239" s="147"/>
      <c r="AF239" s="147"/>
      <c r="AG239" s="147" t="s">
        <v>138</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66">
        <v>32</v>
      </c>
      <c r="B240" s="167" t="s">
        <v>633</v>
      </c>
      <c r="C240" s="176" t="s">
        <v>634</v>
      </c>
      <c r="D240" s="168" t="s">
        <v>240</v>
      </c>
      <c r="E240" s="169">
        <v>15</v>
      </c>
      <c r="F240" s="170"/>
      <c r="G240" s="171">
        <f>ROUND(E240*F240,2)</f>
        <v>0</v>
      </c>
      <c r="H240" s="170"/>
      <c r="I240" s="171">
        <f>ROUND(E240*H240,2)</f>
        <v>0</v>
      </c>
      <c r="J240" s="170"/>
      <c r="K240" s="171">
        <f>ROUND(E240*J240,2)</f>
        <v>0</v>
      </c>
      <c r="L240" s="171">
        <v>21</v>
      </c>
      <c r="M240" s="171">
        <f>G240*(1+L240/100)</f>
        <v>0</v>
      </c>
      <c r="N240" s="171">
        <v>0</v>
      </c>
      <c r="O240" s="171">
        <f>ROUND(E240*N240,2)</f>
        <v>0</v>
      </c>
      <c r="P240" s="171">
        <v>0</v>
      </c>
      <c r="Q240" s="171">
        <f>ROUND(E240*P240,2)</f>
        <v>0</v>
      </c>
      <c r="R240" s="171" t="s">
        <v>320</v>
      </c>
      <c r="S240" s="171" t="s">
        <v>133</v>
      </c>
      <c r="T240" s="172" t="s">
        <v>133</v>
      </c>
      <c r="U240" s="156">
        <v>0.01</v>
      </c>
      <c r="V240" s="156">
        <f>ROUND(E240*U240,2)</f>
        <v>0.15</v>
      </c>
      <c r="W240" s="156"/>
      <c r="X240" s="156" t="s">
        <v>134</v>
      </c>
      <c r="Y240" s="147"/>
      <c r="Z240" s="147"/>
      <c r="AA240" s="147"/>
      <c r="AB240" s="147"/>
      <c r="AC240" s="147"/>
      <c r="AD240" s="147"/>
      <c r="AE240" s="147"/>
      <c r="AF240" s="147"/>
      <c r="AG240" s="147" t="s">
        <v>321</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254" t="s">
        <v>635</v>
      </c>
      <c r="D241" s="255"/>
      <c r="E241" s="255"/>
      <c r="F241" s="255"/>
      <c r="G241" s="255"/>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137</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77" t="s">
        <v>629</v>
      </c>
      <c r="D242" s="157"/>
      <c r="E242" s="158">
        <v>15</v>
      </c>
      <c r="F242" s="156"/>
      <c r="G242" s="156"/>
      <c r="H242" s="156"/>
      <c r="I242" s="156"/>
      <c r="J242" s="156"/>
      <c r="K242" s="156"/>
      <c r="L242" s="156"/>
      <c r="M242" s="156"/>
      <c r="N242" s="156"/>
      <c r="O242" s="156"/>
      <c r="P242" s="156"/>
      <c r="Q242" s="156"/>
      <c r="R242" s="156"/>
      <c r="S242" s="156"/>
      <c r="T242" s="156"/>
      <c r="U242" s="156"/>
      <c r="V242" s="156"/>
      <c r="W242" s="156"/>
      <c r="X242" s="156"/>
      <c r="Y242" s="147"/>
      <c r="Z242" s="147"/>
      <c r="AA242" s="147"/>
      <c r="AB242" s="147"/>
      <c r="AC242" s="147"/>
      <c r="AD242" s="147"/>
      <c r="AE242" s="147"/>
      <c r="AF242" s="147"/>
      <c r="AG242" s="147" t="s">
        <v>148</v>
      </c>
      <c r="AH242" s="147">
        <v>5</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245"/>
      <c r="D243" s="246"/>
      <c r="E243" s="246"/>
      <c r="F243" s="246"/>
      <c r="G243" s="246"/>
      <c r="H243" s="156"/>
      <c r="I243" s="156"/>
      <c r="J243" s="156"/>
      <c r="K243" s="156"/>
      <c r="L243" s="156"/>
      <c r="M243" s="156"/>
      <c r="N243" s="156"/>
      <c r="O243" s="156"/>
      <c r="P243" s="156"/>
      <c r="Q243" s="156"/>
      <c r="R243" s="156"/>
      <c r="S243" s="156"/>
      <c r="T243" s="156"/>
      <c r="U243" s="156"/>
      <c r="V243" s="156"/>
      <c r="W243" s="156"/>
      <c r="X243" s="156"/>
      <c r="Y243" s="147"/>
      <c r="Z243" s="147"/>
      <c r="AA243" s="147"/>
      <c r="AB243" s="147"/>
      <c r="AC243" s="147"/>
      <c r="AD243" s="147"/>
      <c r="AE243" s="147"/>
      <c r="AF243" s="147"/>
      <c r="AG243" s="147" t="s">
        <v>138</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66">
        <v>33</v>
      </c>
      <c r="B244" s="167" t="s">
        <v>636</v>
      </c>
      <c r="C244" s="176" t="s">
        <v>637</v>
      </c>
      <c r="D244" s="168" t="s">
        <v>172</v>
      </c>
      <c r="E244" s="169">
        <v>5</v>
      </c>
      <c r="F244" s="170"/>
      <c r="G244" s="171">
        <f>ROUND(E244*F244,2)</f>
        <v>0</v>
      </c>
      <c r="H244" s="170"/>
      <c r="I244" s="171">
        <f>ROUND(E244*H244,2)</f>
        <v>0</v>
      </c>
      <c r="J244" s="170"/>
      <c r="K244" s="171">
        <f>ROUND(E244*J244,2)</f>
        <v>0</v>
      </c>
      <c r="L244" s="171">
        <v>21</v>
      </c>
      <c r="M244" s="171">
        <f>G244*(1+L244/100)</f>
        <v>0</v>
      </c>
      <c r="N244" s="171">
        <v>0</v>
      </c>
      <c r="O244" s="171">
        <f>ROUND(E244*N244,2)</f>
        <v>0</v>
      </c>
      <c r="P244" s="171">
        <v>0</v>
      </c>
      <c r="Q244" s="171">
        <f>ROUND(E244*P244,2)</f>
        <v>0</v>
      </c>
      <c r="R244" s="171" t="s">
        <v>320</v>
      </c>
      <c r="S244" s="171" t="s">
        <v>133</v>
      </c>
      <c r="T244" s="172" t="s">
        <v>133</v>
      </c>
      <c r="U244" s="156">
        <v>0.13</v>
      </c>
      <c r="V244" s="156">
        <f>ROUND(E244*U244,2)</f>
        <v>0.65</v>
      </c>
      <c r="W244" s="156"/>
      <c r="X244" s="156" t="s">
        <v>134</v>
      </c>
      <c r="Y244" s="147"/>
      <c r="Z244" s="147"/>
      <c r="AA244" s="147"/>
      <c r="AB244" s="147"/>
      <c r="AC244" s="147"/>
      <c r="AD244" s="147"/>
      <c r="AE244" s="147"/>
      <c r="AF244" s="147"/>
      <c r="AG244" s="147" t="s">
        <v>321</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254" t="s">
        <v>635</v>
      </c>
      <c r="D245" s="255"/>
      <c r="E245" s="255"/>
      <c r="F245" s="255"/>
      <c r="G245" s="255"/>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137</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77" t="s">
        <v>632</v>
      </c>
      <c r="D246" s="157"/>
      <c r="E246" s="158">
        <v>5</v>
      </c>
      <c r="F246" s="156"/>
      <c r="G246" s="156"/>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148</v>
      </c>
      <c r="AH246" s="147">
        <v>5</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245"/>
      <c r="D247" s="246"/>
      <c r="E247" s="246"/>
      <c r="F247" s="246"/>
      <c r="G247" s="246"/>
      <c r="H247" s="156"/>
      <c r="I247" s="156"/>
      <c r="J247" s="156"/>
      <c r="K247" s="156"/>
      <c r="L247" s="156"/>
      <c r="M247" s="156"/>
      <c r="N247" s="156"/>
      <c r="O247" s="156"/>
      <c r="P247" s="156"/>
      <c r="Q247" s="156"/>
      <c r="R247" s="156"/>
      <c r="S247" s="156"/>
      <c r="T247" s="156"/>
      <c r="U247" s="156"/>
      <c r="V247" s="156"/>
      <c r="W247" s="156"/>
      <c r="X247" s="156"/>
      <c r="Y247" s="147"/>
      <c r="Z247" s="147"/>
      <c r="AA247" s="147"/>
      <c r="AB247" s="147"/>
      <c r="AC247" s="147"/>
      <c r="AD247" s="147"/>
      <c r="AE247" s="147"/>
      <c r="AF247" s="147"/>
      <c r="AG247" s="147" t="s">
        <v>138</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ht="22.5" outlineLevel="1" x14ac:dyDescent="0.2">
      <c r="A248" s="166">
        <v>34</v>
      </c>
      <c r="B248" s="167" t="s">
        <v>638</v>
      </c>
      <c r="C248" s="176" t="s">
        <v>639</v>
      </c>
      <c r="D248" s="168" t="s">
        <v>240</v>
      </c>
      <c r="E248" s="169">
        <v>35.700000000000003</v>
      </c>
      <c r="F248" s="170"/>
      <c r="G248" s="171">
        <f>ROUND(E248*F248,2)</f>
        <v>0</v>
      </c>
      <c r="H248" s="170"/>
      <c r="I248" s="171">
        <f>ROUND(E248*H248,2)</f>
        <v>0</v>
      </c>
      <c r="J248" s="170"/>
      <c r="K248" s="171">
        <f>ROUND(E248*J248,2)</f>
        <v>0</v>
      </c>
      <c r="L248" s="171">
        <v>21</v>
      </c>
      <c r="M248" s="171">
        <f>G248*(1+L248/100)</f>
        <v>0</v>
      </c>
      <c r="N248" s="171">
        <v>0.19189000000000001</v>
      </c>
      <c r="O248" s="171">
        <f>ROUND(E248*N248,2)</f>
        <v>6.85</v>
      </c>
      <c r="P248" s="171">
        <v>0</v>
      </c>
      <c r="Q248" s="171">
        <f>ROUND(E248*P248,2)</f>
        <v>0</v>
      </c>
      <c r="R248" s="171" t="s">
        <v>320</v>
      </c>
      <c r="S248" s="171" t="s">
        <v>133</v>
      </c>
      <c r="T248" s="172" t="s">
        <v>133</v>
      </c>
      <c r="U248" s="156">
        <v>0.16</v>
      </c>
      <c r="V248" s="156">
        <f>ROUND(E248*U248,2)</f>
        <v>5.71</v>
      </c>
      <c r="W248" s="156"/>
      <c r="X248" s="156" t="s">
        <v>134</v>
      </c>
      <c r="Y248" s="147"/>
      <c r="Z248" s="147"/>
      <c r="AA248" s="147"/>
      <c r="AB248" s="147"/>
      <c r="AC248" s="147"/>
      <c r="AD248" s="147"/>
      <c r="AE248" s="147"/>
      <c r="AF248" s="147"/>
      <c r="AG248" s="147" t="s">
        <v>321</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254" t="s">
        <v>640</v>
      </c>
      <c r="D249" s="255"/>
      <c r="E249" s="255"/>
      <c r="F249" s="255"/>
      <c r="G249" s="255"/>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137</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77" t="s">
        <v>641</v>
      </c>
      <c r="D250" s="157"/>
      <c r="E250" s="158">
        <v>35.700000000000003</v>
      </c>
      <c r="F250" s="156"/>
      <c r="G250" s="156"/>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148</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245"/>
      <c r="D251" s="246"/>
      <c r="E251" s="246"/>
      <c r="F251" s="246"/>
      <c r="G251" s="246"/>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138</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ht="45" outlineLevel="1" x14ac:dyDescent="0.2">
      <c r="A252" s="166">
        <v>35</v>
      </c>
      <c r="B252" s="167" t="s">
        <v>642</v>
      </c>
      <c r="C252" s="176" t="s">
        <v>643</v>
      </c>
      <c r="D252" s="168" t="s">
        <v>240</v>
      </c>
      <c r="E252" s="169">
        <v>672</v>
      </c>
      <c r="F252" s="170"/>
      <c r="G252" s="171">
        <f>ROUND(E252*F252,2)</f>
        <v>0</v>
      </c>
      <c r="H252" s="170"/>
      <c r="I252" s="171">
        <f>ROUND(E252*H252,2)</f>
        <v>0</v>
      </c>
      <c r="J252" s="170"/>
      <c r="K252" s="171">
        <f>ROUND(E252*J252,2)</f>
        <v>0</v>
      </c>
      <c r="L252" s="171">
        <v>21</v>
      </c>
      <c r="M252" s="171">
        <f>G252*(1+L252/100)</f>
        <v>0</v>
      </c>
      <c r="N252" s="171">
        <v>0.22133</v>
      </c>
      <c r="O252" s="171">
        <f>ROUND(E252*N252,2)</f>
        <v>148.72999999999999</v>
      </c>
      <c r="P252" s="171">
        <v>0</v>
      </c>
      <c r="Q252" s="171">
        <f>ROUND(E252*P252,2)</f>
        <v>0</v>
      </c>
      <c r="R252" s="171" t="s">
        <v>320</v>
      </c>
      <c r="S252" s="171" t="s">
        <v>133</v>
      </c>
      <c r="T252" s="172" t="s">
        <v>133</v>
      </c>
      <c r="U252" s="156">
        <v>0.27</v>
      </c>
      <c r="V252" s="156">
        <f>ROUND(E252*U252,2)</f>
        <v>181.44</v>
      </c>
      <c r="W252" s="156"/>
      <c r="X252" s="156" t="s">
        <v>134</v>
      </c>
      <c r="Y252" s="147"/>
      <c r="Z252" s="147"/>
      <c r="AA252" s="147"/>
      <c r="AB252" s="147"/>
      <c r="AC252" s="147"/>
      <c r="AD252" s="147"/>
      <c r="AE252" s="147"/>
      <c r="AF252" s="147"/>
      <c r="AG252" s="147" t="s">
        <v>321</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254" t="s">
        <v>644</v>
      </c>
      <c r="D253" s="255"/>
      <c r="E253" s="255"/>
      <c r="F253" s="255"/>
      <c r="G253" s="255"/>
      <c r="H253" s="156"/>
      <c r="I253" s="156"/>
      <c r="J253" s="156"/>
      <c r="K253" s="156"/>
      <c r="L253" s="156"/>
      <c r="M253" s="156"/>
      <c r="N253" s="156"/>
      <c r="O253" s="156"/>
      <c r="P253" s="156"/>
      <c r="Q253" s="156"/>
      <c r="R253" s="156"/>
      <c r="S253" s="156"/>
      <c r="T253" s="156"/>
      <c r="U253" s="156"/>
      <c r="V253" s="156"/>
      <c r="W253" s="156"/>
      <c r="X253" s="156"/>
      <c r="Y253" s="147"/>
      <c r="Z253" s="147"/>
      <c r="AA253" s="147"/>
      <c r="AB253" s="147"/>
      <c r="AC253" s="147"/>
      <c r="AD253" s="147"/>
      <c r="AE253" s="147"/>
      <c r="AF253" s="147"/>
      <c r="AG253" s="147" t="s">
        <v>137</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77" t="s">
        <v>645</v>
      </c>
      <c r="D254" s="157"/>
      <c r="E254" s="158">
        <v>672</v>
      </c>
      <c r="F254" s="156"/>
      <c r="G254" s="156"/>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148</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245"/>
      <c r="D255" s="246"/>
      <c r="E255" s="246"/>
      <c r="F255" s="246"/>
      <c r="G255" s="246"/>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138</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ht="45" outlineLevel="1" x14ac:dyDescent="0.2">
      <c r="A256" s="166">
        <v>36</v>
      </c>
      <c r="B256" s="167" t="s">
        <v>646</v>
      </c>
      <c r="C256" s="176" t="s">
        <v>647</v>
      </c>
      <c r="D256" s="168" t="s">
        <v>240</v>
      </c>
      <c r="E256" s="169">
        <v>1065.75</v>
      </c>
      <c r="F256" s="170"/>
      <c r="G256" s="171">
        <f>ROUND(E256*F256,2)</f>
        <v>0</v>
      </c>
      <c r="H256" s="170"/>
      <c r="I256" s="171">
        <f>ROUND(E256*H256,2)</f>
        <v>0</v>
      </c>
      <c r="J256" s="170"/>
      <c r="K256" s="171">
        <f>ROUND(E256*J256,2)</f>
        <v>0</v>
      </c>
      <c r="L256" s="171">
        <v>21</v>
      </c>
      <c r="M256" s="171">
        <f>G256*(1+L256/100)</f>
        <v>0</v>
      </c>
      <c r="N256" s="171">
        <v>0.30847000000000002</v>
      </c>
      <c r="O256" s="171">
        <f>ROUND(E256*N256,2)</f>
        <v>328.75</v>
      </c>
      <c r="P256" s="171">
        <v>0</v>
      </c>
      <c r="Q256" s="171">
        <f>ROUND(E256*P256,2)</f>
        <v>0</v>
      </c>
      <c r="R256" s="171" t="s">
        <v>320</v>
      </c>
      <c r="S256" s="171" t="s">
        <v>133</v>
      </c>
      <c r="T256" s="172" t="s">
        <v>133</v>
      </c>
      <c r="U256" s="156">
        <v>0.27</v>
      </c>
      <c r="V256" s="156">
        <f>ROUND(E256*U256,2)</f>
        <v>287.75</v>
      </c>
      <c r="W256" s="156"/>
      <c r="X256" s="156" t="s">
        <v>134</v>
      </c>
      <c r="Y256" s="147"/>
      <c r="Z256" s="147"/>
      <c r="AA256" s="147"/>
      <c r="AB256" s="147"/>
      <c r="AC256" s="147"/>
      <c r="AD256" s="147"/>
      <c r="AE256" s="147"/>
      <c r="AF256" s="147"/>
      <c r="AG256" s="147" t="s">
        <v>321</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254" t="s">
        <v>644</v>
      </c>
      <c r="D257" s="255"/>
      <c r="E257" s="255"/>
      <c r="F257" s="255"/>
      <c r="G257" s="255"/>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137</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177" t="s">
        <v>648</v>
      </c>
      <c r="D258" s="157"/>
      <c r="E258" s="158">
        <v>1065.75</v>
      </c>
      <c r="F258" s="156"/>
      <c r="G258" s="156"/>
      <c r="H258" s="156"/>
      <c r="I258" s="156"/>
      <c r="J258" s="156"/>
      <c r="K258" s="156"/>
      <c r="L258" s="156"/>
      <c r="M258" s="156"/>
      <c r="N258" s="156"/>
      <c r="O258" s="156"/>
      <c r="P258" s="156"/>
      <c r="Q258" s="156"/>
      <c r="R258" s="156"/>
      <c r="S258" s="156"/>
      <c r="T258" s="156"/>
      <c r="U258" s="156"/>
      <c r="V258" s="156"/>
      <c r="W258" s="156"/>
      <c r="X258" s="156"/>
      <c r="Y258" s="147"/>
      <c r="Z258" s="147"/>
      <c r="AA258" s="147"/>
      <c r="AB258" s="147"/>
      <c r="AC258" s="147"/>
      <c r="AD258" s="147"/>
      <c r="AE258" s="147"/>
      <c r="AF258" s="147"/>
      <c r="AG258" s="147" t="s">
        <v>148</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245"/>
      <c r="D259" s="246"/>
      <c r="E259" s="246"/>
      <c r="F259" s="246"/>
      <c r="G259" s="246"/>
      <c r="H259" s="156"/>
      <c r="I259" s="156"/>
      <c r="J259" s="156"/>
      <c r="K259" s="156"/>
      <c r="L259" s="156"/>
      <c r="M259" s="156"/>
      <c r="N259" s="156"/>
      <c r="O259" s="156"/>
      <c r="P259" s="156"/>
      <c r="Q259" s="156"/>
      <c r="R259" s="156"/>
      <c r="S259" s="156"/>
      <c r="T259" s="156"/>
      <c r="U259" s="156"/>
      <c r="V259" s="156"/>
      <c r="W259" s="156"/>
      <c r="X259" s="156"/>
      <c r="Y259" s="147"/>
      <c r="Z259" s="147"/>
      <c r="AA259" s="147"/>
      <c r="AB259" s="147"/>
      <c r="AC259" s="147"/>
      <c r="AD259" s="147"/>
      <c r="AE259" s="147"/>
      <c r="AF259" s="147"/>
      <c r="AG259" s="147" t="s">
        <v>138</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ht="22.5" outlineLevel="1" x14ac:dyDescent="0.2">
      <c r="A260" s="166">
        <v>37</v>
      </c>
      <c r="B260" s="167" t="s">
        <v>649</v>
      </c>
      <c r="C260" s="176" t="s">
        <v>650</v>
      </c>
      <c r="D260" s="168" t="s">
        <v>240</v>
      </c>
      <c r="E260" s="169">
        <v>185</v>
      </c>
      <c r="F260" s="170"/>
      <c r="G260" s="171">
        <f>ROUND(E260*F260,2)</f>
        <v>0</v>
      </c>
      <c r="H260" s="170"/>
      <c r="I260" s="171">
        <f>ROUND(E260*H260,2)</f>
        <v>0</v>
      </c>
      <c r="J260" s="170"/>
      <c r="K260" s="171">
        <f>ROUND(E260*J260,2)</f>
        <v>0</v>
      </c>
      <c r="L260" s="171">
        <v>21</v>
      </c>
      <c r="M260" s="171">
        <f>G260*(1+L260/100)</f>
        <v>0</v>
      </c>
      <c r="N260" s="171">
        <v>0.28349999999999997</v>
      </c>
      <c r="O260" s="171">
        <f>ROUND(E260*N260,2)</f>
        <v>52.45</v>
      </c>
      <c r="P260" s="171">
        <v>0</v>
      </c>
      <c r="Q260" s="171">
        <f>ROUND(E260*P260,2)</f>
        <v>0</v>
      </c>
      <c r="R260" s="171" t="s">
        <v>320</v>
      </c>
      <c r="S260" s="171" t="s">
        <v>133</v>
      </c>
      <c r="T260" s="172" t="s">
        <v>133</v>
      </c>
      <c r="U260" s="156">
        <v>0.4</v>
      </c>
      <c r="V260" s="156">
        <f>ROUND(E260*U260,2)</f>
        <v>74</v>
      </c>
      <c r="W260" s="156"/>
      <c r="X260" s="156" t="s">
        <v>134</v>
      </c>
      <c r="Y260" s="147"/>
      <c r="Z260" s="147"/>
      <c r="AA260" s="147"/>
      <c r="AB260" s="147"/>
      <c r="AC260" s="147"/>
      <c r="AD260" s="147"/>
      <c r="AE260" s="147"/>
      <c r="AF260" s="147"/>
      <c r="AG260" s="147" t="s">
        <v>321</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77" t="s">
        <v>651</v>
      </c>
      <c r="D261" s="157"/>
      <c r="E261" s="158">
        <v>185</v>
      </c>
      <c r="F261" s="156"/>
      <c r="G261" s="156"/>
      <c r="H261" s="156"/>
      <c r="I261" s="156"/>
      <c r="J261" s="156"/>
      <c r="K261" s="156"/>
      <c r="L261" s="156"/>
      <c r="M261" s="156"/>
      <c r="N261" s="156"/>
      <c r="O261" s="156"/>
      <c r="P261" s="156"/>
      <c r="Q261" s="156"/>
      <c r="R261" s="156"/>
      <c r="S261" s="156"/>
      <c r="T261" s="156"/>
      <c r="U261" s="156"/>
      <c r="V261" s="156"/>
      <c r="W261" s="156"/>
      <c r="X261" s="156"/>
      <c r="Y261" s="147"/>
      <c r="Z261" s="147"/>
      <c r="AA261" s="147"/>
      <c r="AB261" s="147"/>
      <c r="AC261" s="147"/>
      <c r="AD261" s="147"/>
      <c r="AE261" s="147"/>
      <c r="AF261" s="147"/>
      <c r="AG261" s="147" t="s">
        <v>148</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245"/>
      <c r="D262" s="246"/>
      <c r="E262" s="246"/>
      <c r="F262" s="246"/>
      <c r="G262" s="246"/>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138</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66">
        <v>38</v>
      </c>
      <c r="B263" s="167" t="s">
        <v>652</v>
      </c>
      <c r="C263" s="176" t="s">
        <v>653</v>
      </c>
      <c r="D263" s="168" t="s">
        <v>654</v>
      </c>
      <c r="E263" s="169">
        <v>20</v>
      </c>
      <c r="F263" s="170"/>
      <c r="G263" s="171">
        <f>ROUND(E263*F263,2)</f>
        <v>0</v>
      </c>
      <c r="H263" s="170"/>
      <c r="I263" s="171">
        <f>ROUND(E263*H263,2)</f>
        <v>0</v>
      </c>
      <c r="J263" s="170"/>
      <c r="K263" s="171">
        <f>ROUND(E263*J263,2)</f>
        <v>0</v>
      </c>
      <c r="L263" s="171">
        <v>21</v>
      </c>
      <c r="M263" s="171">
        <f>G263*(1+L263/100)</f>
        <v>0</v>
      </c>
      <c r="N263" s="171">
        <v>0</v>
      </c>
      <c r="O263" s="171">
        <f>ROUND(E263*N263,2)</f>
        <v>0</v>
      </c>
      <c r="P263" s="171">
        <v>0</v>
      </c>
      <c r="Q263" s="171">
        <f>ROUND(E263*P263,2)</f>
        <v>0</v>
      </c>
      <c r="R263" s="171"/>
      <c r="S263" s="171" t="s">
        <v>165</v>
      </c>
      <c r="T263" s="172" t="s">
        <v>166</v>
      </c>
      <c r="U263" s="156">
        <v>0</v>
      </c>
      <c r="V263" s="156">
        <f>ROUND(E263*U263,2)</f>
        <v>0</v>
      </c>
      <c r="W263" s="156"/>
      <c r="X263" s="156" t="s">
        <v>436</v>
      </c>
      <c r="Y263" s="147"/>
      <c r="Z263" s="147"/>
      <c r="AA263" s="147"/>
      <c r="AB263" s="147"/>
      <c r="AC263" s="147"/>
      <c r="AD263" s="147"/>
      <c r="AE263" s="147"/>
      <c r="AF263" s="147"/>
      <c r="AG263" s="147" t="s">
        <v>437</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260" t="s">
        <v>665</v>
      </c>
      <c r="D264" s="261"/>
      <c r="E264" s="261"/>
      <c r="F264" s="261"/>
      <c r="G264" s="261"/>
      <c r="H264" s="156"/>
      <c r="I264" s="156"/>
      <c r="J264" s="156"/>
      <c r="K264" s="156"/>
      <c r="L264" s="156"/>
      <c r="M264" s="156"/>
      <c r="N264" s="156"/>
      <c r="O264" s="156"/>
      <c r="P264" s="156"/>
      <c r="Q264" s="156"/>
      <c r="R264" s="156"/>
      <c r="S264" s="156"/>
      <c r="T264" s="156"/>
      <c r="U264" s="156"/>
      <c r="V264" s="156"/>
      <c r="W264" s="156"/>
      <c r="X264" s="156"/>
      <c r="Y264" s="147"/>
      <c r="Z264" s="147"/>
      <c r="AA264" s="147"/>
      <c r="AB264" s="147"/>
      <c r="AC264" s="147"/>
      <c r="AD264" s="147"/>
      <c r="AE264" s="147"/>
      <c r="AF264" s="147"/>
      <c r="AG264" s="147" t="s">
        <v>324</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73" t="str">
        <f>C264</f>
        <v>Sloupy VO, trakční stožáry, SDZ budou opatřeny vizuálním kontrastním pásem Z9 tl. cca 10 cm, ve výšce</v>
      </c>
      <c r="BB264" s="147"/>
      <c r="BC264" s="147"/>
      <c r="BD264" s="147"/>
      <c r="BE264" s="147"/>
      <c r="BF264" s="147"/>
      <c r="BG264" s="147"/>
      <c r="BH264" s="147"/>
    </row>
    <row r="265" spans="1:60" outlineLevel="1" x14ac:dyDescent="0.2">
      <c r="A265" s="154"/>
      <c r="B265" s="155"/>
      <c r="C265" s="258" t="s">
        <v>655</v>
      </c>
      <c r="D265" s="259"/>
      <c r="E265" s="259"/>
      <c r="F265" s="259"/>
      <c r="G265" s="259"/>
      <c r="H265" s="156"/>
      <c r="I265" s="156"/>
      <c r="J265" s="156"/>
      <c r="K265" s="156"/>
      <c r="L265" s="156"/>
      <c r="M265" s="156"/>
      <c r="N265" s="156"/>
      <c r="O265" s="156"/>
      <c r="P265" s="156"/>
      <c r="Q265" s="156"/>
      <c r="R265" s="156"/>
      <c r="S265" s="156"/>
      <c r="T265" s="156"/>
      <c r="U265" s="156"/>
      <c r="V265" s="156"/>
      <c r="W265" s="156"/>
      <c r="X265" s="156"/>
      <c r="Y265" s="147"/>
      <c r="Z265" s="147"/>
      <c r="AA265" s="147"/>
      <c r="AB265" s="147"/>
      <c r="AC265" s="147"/>
      <c r="AD265" s="147"/>
      <c r="AE265" s="147"/>
      <c r="AF265" s="147"/>
      <c r="AG265" s="147" t="s">
        <v>324</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177" t="s">
        <v>656</v>
      </c>
      <c r="D266" s="157"/>
      <c r="E266" s="158">
        <v>20</v>
      </c>
      <c r="F266" s="156"/>
      <c r="G266" s="156"/>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148</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54"/>
      <c r="B267" s="155"/>
      <c r="C267" s="245"/>
      <c r="D267" s="246"/>
      <c r="E267" s="246"/>
      <c r="F267" s="246"/>
      <c r="G267" s="246"/>
      <c r="H267" s="156"/>
      <c r="I267" s="156"/>
      <c r="J267" s="156"/>
      <c r="K267" s="156"/>
      <c r="L267" s="156"/>
      <c r="M267" s="156"/>
      <c r="N267" s="156"/>
      <c r="O267" s="156"/>
      <c r="P267" s="156"/>
      <c r="Q267" s="156"/>
      <c r="R267" s="156"/>
      <c r="S267" s="156"/>
      <c r="T267" s="156"/>
      <c r="U267" s="156"/>
      <c r="V267" s="156"/>
      <c r="W267" s="156"/>
      <c r="X267" s="156"/>
      <c r="Y267" s="147"/>
      <c r="Z267" s="147"/>
      <c r="AA267" s="147"/>
      <c r="AB267" s="147"/>
      <c r="AC267" s="147"/>
      <c r="AD267" s="147"/>
      <c r="AE267" s="147"/>
      <c r="AF267" s="147"/>
      <c r="AG267" s="147" t="s">
        <v>138</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x14ac:dyDescent="0.2">
      <c r="A268" s="160" t="s">
        <v>127</v>
      </c>
      <c r="B268" s="161" t="s">
        <v>90</v>
      </c>
      <c r="C268" s="175" t="s">
        <v>91</v>
      </c>
      <c r="D268" s="162"/>
      <c r="E268" s="163"/>
      <c r="F268" s="164"/>
      <c r="G268" s="164">
        <f>SUMIF(AG269:AG271,"&lt;&gt;NOR",G269:G271)</f>
        <v>0</v>
      </c>
      <c r="H268" s="164"/>
      <c r="I268" s="164">
        <f>SUM(I269:I271)</f>
        <v>0</v>
      </c>
      <c r="J268" s="164"/>
      <c r="K268" s="164">
        <f>SUM(K269:K271)</f>
        <v>0</v>
      </c>
      <c r="L268" s="164"/>
      <c r="M268" s="164">
        <f>SUM(M269:M271)</f>
        <v>0</v>
      </c>
      <c r="N268" s="164"/>
      <c r="O268" s="164">
        <f>SUM(O269:O271)</f>
        <v>0</v>
      </c>
      <c r="P268" s="164"/>
      <c r="Q268" s="164">
        <f>SUM(Q269:Q271)</f>
        <v>0</v>
      </c>
      <c r="R268" s="164"/>
      <c r="S268" s="164"/>
      <c r="T268" s="165"/>
      <c r="U268" s="159"/>
      <c r="V268" s="159">
        <f>SUM(V269:V271)</f>
        <v>2506.4899999999998</v>
      </c>
      <c r="W268" s="159"/>
      <c r="X268" s="159"/>
      <c r="AG268" t="s">
        <v>128</v>
      </c>
    </row>
    <row r="269" spans="1:60" outlineLevel="1" x14ac:dyDescent="0.2">
      <c r="A269" s="166">
        <v>39</v>
      </c>
      <c r="B269" s="167" t="s">
        <v>657</v>
      </c>
      <c r="C269" s="176" t="s">
        <v>658</v>
      </c>
      <c r="D269" s="168" t="s">
        <v>164</v>
      </c>
      <c r="E269" s="169">
        <v>6426.9035899999999</v>
      </c>
      <c r="F269" s="170"/>
      <c r="G269" s="171">
        <f>ROUND(E269*F269,2)</f>
        <v>0</v>
      </c>
      <c r="H269" s="170"/>
      <c r="I269" s="171">
        <f>ROUND(E269*H269,2)</f>
        <v>0</v>
      </c>
      <c r="J269" s="170"/>
      <c r="K269" s="171">
        <f>ROUND(E269*J269,2)</f>
        <v>0</v>
      </c>
      <c r="L269" s="171">
        <v>21</v>
      </c>
      <c r="M269" s="171">
        <f>G269*(1+L269/100)</f>
        <v>0</v>
      </c>
      <c r="N269" s="171">
        <v>0</v>
      </c>
      <c r="O269" s="171">
        <f>ROUND(E269*N269,2)</f>
        <v>0</v>
      </c>
      <c r="P269" s="171">
        <v>0</v>
      </c>
      <c r="Q269" s="171">
        <f>ROUND(E269*P269,2)</f>
        <v>0</v>
      </c>
      <c r="R269" s="171" t="s">
        <v>320</v>
      </c>
      <c r="S269" s="171" t="s">
        <v>133</v>
      </c>
      <c r="T269" s="172" t="s">
        <v>133</v>
      </c>
      <c r="U269" s="156">
        <v>0.39</v>
      </c>
      <c r="V269" s="156">
        <f>ROUND(E269*U269,2)</f>
        <v>2506.4899999999998</v>
      </c>
      <c r="W269" s="156"/>
      <c r="X269" s="156" t="s">
        <v>659</v>
      </c>
      <c r="Y269" s="147"/>
      <c r="Z269" s="147"/>
      <c r="AA269" s="147"/>
      <c r="AB269" s="147"/>
      <c r="AC269" s="147"/>
      <c r="AD269" s="147"/>
      <c r="AE269" s="147"/>
      <c r="AF269" s="147"/>
      <c r="AG269" s="147" t="s">
        <v>660</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254" t="s">
        <v>661</v>
      </c>
      <c r="D270" s="255"/>
      <c r="E270" s="255"/>
      <c r="F270" s="255"/>
      <c r="G270" s="255"/>
      <c r="H270" s="156"/>
      <c r="I270" s="156"/>
      <c r="J270" s="156"/>
      <c r="K270" s="156"/>
      <c r="L270" s="156"/>
      <c r="M270" s="156"/>
      <c r="N270" s="156"/>
      <c r="O270" s="156"/>
      <c r="P270" s="156"/>
      <c r="Q270" s="156"/>
      <c r="R270" s="156"/>
      <c r="S270" s="156"/>
      <c r="T270" s="156"/>
      <c r="U270" s="156"/>
      <c r="V270" s="156"/>
      <c r="W270" s="156"/>
      <c r="X270" s="156"/>
      <c r="Y270" s="147"/>
      <c r="Z270" s="147"/>
      <c r="AA270" s="147"/>
      <c r="AB270" s="147"/>
      <c r="AC270" s="147"/>
      <c r="AD270" s="147"/>
      <c r="AE270" s="147"/>
      <c r="AF270" s="147"/>
      <c r="AG270" s="147" t="s">
        <v>137</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245"/>
      <c r="D271" s="246"/>
      <c r="E271" s="246"/>
      <c r="F271" s="246"/>
      <c r="G271" s="246"/>
      <c r="H271" s="156"/>
      <c r="I271" s="156"/>
      <c r="J271" s="156"/>
      <c r="K271" s="156"/>
      <c r="L271" s="156"/>
      <c r="M271" s="156"/>
      <c r="N271" s="156"/>
      <c r="O271" s="156"/>
      <c r="P271" s="156"/>
      <c r="Q271" s="156"/>
      <c r="R271" s="156"/>
      <c r="S271" s="156"/>
      <c r="T271" s="156"/>
      <c r="U271" s="156"/>
      <c r="V271" s="156"/>
      <c r="W271" s="156"/>
      <c r="X271" s="156"/>
      <c r="Y271" s="147"/>
      <c r="Z271" s="147"/>
      <c r="AA271" s="147"/>
      <c r="AB271" s="147"/>
      <c r="AC271" s="147"/>
      <c r="AD271" s="147"/>
      <c r="AE271" s="147"/>
      <c r="AF271" s="147"/>
      <c r="AG271" s="147" t="s">
        <v>138</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x14ac:dyDescent="0.2">
      <c r="A272" s="3"/>
      <c r="B272" s="4"/>
      <c r="C272" s="178"/>
      <c r="D272" s="6"/>
      <c r="E272" s="3"/>
      <c r="F272" s="3"/>
      <c r="G272" s="3"/>
      <c r="H272" s="3"/>
      <c r="I272" s="3"/>
      <c r="J272" s="3"/>
      <c r="K272" s="3"/>
      <c r="L272" s="3"/>
      <c r="M272" s="3"/>
      <c r="N272" s="3"/>
      <c r="O272" s="3"/>
      <c r="P272" s="3"/>
      <c r="Q272" s="3"/>
      <c r="R272" s="3"/>
      <c r="S272" s="3"/>
      <c r="T272" s="3"/>
      <c r="U272" s="3"/>
      <c r="V272" s="3"/>
      <c r="W272" s="3"/>
      <c r="X272" s="3"/>
      <c r="AE272">
        <v>15</v>
      </c>
      <c r="AF272">
        <v>21</v>
      </c>
      <c r="AG272" t="s">
        <v>114</v>
      </c>
    </row>
    <row r="273" spans="1:33" x14ac:dyDescent="0.2">
      <c r="A273" s="150"/>
      <c r="B273" s="151" t="s">
        <v>29</v>
      </c>
      <c r="C273" s="179"/>
      <c r="D273" s="152"/>
      <c r="E273" s="153"/>
      <c r="F273" s="153"/>
      <c r="G273" s="174">
        <f>G8+G13+G33+G164+G216+G268</f>
        <v>0</v>
      </c>
      <c r="H273" s="3"/>
      <c r="I273" s="3"/>
      <c r="J273" s="3"/>
      <c r="K273" s="3"/>
      <c r="L273" s="3"/>
      <c r="M273" s="3"/>
      <c r="N273" s="3"/>
      <c r="O273" s="3"/>
      <c r="P273" s="3"/>
      <c r="Q273" s="3"/>
      <c r="R273" s="3"/>
      <c r="S273" s="3"/>
      <c r="T273" s="3"/>
      <c r="U273" s="3"/>
      <c r="V273" s="3"/>
      <c r="W273" s="3"/>
      <c r="X273" s="3"/>
      <c r="AE273">
        <f>SUMIF(L7:L271,AE272,G7:G271)</f>
        <v>0</v>
      </c>
      <c r="AF273">
        <f>SUMIF(L7:L271,AF272,G7:G271)</f>
        <v>0</v>
      </c>
      <c r="AG273" t="s">
        <v>316</v>
      </c>
    </row>
    <row r="274" spans="1:33" x14ac:dyDescent="0.2">
      <c r="C274" s="180"/>
      <c r="D274" s="10"/>
      <c r="AG274" t="s">
        <v>317</v>
      </c>
    </row>
    <row r="275" spans="1:33" x14ac:dyDescent="0.2">
      <c r="D275" s="10"/>
    </row>
    <row r="276" spans="1:33" x14ac:dyDescent="0.2">
      <c r="D276" s="10"/>
    </row>
    <row r="277" spans="1:33" x14ac:dyDescent="0.2">
      <c r="D277" s="10"/>
    </row>
    <row r="278" spans="1:33" x14ac:dyDescent="0.2">
      <c r="D278" s="10"/>
    </row>
    <row r="279" spans="1:33" x14ac:dyDescent="0.2">
      <c r="D279" s="10"/>
    </row>
    <row r="280" spans="1:33" x14ac:dyDescent="0.2">
      <c r="D280" s="10"/>
    </row>
    <row r="281" spans="1:33" x14ac:dyDescent="0.2">
      <c r="D281" s="10"/>
    </row>
    <row r="282" spans="1:33" x14ac:dyDescent="0.2">
      <c r="D282" s="10"/>
    </row>
    <row r="283" spans="1:33" x14ac:dyDescent="0.2">
      <c r="D283" s="10"/>
    </row>
    <row r="284" spans="1:33" x14ac:dyDescent="0.2">
      <c r="D284" s="10"/>
    </row>
    <row r="285" spans="1:33" x14ac:dyDescent="0.2">
      <c r="D285" s="10"/>
    </row>
    <row r="286" spans="1:33" x14ac:dyDescent="0.2">
      <c r="D286" s="10"/>
    </row>
    <row r="287" spans="1:33" x14ac:dyDescent="0.2">
      <c r="D287" s="10"/>
    </row>
    <row r="288" spans="1:33"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L6p/dG7hn8ImOgfyHynalmxjfvZyDV0KIbiL/BRI7aAA/gnmDtVFe7OEQmA9XcrsilqQkNm476eCQwyiDge1A==" saltValue="ELFlZs4ps6d35cojDNZROA==" spinCount="100000" sheet="1"/>
  <mergeCells count="157">
    <mergeCell ref="C271:G271"/>
    <mergeCell ref="C259:G259"/>
    <mergeCell ref="C262:G262"/>
    <mergeCell ref="C264:G264"/>
    <mergeCell ref="C265:G265"/>
    <mergeCell ref="C267:G267"/>
    <mergeCell ref="C270:G270"/>
    <mergeCell ref="C247:G247"/>
    <mergeCell ref="C249:G249"/>
    <mergeCell ref="C251:G251"/>
    <mergeCell ref="C253:G253"/>
    <mergeCell ref="C255:G255"/>
    <mergeCell ref="C257:G257"/>
    <mergeCell ref="C233:G233"/>
    <mergeCell ref="C236:G236"/>
    <mergeCell ref="C239:G239"/>
    <mergeCell ref="C241:G241"/>
    <mergeCell ref="C243:G243"/>
    <mergeCell ref="C245:G245"/>
    <mergeCell ref="C213:G213"/>
    <mergeCell ref="C215:G215"/>
    <mergeCell ref="C218:G218"/>
    <mergeCell ref="C219:G219"/>
    <mergeCell ref="C227:G227"/>
    <mergeCell ref="C230:G230"/>
    <mergeCell ref="C205:G205"/>
    <mergeCell ref="C206:G206"/>
    <mergeCell ref="C207:G207"/>
    <mergeCell ref="C208:G208"/>
    <mergeCell ref="C209:G209"/>
    <mergeCell ref="C211:G211"/>
    <mergeCell ref="C197:G197"/>
    <mergeCell ref="C198:G198"/>
    <mergeCell ref="C199:G199"/>
    <mergeCell ref="C200:G200"/>
    <mergeCell ref="C202:G202"/>
    <mergeCell ref="C204:G204"/>
    <mergeCell ref="C191:G191"/>
    <mergeCell ref="C192:G192"/>
    <mergeCell ref="C193:G193"/>
    <mergeCell ref="C194:G194"/>
    <mergeCell ref="C195:G195"/>
    <mergeCell ref="C196:G196"/>
    <mergeCell ref="C185:G185"/>
    <mergeCell ref="C186:G186"/>
    <mergeCell ref="C187:G187"/>
    <mergeCell ref="C188:G188"/>
    <mergeCell ref="C189:G189"/>
    <mergeCell ref="C190:G190"/>
    <mergeCell ref="C177:G177"/>
    <mergeCell ref="C178:G178"/>
    <mergeCell ref="C179:G179"/>
    <mergeCell ref="C180:G180"/>
    <mergeCell ref="C181:G181"/>
    <mergeCell ref="C183:G183"/>
    <mergeCell ref="C171:G171"/>
    <mergeCell ref="C172:G172"/>
    <mergeCell ref="C173:G173"/>
    <mergeCell ref="C174:G174"/>
    <mergeCell ref="C175:G175"/>
    <mergeCell ref="C176:G176"/>
    <mergeCell ref="C163:G163"/>
    <mergeCell ref="C166:G166"/>
    <mergeCell ref="C167:G167"/>
    <mergeCell ref="C168:G168"/>
    <mergeCell ref="C169:G169"/>
    <mergeCell ref="C170:G170"/>
    <mergeCell ref="C147:G147"/>
    <mergeCell ref="C149:G149"/>
    <mergeCell ref="C151:G151"/>
    <mergeCell ref="C155:G155"/>
    <mergeCell ref="C157:G157"/>
    <mergeCell ref="C159:G159"/>
    <mergeCell ref="C132:G132"/>
    <mergeCell ref="C138:G138"/>
    <mergeCell ref="C140:G140"/>
    <mergeCell ref="C141:G141"/>
    <mergeCell ref="C142:G142"/>
    <mergeCell ref="C144:G144"/>
    <mergeCell ref="C121:G121"/>
    <mergeCell ref="C123:G123"/>
    <mergeCell ref="C124:G124"/>
    <mergeCell ref="C125:G125"/>
    <mergeCell ref="C126:G126"/>
    <mergeCell ref="C127:G127"/>
    <mergeCell ref="C113:G113"/>
    <mergeCell ref="C114:G114"/>
    <mergeCell ref="C116:G116"/>
    <mergeCell ref="C117:G117"/>
    <mergeCell ref="C118:G118"/>
    <mergeCell ref="C119:G119"/>
    <mergeCell ref="C102:G102"/>
    <mergeCell ref="C103:G103"/>
    <mergeCell ref="C105:G105"/>
    <mergeCell ref="C107:G107"/>
    <mergeCell ref="C108:G108"/>
    <mergeCell ref="C111:G111"/>
    <mergeCell ref="C92:G92"/>
    <mergeCell ref="C94:G94"/>
    <mergeCell ref="C95:G95"/>
    <mergeCell ref="C98:G98"/>
    <mergeCell ref="C100:G100"/>
    <mergeCell ref="C101:G101"/>
    <mergeCell ref="C82:G82"/>
    <mergeCell ref="C83:G83"/>
    <mergeCell ref="C84:G84"/>
    <mergeCell ref="C85:G85"/>
    <mergeCell ref="C87:G87"/>
    <mergeCell ref="C89:G89"/>
    <mergeCell ref="C70:G70"/>
    <mergeCell ref="C72:G72"/>
    <mergeCell ref="C74:G74"/>
    <mergeCell ref="C76:G76"/>
    <mergeCell ref="C78:G78"/>
    <mergeCell ref="C80:G80"/>
    <mergeCell ref="C60:G60"/>
    <mergeCell ref="C61:G61"/>
    <mergeCell ref="C63:G63"/>
    <mergeCell ref="C65:G65"/>
    <mergeCell ref="C67:G67"/>
    <mergeCell ref="C69:G69"/>
    <mergeCell ref="C49:G49"/>
    <mergeCell ref="C51:G51"/>
    <mergeCell ref="C53:G53"/>
    <mergeCell ref="C54:G54"/>
    <mergeCell ref="C56:G56"/>
    <mergeCell ref="C58:G58"/>
    <mergeCell ref="C40:G40"/>
    <mergeCell ref="C41:G41"/>
    <mergeCell ref="C42:G42"/>
    <mergeCell ref="C44:G44"/>
    <mergeCell ref="C46:G46"/>
    <mergeCell ref="C48:G48"/>
    <mergeCell ref="C30:G30"/>
    <mergeCell ref="C32:G32"/>
    <mergeCell ref="C35:G35"/>
    <mergeCell ref="C36:G36"/>
    <mergeCell ref="C37:G37"/>
    <mergeCell ref="C38:G38"/>
    <mergeCell ref="C24:G24"/>
    <mergeCell ref="C25:G25"/>
    <mergeCell ref="C26:G26"/>
    <mergeCell ref="C27:G27"/>
    <mergeCell ref="C28:G28"/>
    <mergeCell ref="C29:G29"/>
    <mergeCell ref="C15:G15"/>
    <mergeCell ref="C16:G16"/>
    <mergeCell ref="C17:G17"/>
    <mergeCell ref="C18:G18"/>
    <mergeCell ref="C21:G21"/>
    <mergeCell ref="C23:G2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7" t="s">
        <v>101</v>
      </c>
      <c r="B1" s="247"/>
      <c r="C1" s="247"/>
      <c r="D1" s="247"/>
      <c r="E1" s="247"/>
      <c r="F1" s="247"/>
      <c r="G1" s="247"/>
      <c r="AG1" t="s">
        <v>102</v>
      </c>
    </row>
    <row r="2" spans="1:60" ht="24.95" customHeight="1" x14ac:dyDescent="0.2">
      <c r="A2" s="139" t="s">
        <v>7</v>
      </c>
      <c r="B2" s="49" t="s">
        <v>44</v>
      </c>
      <c r="C2" s="248" t="s">
        <v>45</v>
      </c>
      <c r="D2" s="249"/>
      <c r="E2" s="249"/>
      <c r="F2" s="249"/>
      <c r="G2" s="250"/>
      <c r="AG2" t="s">
        <v>103</v>
      </c>
    </row>
    <row r="3" spans="1:60" ht="24.95" customHeight="1" x14ac:dyDescent="0.2">
      <c r="A3" s="139" t="s">
        <v>8</v>
      </c>
      <c r="B3" s="49" t="s">
        <v>57</v>
      </c>
      <c r="C3" s="248" t="s">
        <v>58</v>
      </c>
      <c r="D3" s="249"/>
      <c r="E3" s="249"/>
      <c r="F3" s="249"/>
      <c r="G3" s="250"/>
      <c r="AC3" s="121" t="s">
        <v>103</v>
      </c>
      <c r="AG3" t="s">
        <v>104</v>
      </c>
    </row>
    <row r="4" spans="1:60" ht="24.95" customHeight="1" x14ac:dyDescent="0.2">
      <c r="A4" s="140" t="s">
        <v>9</v>
      </c>
      <c r="B4" s="141" t="s">
        <v>57</v>
      </c>
      <c r="C4" s="251" t="s">
        <v>58</v>
      </c>
      <c r="D4" s="252"/>
      <c r="E4" s="252"/>
      <c r="F4" s="252"/>
      <c r="G4" s="253"/>
      <c r="AG4" t="s">
        <v>105</v>
      </c>
    </row>
    <row r="5" spans="1:60" x14ac:dyDescent="0.2">
      <c r="D5" s="10"/>
    </row>
    <row r="6" spans="1:60" ht="38.25" x14ac:dyDescent="0.2">
      <c r="A6" s="143" t="s">
        <v>106</v>
      </c>
      <c r="B6" s="145" t="s">
        <v>107</v>
      </c>
      <c r="C6" s="145" t="s">
        <v>108</v>
      </c>
      <c r="D6" s="144" t="s">
        <v>109</v>
      </c>
      <c r="E6" s="143" t="s">
        <v>110</v>
      </c>
      <c r="F6" s="142" t="s">
        <v>111</v>
      </c>
      <c r="G6" s="143" t="s">
        <v>29</v>
      </c>
      <c r="H6" s="146" t="s">
        <v>30</v>
      </c>
      <c r="I6" s="146" t="s">
        <v>112</v>
      </c>
      <c r="J6" s="146" t="s">
        <v>31</v>
      </c>
      <c r="K6" s="146" t="s">
        <v>113</v>
      </c>
      <c r="L6" s="146" t="s">
        <v>114</v>
      </c>
      <c r="M6" s="146" t="s">
        <v>115</v>
      </c>
      <c r="N6" s="146" t="s">
        <v>116</v>
      </c>
      <c r="O6" s="146" t="s">
        <v>117</v>
      </c>
      <c r="P6" s="146" t="s">
        <v>118</v>
      </c>
      <c r="Q6" s="146" t="s">
        <v>119</v>
      </c>
      <c r="R6" s="146" t="s">
        <v>120</v>
      </c>
      <c r="S6" s="146" t="s">
        <v>121</v>
      </c>
      <c r="T6" s="146" t="s">
        <v>122</v>
      </c>
      <c r="U6" s="146" t="s">
        <v>123</v>
      </c>
      <c r="V6" s="146" t="s">
        <v>124</v>
      </c>
      <c r="W6" s="146" t="s">
        <v>125</v>
      </c>
      <c r="X6" s="146" t="s">
        <v>126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127</v>
      </c>
      <c r="B8" s="161" t="s">
        <v>94</v>
      </c>
      <c r="C8" s="175" t="s">
        <v>95</v>
      </c>
      <c r="D8" s="162"/>
      <c r="E8" s="163"/>
      <c r="F8" s="164"/>
      <c r="G8" s="164">
        <f>SUMIF(AG9:AG11,"&lt;&gt;NOR",G9:G11)</f>
        <v>0</v>
      </c>
      <c r="H8" s="164"/>
      <c r="I8" s="164">
        <f>SUM(I9:I11)</f>
        <v>0</v>
      </c>
      <c r="J8" s="164"/>
      <c r="K8" s="164">
        <f>SUM(K9:K11)</f>
        <v>0</v>
      </c>
      <c r="L8" s="164"/>
      <c r="M8" s="164">
        <f>SUM(M9:M11)</f>
        <v>0</v>
      </c>
      <c r="N8" s="164"/>
      <c r="O8" s="164">
        <f>SUM(O9:O11)</f>
        <v>0</v>
      </c>
      <c r="P8" s="164"/>
      <c r="Q8" s="164">
        <f>SUM(Q9:Q11)</f>
        <v>0</v>
      </c>
      <c r="R8" s="164"/>
      <c r="S8" s="164"/>
      <c r="T8" s="165"/>
      <c r="U8" s="159"/>
      <c r="V8" s="159">
        <f>SUM(V9:V11)</f>
        <v>0</v>
      </c>
      <c r="W8" s="159"/>
      <c r="X8" s="159"/>
      <c r="AG8" t="s">
        <v>128</v>
      </c>
    </row>
    <row r="9" spans="1:60" outlineLevel="1" x14ac:dyDescent="0.2">
      <c r="A9" s="166">
        <v>1</v>
      </c>
      <c r="B9" s="167" t="s">
        <v>666</v>
      </c>
      <c r="C9" s="176" t="s">
        <v>667</v>
      </c>
      <c r="D9" s="168" t="s">
        <v>654</v>
      </c>
      <c r="E9" s="169">
        <v>1</v>
      </c>
      <c r="F9" s="170"/>
      <c r="G9" s="171">
        <f>ROUND(E9*F9,2)</f>
        <v>0</v>
      </c>
      <c r="H9" s="170"/>
      <c r="I9" s="171">
        <f>ROUND(E9*H9,2)</f>
        <v>0</v>
      </c>
      <c r="J9" s="170"/>
      <c r="K9" s="171">
        <f>ROUND(E9*J9,2)</f>
        <v>0</v>
      </c>
      <c r="L9" s="171">
        <v>21</v>
      </c>
      <c r="M9" s="171">
        <f>G9*(1+L9/100)</f>
        <v>0</v>
      </c>
      <c r="N9" s="171">
        <v>0</v>
      </c>
      <c r="O9" s="171">
        <f>ROUND(E9*N9,2)</f>
        <v>0</v>
      </c>
      <c r="P9" s="171">
        <v>0</v>
      </c>
      <c r="Q9" s="171">
        <f>ROUND(E9*P9,2)</f>
        <v>0</v>
      </c>
      <c r="R9" s="171"/>
      <c r="S9" s="171" t="s">
        <v>165</v>
      </c>
      <c r="T9" s="172" t="s">
        <v>166</v>
      </c>
      <c r="U9" s="156">
        <v>0</v>
      </c>
      <c r="V9" s="156">
        <f>ROUND(E9*U9,2)</f>
        <v>0</v>
      </c>
      <c r="W9" s="156"/>
      <c r="X9" s="156" t="s">
        <v>436</v>
      </c>
      <c r="Y9" s="147"/>
      <c r="Z9" s="147"/>
      <c r="AA9" s="147"/>
      <c r="AB9" s="147"/>
      <c r="AC9" s="147"/>
      <c r="AD9" s="147"/>
      <c r="AE9" s="147"/>
      <c r="AF9" s="147"/>
      <c r="AG9" s="147" t="s">
        <v>437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177" t="s">
        <v>70</v>
      </c>
      <c r="D10" s="157"/>
      <c r="E10" s="158">
        <v>1</v>
      </c>
      <c r="F10" s="156"/>
      <c r="G10" s="15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148</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245"/>
      <c r="D11" s="246"/>
      <c r="E11" s="246"/>
      <c r="F11" s="246"/>
      <c r="G11" s="24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138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x14ac:dyDescent="0.2">
      <c r="A12" s="3"/>
      <c r="B12" s="4"/>
      <c r="C12" s="178"/>
      <c r="D12" s="6"/>
      <c r="E12" s="3"/>
      <c r="F12" s="3"/>
      <c r="G12" s="3"/>
      <c r="H12" s="3"/>
      <c r="I12" s="3"/>
      <c r="J12" s="3"/>
      <c r="K12" s="3"/>
      <c r="L12" s="3"/>
      <c r="M12" s="3"/>
      <c r="N12" s="3"/>
      <c r="O12" s="3"/>
      <c r="P12" s="3"/>
      <c r="Q12" s="3"/>
      <c r="R12" s="3"/>
      <c r="S12" s="3"/>
      <c r="T12" s="3"/>
      <c r="U12" s="3"/>
      <c r="V12" s="3"/>
      <c r="W12" s="3"/>
      <c r="X12" s="3"/>
      <c r="AE12">
        <v>15</v>
      </c>
      <c r="AF12">
        <v>21</v>
      </c>
      <c r="AG12" t="s">
        <v>114</v>
      </c>
    </row>
    <row r="13" spans="1:60" x14ac:dyDescent="0.2">
      <c r="A13" s="150"/>
      <c r="B13" s="151" t="s">
        <v>29</v>
      </c>
      <c r="C13" s="179"/>
      <c r="D13" s="152"/>
      <c r="E13" s="153"/>
      <c r="F13" s="153"/>
      <c r="G13" s="174">
        <f>G8</f>
        <v>0</v>
      </c>
      <c r="H13" s="3"/>
      <c r="I13" s="3"/>
      <c r="J13" s="3"/>
      <c r="K13" s="3"/>
      <c r="L13" s="3"/>
      <c r="M13" s="3"/>
      <c r="N13" s="3"/>
      <c r="O13" s="3"/>
      <c r="P13" s="3"/>
      <c r="Q13" s="3"/>
      <c r="R13" s="3"/>
      <c r="S13" s="3"/>
      <c r="T13" s="3"/>
      <c r="U13" s="3"/>
      <c r="V13" s="3"/>
      <c r="W13" s="3"/>
      <c r="X13" s="3"/>
      <c r="AE13">
        <f>SUMIF(L7:L11,AE12,G7:G11)</f>
        <v>0</v>
      </c>
      <c r="AF13">
        <f>SUMIF(L7:L11,AF12,G7:G11)</f>
        <v>0</v>
      </c>
      <c r="AG13" t="s">
        <v>316</v>
      </c>
    </row>
    <row r="14" spans="1:60" x14ac:dyDescent="0.2">
      <c r="C14" s="180"/>
      <c r="D14" s="10"/>
      <c r="AG14" t="s">
        <v>317</v>
      </c>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1z+KMyY2hK+bz4jSG6Z4+zSCdJuop5+SQAH2yJTVC8rGqf2ULQSHhfTybLVFndoDPRX4Jp7ub2cM9rmx52Jw==" saltValue="LWk5iAx9kUPRY2pyYYRBng==" spinCount="100000" sheet="1"/>
  <mergeCells count="5">
    <mergeCell ref="A1:G1"/>
    <mergeCell ref="C2:G2"/>
    <mergeCell ref="C3:G3"/>
    <mergeCell ref="C4:G4"/>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5"/>
  <sheetViews>
    <sheetView tabSelected="1" workbookViewId="0">
      <pane ySplit="7" topLeftCell="A77" activePane="bottomLeft" state="frozen"/>
      <selection pane="bottomLeft" activeCell="AB94" sqref="AB94"/>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7" t="s">
        <v>101</v>
      </c>
      <c r="B1" s="247"/>
      <c r="C1" s="247"/>
      <c r="D1" s="247"/>
      <c r="E1" s="247"/>
      <c r="F1" s="247"/>
      <c r="G1" s="247"/>
      <c r="AG1" t="s">
        <v>102</v>
      </c>
    </row>
    <row r="2" spans="1:60" ht="24.95" customHeight="1" x14ac:dyDescent="0.2">
      <c r="A2" s="139" t="s">
        <v>7</v>
      </c>
      <c r="B2" s="49" t="s">
        <v>44</v>
      </c>
      <c r="C2" s="248" t="s">
        <v>45</v>
      </c>
      <c r="D2" s="249"/>
      <c r="E2" s="249"/>
      <c r="F2" s="249"/>
      <c r="G2" s="250"/>
      <c r="AG2" t="s">
        <v>103</v>
      </c>
    </row>
    <row r="3" spans="1:60" ht="24.95" customHeight="1" x14ac:dyDescent="0.2">
      <c r="A3" s="139" t="s">
        <v>8</v>
      </c>
      <c r="B3" s="49" t="s">
        <v>59</v>
      </c>
      <c r="C3" s="248" t="s">
        <v>60</v>
      </c>
      <c r="D3" s="249"/>
      <c r="E3" s="249"/>
      <c r="F3" s="249"/>
      <c r="G3" s="250"/>
      <c r="AC3" s="121" t="s">
        <v>103</v>
      </c>
      <c r="AG3" t="s">
        <v>104</v>
      </c>
    </row>
    <row r="4" spans="1:60" ht="24.95" customHeight="1" x14ac:dyDescent="0.2">
      <c r="A4" s="140" t="s">
        <v>9</v>
      </c>
      <c r="B4" s="141" t="s">
        <v>61</v>
      </c>
      <c r="C4" s="251" t="s">
        <v>60</v>
      </c>
      <c r="D4" s="252"/>
      <c r="E4" s="252"/>
      <c r="F4" s="252"/>
      <c r="G4" s="253"/>
      <c r="AG4" t="s">
        <v>105</v>
      </c>
    </row>
    <row r="5" spans="1:60" x14ac:dyDescent="0.2">
      <c r="D5" s="10"/>
    </row>
    <row r="6" spans="1:60" ht="38.25" x14ac:dyDescent="0.2">
      <c r="A6" s="143" t="s">
        <v>106</v>
      </c>
      <c r="B6" s="145" t="s">
        <v>107</v>
      </c>
      <c r="C6" s="145" t="s">
        <v>108</v>
      </c>
      <c r="D6" s="144" t="s">
        <v>109</v>
      </c>
      <c r="E6" s="143" t="s">
        <v>110</v>
      </c>
      <c r="F6" s="142" t="s">
        <v>111</v>
      </c>
      <c r="G6" s="143" t="s">
        <v>29</v>
      </c>
      <c r="H6" s="146" t="s">
        <v>30</v>
      </c>
      <c r="I6" s="146" t="s">
        <v>112</v>
      </c>
      <c r="J6" s="146" t="s">
        <v>31</v>
      </c>
      <c r="K6" s="146" t="s">
        <v>113</v>
      </c>
      <c r="L6" s="146" t="s">
        <v>114</v>
      </c>
      <c r="M6" s="146" t="s">
        <v>115</v>
      </c>
      <c r="N6" s="146" t="s">
        <v>116</v>
      </c>
      <c r="O6" s="146" t="s">
        <v>117</v>
      </c>
      <c r="P6" s="146" t="s">
        <v>118</v>
      </c>
      <c r="Q6" s="146" t="s">
        <v>119</v>
      </c>
      <c r="R6" s="146" t="s">
        <v>120</v>
      </c>
      <c r="S6" s="146" t="s">
        <v>121</v>
      </c>
      <c r="T6" s="146" t="s">
        <v>122</v>
      </c>
      <c r="U6" s="146" t="s">
        <v>123</v>
      </c>
      <c r="V6" s="146" t="s">
        <v>124</v>
      </c>
      <c r="W6" s="146" t="s">
        <v>125</v>
      </c>
      <c r="X6" s="146" t="s">
        <v>126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127</v>
      </c>
      <c r="B8" s="161" t="s">
        <v>70</v>
      </c>
      <c r="C8" s="175" t="s">
        <v>71</v>
      </c>
      <c r="D8" s="162"/>
      <c r="E8" s="163"/>
      <c r="F8" s="164"/>
      <c r="G8" s="164">
        <f>SUMIF(AG9:AG234,"&lt;&gt;NOR",G9:G234)</f>
        <v>0</v>
      </c>
      <c r="H8" s="164"/>
      <c r="I8" s="164">
        <f>SUM(I9:I234)</f>
        <v>0</v>
      </c>
      <c r="J8" s="164"/>
      <c r="K8" s="164">
        <f>SUM(K9:K234)</f>
        <v>0</v>
      </c>
      <c r="L8" s="164"/>
      <c r="M8" s="164">
        <f>SUM(M9:M234)</f>
        <v>0</v>
      </c>
      <c r="N8" s="164"/>
      <c r="O8" s="164">
        <f>SUM(O9:O234)</f>
        <v>15.94</v>
      </c>
      <c r="P8" s="164"/>
      <c r="Q8" s="164">
        <f>SUM(Q9:Q234)</f>
        <v>0</v>
      </c>
      <c r="R8" s="164"/>
      <c r="S8" s="164"/>
      <c r="T8" s="165"/>
      <c r="U8" s="159"/>
      <c r="V8" s="159">
        <f>SUM(V9:V234)</f>
        <v>1189.68</v>
      </c>
      <c r="W8" s="159"/>
      <c r="X8" s="159"/>
      <c r="AG8" t="s">
        <v>128</v>
      </c>
    </row>
    <row r="9" spans="1:60" outlineLevel="1" x14ac:dyDescent="0.2">
      <c r="A9" s="166">
        <v>1</v>
      </c>
      <c r="B9" s="167" t="s">
        <v>668</v>
      </c>
      <c r="C9" s="176" t="s">
        <v>669</v>
      </c>
      <c r="D9" s="168" t="s">
        <v>172</v>
      </c>
      <c r="E9" s="169">
        <v>60</v>
      </c>
      <c r="F9" s="170"/>
      <c r="G9" s="171">
        <f>ROUND(E9*F9,2)</f>
        <v>0</v>
      </c>
      <c r="H9" s="170"/>
      <c r="I9" s="171">
        <f>ROUND(E9*H9,2)</f>
        <v>0</v>
      </c>
      <c r="J9" s="170"/>
      <c r="K9" s="171">
        <f>ROUND(E9*J9,2)</f>
        <v>0</v>
      </c>
      <c r="L9" s="171">
        <v>21</v>
      </c>
      <c r="M9" s="171">
        <f>G9*(1+L9/100)</f>
        <v>0</v>
      </c>
      <c r="N9" s="171">
        <v>0</v>
      </c>
      <c r="O9" s="171">
        <f>ROUND(E9*N9,2)</f>
        <v>0</v>
      </c>
      <c r="P9" s="171">
        <v>0</v>
      </c>
      <c r="Q9" s="171">
        <f>ROUND(E9*P9,2)</f>
        <v>0</v>
      </c>
      <c r="R9" s="171" t="s">
        <v>132</v>
      </c>
      <c r="S9" s="171" t="s">
        <v>133</v>
      </c>
      <c r="T9" s="172" t="s">
        <v>133</v>
      </c>
      <c r="U9" s="156">
        <v>0.17</v>
      </c>
      <c r="V9" s="156">
        <f>ROUND(E9*U9,2)</f>
        <v>10.199999999999999</v>
      </c>
      <c r="W9" s="156"/>
      <c r="X9" s="156" t="s">
        <v>134</v>
      </c>
      <c r="Y9" s="147"/>
      <c r="Z9" s="147"/>
      <c r="AA9" s="147"/>
      <c r="AB9" s="147"/>
      <c r="AC9" s="147"/>
      <c r="AD9" s="147"/>
      <c r="AE9" s="147"/>
      <c r="AF9" s="147"/>
      <c r="AG9" s="147" t="s">
        <v>321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1" x14ac:dyDescent="0.2">
      <c r="A10" s="154"/>
      <c r="B10" s="155"/>
      <c r="C10" s="254" t="s">
        <v>670</v>
      </c>
      <c r="D10" s="255"/>
      <c r="E10" s="255"/>
      <c r="F10" s="255"/>
      <c r="G10" s="255"/>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137</v>
      </c>
      <c r="AH10" s="147"/>
      <c r="AI10" s="147"/>
      <c r="AJ10" s="147"/>
      <c r="AK10" s="147"/>
      <c r="AL10" s="147"/>
      <c r="AM10" s="147"/>
      <c r="AN10" s="147"/>
      <c r="AO10" s="147"/>
      <c r="AP10" s="147"/>
      <c r="AQ10" s="147"/>
      <c r="AR10" s="147"/>
      <c r="AS10" s="147"/>
      <c r="AT10" s="147"/>
      <c r="AU10" s="147"/>
      <c r="AV10" s="147"/>
      <c r="AW10" s="147"/>
      <c r="AX10" s="147"/>
      <c r="AY10" s="147"/>
      <c r="AZ10" s="147"/>
      <c r="BA10" s="173" t="str">
        <f>C10</f>
        <v>s odstraněním kořenů a s případným nutným odklizením křovin a stromů na hromady na vzdálenost do 50 m nebo s naložením na dopravní prostředek, do sklonu terénu 1 : 5,</v>
      </c>
      <c r="BB10" s="147"/>
      <c r="BC10" s="147"/>
      <c r="BD10" s="147"/>
      <c r="BE10" s="147"/>
      <c r="BF10" s="147"/>
      <c r="BG10" s="147"/>
      <c r="BH10" s="147"/>
    </row>
    <row r="11" spans="1:60" ht="22.5" outlineLevel="1" x14ac:dyDescent="0.2">
      <c r="A11" s="154"/>
      <c r="B11" s="155"/>
      <c r="C11" s="258" t="s">
        <v>671</v>
      </c>
      <c r="D11" s="259"/>
      <c r="E11" s="259"/>
      <c r="F11" s="259"/>
      <c r="G11" s="259"/>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324</v>
      </c>
      <c r="AH11" s="147"/>
      <c r="AI11" s="147"/>
      <c r="AJ11" s="147"/>
      <c r="AK11" s="147"/>
      <c r="AL11" s="147"/>
      <c r="AM11" s="147"/>
      <c r="AN11" s="147"/>
      <c r="AO11" s="147"/>
      <c r="AP11" s="147"/>
      <c r="AQ11" s="147"/>
      <c r="AR11" s="147"/>
      <c r="AS11" s="147"/>
      <c r="AT11" s="147"/>
      <c r="AU11" s="147"/>
      <c r="AV11" s="147"/>
      <c r="AW11" s="147"/>
      <c r="AX11" s="147"/>
      <c r="AY11" s="147"/>
      <c r="AZ11" s="147"/>
      <c r="BA11" s="173" t="str">
        <f>C11</f>
        <v>Položka neobsahuje odstranění vytěženého porostu. Tyto práce se ocení samostatně buď jako spálení křovin nebo jako vodorovné přemístění na příslušnou vzdálenost.</v>
      </c>
      <c r="BB11" s="147"/>
      <c r="BC11" s="147"/>
      <c r="BD11" s="147"/>
      <c r="BE11" s="147"/>
      <c r="BF11" s="147"/>
      <c r="BG11" s="147"/>
      <c r="BH11" s="147"/>
    </row>
    <row r="12" spans="1:60" outlineLevel="1" x14ac:dyDescent="0.2">
      <c r="A12" s="154"/>
      <c r="B12" s="155"/>
      <c r="C12" s="258" t="s">
        <v>672</v>
      </c>
      <c r="D12" s="259"/>
      <c r="E12" s="259"/>
      <c r="F12" s="259"/>
      <c r="G12" s="259"/>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324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258" t="s">
        <v>673</v>
      </c>
      <c r="D13" s="259"/>
      <c r="E13" s="259"/>
      <c r="F13" s="259"/>
      <c r="G13" s="259"/>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324</v>
      </c>
      <c r="AH13" s="147"/>
      <c r="AI13" s="147"/>
      <c r="AJ13" s="147"/>
      <c r="AK13" s="147"/>
      <c r="AL13" s="147"/>
      <c r="AM13" s="147"/>
      <c r="AN13" s="147"/>
      <c r="AO13" s="147"/>
      <c r="AP13" s="147"/>
      <c r="AQ13" s="147"/>
      <c r="AR13" s="147"/>
      <c r="AS13" s="147"/>
      <c r="AT13" s="147"/>
      <c r="AU13" s="147"/>
      <c r="AV13" s="147"/>
      <c r="AW13" s="147"/>
      <c r="AX13" s="147"/>
      <c r="AY13" s="147"/>
      <c r="AZ13" s="147"/>
      <c r="BA13" s="173" t="str">
        <f>C13</f>
        <v>Součástí položky je i příp. nutné odklizení křovin a stromů na hromady do 50 m nebo s naložením na dopravní prostředek.</v>
      </c>
      <c r="BB13" s="147"/>
      <c r="BC13" s="147"/>
      <c r="BD13" s="147"/>
      <c r="BE13" s="147"/>
      <c r="BF13" s="147"/>
      <c r="BG13" s="147"/>
      <c r="BH13" s="147"/>
    </row>
    <row r="14" spans="1:60" outlineLevel="1" x14ac:dyDescent="0.2">
      <c r="A14" s="154"/>
      <c r="B14" s="155"/>
      <c r="C14" s="177" t="s">
        <v>674</v>
      </c>
      <c r="D14" s="157"/>
      <c r="E14" s="158">
        <v>60</v>
      </c>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148</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245"/>
      <c r="D15" s="246"/>
      <c r="E15" s="246"/>
      <c r="F15" s="246"/>
      <c r="G15" s="246"/>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138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66">
        <v>2</v>
      </c>
      <c r="B16" s="167" t="s">
        <v>675</v>
      </c>
      <c r="C16" s="176" t="s">
        <v>676</v>
      </c>
      <c r="D16" s="168" t="s">
        <v>145</v>
      </c>
      <c r="E16" s="169">
        <v>17.3</v>
      </c>
      <c r="F16" s="170"/>
      <c r="G16" s="171">
        <f>ROUND(E16*F16,2)</f>
        <v>0</v>
      </c>
      <c r="H16" s="170"/>
      <c r="I16" s="171">
        <f>ROUND(E16*H16,2)</f>
        <v>0</v>
      </c>
      <c r="J16" s="170"/>
      <c r="K16" s="171">
        <f>ROUND(E16*J16,2)</f>
        <v>0</v>
      </c>
      <c r="L16" s="171">
        <v>21</v>
      </c>
      <c r="M16" s="171">
        <f>G16*(1+L16/100)</f>
        <v>0</v>
      </c>
      <c r="N16" s="171">
        <v>0</v>
      </c>
      <c r="O16" s="171">
        <f>ROUND(E16*N16,2)</f>
        <v>0</v>
      </c>
      <c r="P16" s="171">
        <v>0</v>
      </c>
      <c r="Q16" s="171">
        <f>ROUND(E16*P16,2)</f>
        <v>0</v>
      </c>
      <c r="R16" s="171" t="s">
        <v>132</v>
      </c>
      <c r="S16" s="171" t="s">
        <v>133</v>
      </c>
      <c r="T16" s="172" t="s">
        <v>133</v>
      </c>
      <c r="U16" s="156">
        <v>0.12</v>
      </c>
      <c r="V16" s="156">
        <f>ROUND(E16*U16,2)</f>
        <v>2.08</v>
      </c>
      <c r="W16" s="156"/>
      <c r="X16" s="156" t="s">
        <v>134</v>
      </c>
      <c r="Y16" s="147"/>
      <c r="Z16" s="147"/>
      <c r="AA16" s="147"/>
      <c r="AB16" s="147"/>
      <c r="AC16" s="147"/>
      <c r="AD16" s="147"/>
      <c r="AE16" s="147"/>
      <c r="AF16" s="147"/>
      <c r="AG16" s="147" t="s">
        <v>321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33.75" outlineLevel="1" x14ac:dyDescent="0.2">
      <c r="A17" s="154"/>
      <c r="B17" s="155"/>
      <c r="C17" s="254" t="s">
        <v>677</v>
      </c>
      <c r="D17" s="255"/>
      <c r="E17" s="255"/>
      <c r="F17" s="255"/>
      <c r="G17" s="255"/>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137</v>
      </c>
      <c r="AH17" s="147"/>
      <c r="AI17" s="147"/>
      <c r="AJ17" s="147"/>
      <c r="AK17" s="147"/>
      <c r="AL17" s="147"/>
      <c r="AM17" s="147"/>
      <c r="AN17" s="147"/>
      <c r="AO17" s="147"/>
      <c r="AP17" s="147"/>
      <c r="AQ17" s="147"/>
      <c r="AR17" s="147"/>
      <c r="AS17" s="147"/>
      <c r="AT17" s="147"/>
      <c r="AU17" s="147"/>
      <c r="AV17" s="147"/>
      <c r="AW17" s="147"/>
      <c r="AX17" s="147"/>
      <c r="AY17" s="147"/>
      <c r="AZ17" s="147"/>
      <c r="BA17" s="173"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147"/>
      <c r="BC17" s="147"/>
      <c r="BD17" s="147"/>
      <c r="BE17" s="147"/>
      <c r="BF17" s="147"/>
      <c r="BG17" s="147"/>
      <c r="BH17" s="147"/>
    </row>
    <row r="18" spans="1:60" outlineLevel="1" x14ac:dyDescent="0.2">
      <c r="A18" s="154"/>
      <c r="B18" s="155"/>
      <c r="C18" s="177" t="s">
        <v>678</v>
      </c>
      <c r="D18" s="157"/>
      <c r="E18" s="158">
        <v>0.5</v>
      </c>
      <c r="F18" s="156"/>
      <c r="G18" s="156"/>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148</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177" t="s">
        <v>948</v>
      </c>
      <c r="D19" s="157"/>
      <c r="E19" s="158">
        <v>16.8</v>
      </c>
      <c r="F19" s="156"/>
      <c r="G19" s="15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148</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45"/>
      <c r="D20" s="246"/>
      <c r="E20" s="246"/>
      <c r="F20" s="246"/>
      <c r="G20" s="246"/>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138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6">
        <v>3</v>
      </c>
      <c r="B21" s="167" t="s">
        <v>679</v>
      </c>
      <c r="C21" s="176" t="s">
        <v>680</v>
      </c>
      <c r="D21" s="168" t="s">
        <v>145</v>
      </c>
      <c r="E21" s="169">
        <v>17.3</v>
      </c>
      <c r="F21" s="170"/>
      <c r="G21" s="171">
        <f>ROUND(E21*F21,2)</f>
        <v>0</v>
      </c>
      <c r="H21" s="170"/>
      <c r="I21" s="171">
        <f>ROUND(E21*H21,2)</f>
        <v>0</v>
      </c>
      <c r="J21" s="170"/>
      <c r="K21" s="171">
        <f>ROUND(E21*J21,2)</f>
        <v>0</v>
      </c>
      <c r="L21" s="171">
        <v>21</v>
      </c>
      <c r="M21" s="171">
        <f>G21*(1+L21/100)</f>
        <v>0</v>
      </c>
      <c r="N21" s="171">
        <v>0</v>
      </c>
      <c r="O21" s="171">
        <f>ROUND(E21*N21,2)</f>
        <v>0</v>
      </c>
      <c r="P21" s="171">
        <v>0</v>
      </c>
      <c r="Q21" s="171">
        <f>ROUND(E21*P21,2)</f>
        <v>0</v>
      </c>
      <c r="R21" s="171" t="s">
        <v>132</v>
      </c>
      <c r="S21" s="171" t="s">
        <v>133</v>
      </c>
      <c r="T21" s="172" t="s">
        <v>133</v>
      </c>
      <c r="U21" s="156">
        <v>0.04</v>
      </c>
      <c r="V21" s="156">
        <f>ROUND(E21*U21,2)</f>
        <v>0.69</v>
      </c>
      <c r="W21" s="156"/>
      <c r="X21" s="156" t="s">
        <v>134</v>
      </c>
      <c r="Y21" s="147"/>
      <c r="Z21" s="147"/>
      <c r="AA21" s="147"/>
      <c r="AB21" s="147"/>
      <c r="AC21" s="147"/>
      <c r="AD21" s="147"/>
      <c r="AE21" s="147"/>
      <c r="AF21" s="147"/>
      <c r="AG21" s="147" t="s">
        <v>321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33.75" outlineLevel="1" x14ac:dyDescent="0.2">
      <c r="A22" s="154"/>
      <c r="B22" s="155"/>
      <c r="C22" s="254" t="s">
        <v>677</v>
      </c>
      <c r="D22" s="255"/>
      <c r="E22" s="255"/>
      <c r="F22" s="255"/>
      <c r="G22" s="255"/>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137</v>
      </c>
      <c r="AH22" s="147"/>
      <c r="AI22" s="147"/>
      <c r="AJ22" s="147"/>
      <c r="AK22" s="147"/>
      <c r="AL22" s="147"/>
      <c r="AM22" s="147"/>
      <c r="AN22" s="147"/>
      <c r="AO22" s="147"/>
      <c r="AP22" s="147"/>
      <c r="AQ22" s="147"/>
      <c r="AR22" s="147"/>
      <c r="AS22" s="147"/>
      <c r="AT22" s="147"/>
      <c r="AU22" s="147"/>
      <c r="AV22" s="147"/>
      <c r="AW22" s="147"/>
      <c r="AX22" s="147"/>
      <c r="AY22" s="147"/>
      <c r="AZ22" s="147"/>
      <c r="BA22" s="173" t="str">
        <f>C22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2" s="147"/>
      <c r="BC22" s="147"/>
      <c r="BD22" s="147"/>
      <c r="BE22" s="147"/>
      <c r="BF22" s="147"/>
      <c r="BG22" s="147"/>
      <c r="BH22" s="147"/>
    </row>
    <row r="23" spans="1:60" outlineLevel="1" x14ac:dyDescent="0.2">
      <c r="A23" s="154"/>
      <c r="B23" s="155"/>
      <c r="C23" s="177" t="s">
        <v>949</v>
      </c>
      <c r="D23" s="157"/>
      <c r="E23" s="158">
        <v>17.3</v>
      </c>
      <c r="F23" s="156"/>
      <c r="G23" s="156"/>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148</v>
      </c>
      <c r="AH23" s="147">
        <v>5</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45"/>
      <c r="D24" s="246"/>
      <c r="E24" s="246"/>
      <c r="F24" s="246"/>
      <c r="G24" s="24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138</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6">
        <v>4</v>
      </c>
      <c r="B25" s="167" t="s">
        <v>681</v>
      </c>
      <c r="C25" s="176" t="s">
        <v>682</v>
      </c>
      <c r="D25" s="168" t="s">
        <v>145</v>
      </c>
      <c r="E25" s="169">
        <v>466</v>
      </c>
      <c r="F25" s="170"/>
      <c r="G25" s="171">
        <f>ROUND(E25*F25,2)</f>
        <v>0</v>
      </c>
      <c r="H25" s="170"/>
      <c r="I25" s="171">
        <f>ROUND(E25*H25,2)</f>
        <v>0</v>
      </c>
      <c r="J25" s="170"/>
      <c r="K25" s="171">
        <f>ROUND(E25*J25,2)</f>
        <v>0</v>
      </c>
      <c r="L25" s="171">
        <v>21</v>
      </c>
      <c r="M25" s="171">
        <f>G25*(1+L25/100)</f>
        <v>0</v>
      </c>
      <c r="N25" s="171">
        <v>0</v>
      </c>
      <c r="O25" s="171">
        <f>ROUND(E25*N25,2)</f>
        <v>0</v>
      </c>
      <c r="P25" s="171">
        <v>0</v>
      </c>
      <c r="Q25" s="171">
        <f>ROUND(E25*P25,2)</f>
        <v>0</v>
      </c>
      <c r="R25" s="171" t="s">
        <v>683</v>
      </c>
      <c r="S25" s="171" t="s">
        <v>133</v>
      </c>
      <c r="T25" s="172" t="s">
        <v>133</v>
      </c>
      <c r="U25" s="156">
        <v>1.1000000000000001</v>
      </c>
      <c r="V25" s="156">
        <f>ROUND(E25*U25,2)</f>
        <v>512.6</v>
      </c>
      <c r="W25" s="156"/>
      <c r="X25" s="156" t="s">
        <v>134</v>
      </c>
      <c r="Y25" s="147"/>
      <c r="Z25" s="147"/>
      <c r="AA25" s="147"/>
      <c r="AB25" s="147"/>
      <c r="AC25" s="147"/>
      <c r="AD25" s="147"/>
      <c r="AE25" s="147"/>
      <c r="AF25" s="147"/>
      <c r="AG25" s="147" t="s">
        <v>321</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4" t="s">
        <v>684</v>
      </c>
      <c r="D26" s="255"/>
      <c r="E26" s="255"/>
      <c r="F26" s="255"/>
      <c r="G26" s="255"/>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137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258" t="s">
        <v>440</v>
      </c>
      <c r="D27" s="259"/>
      <c r="E27" s="259"/>
      <c r="F27" s="259"/>
      <c r="G27" s="259"/>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324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58" t="s">
        <v>685</v>
      </c>
      <c r="D28" s="259"/>
      <c r="E28" s="259"/>
      <c r="F28" s="259"/>
      <c r="G28" s="259"/>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324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54"/>
      <c r="B29" s="155"/>
      <c r="C29" s="258" t="s">
        <v>686</v>
      </c>
      <c r="D29" s="259"/>
      <c r="E29" s="259"/>
      <c r="F29" s="259"/>
      <c r="G29" s="259"/>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324</v>
      </c>
      <c r="AH29" s="147"/>
      <c r="AI29" s="147"/>
      <c r="AJ29" s="147"/>
      <c r="AK29" s="147"/>
      <c r="AL29" s="147"/>
      <c r="AM29" s="147"/>
      <c r="AN29" s="147"/>
      <c r="AO29" s="147"/>
      <c r="AP29" s="147"/>
      <c r="AQ29" s="147"/>
      <c r="AR29" s="147"/>
      <c r="AS29" s="147"/>
      <c r="AT29" s="147"/>
      <c r="AU29" s="147"/>
      <c r="AV29" s="147"/>
      <c r="AW29" s="147"/>
      <c r="AX29" s="147"/>
      <c r="AY29" s="147"/>
      <c r="AZ29" s="147"/>
      <c r="BA29" s="173" t="str">
        <f>C29</f>
        <v>- úprava  ukládaného  materiálu  vlhčením,  tříděním,  promícháním  nebo  vysoušením,  příp. jiné úpravy za účelem zlepšení jeho  mech. vlastností</v>
      </c>
      <c r="BB29" s="147"/>
      <c r="BC29" s="147"/>
      <c r="BD29" s="147"/>
      <c r="BE29" s="147"/>
      <c r="BF29" s="147"/>
      <c r="BG29" s="147"/>
      <c r="BH29" s="147"/>
    </row>
    <row r="30" spans="1:60" outlineLevel="1" x14ac:dyDescent="0.2">
      <c r="A30" s="154"/>
      <c r="B30" s="155"/>
      <c r="C30" s="258" t="s">
        <v>863</v>
      </c>
      <c r="D30" s="259"/>
      <c r="E30" s="259"/>
      <c r="F30" s="259"/>
      <c r="G30" s="259"/>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324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58" t="s">
        <v>687</v>
      </c>
      <c r="D31" s="259"/>
      <c r="E31" s="259"/>
      <c r="F31" s="259"/>
      <c r="G31" s="259"/>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324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58" t="s">
        <v>688</v>
      </c>
      <c r="D32" s="259"/>
      <c r="E32" s="259"/>
      <c r="F32" s="259"/>
      <c r="G32" s="259"/>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324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258" t="s">
        <v>689</v>
      </c>
      <c r="D33" s="259"/>
      <c r="E33" s="259"/>
      <c r="F33" s="259"/>
      <c r="G33" s="259"/>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324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58" t="s">
        <v>690</v>
      </c>
      <c r="D34" s="259"/>
      <c r="E34" s="259"/>
      <c r="F34" s="259"/>
      <c r="G34" s="259"/>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324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58" t="s">
        <v>691</v>
      </c>
      <c r="D35" s="259"/>
      <c r="E35" s="259"/>
      <c r="F35" s="259"/>
      <c r="G35" s="259"/>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324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58" t="s">
        <v>692</v>
      </c>
      <c r="D36" s="259"/>
      <c r="E36" s="259"/>
      <c r="F36" s="259"/>
      <c r="G36" s="259"/>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324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58" t="s">
        <v>693</v>
      </c>
      <c r="D37" s="259"/>
      <c r="E37" s="259"/>
      <c r="F37" s="259"/>
      <c r="G37" s="259"/>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324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258" t="s">
        <v>694</v>
      </c>
      <c r="D38" s="259"/>
      <c r="E38" s="259"/>
      <c r="F38" s="259"/>
      <c r="G38" s="259"/>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324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258" t="s">
        <v>695</v>
      </c>
      <c r="D39" s="259"/>
      <c r="E39" s="259"/>
      <c r="F39" s="259"/>
      <c r="G39" s="259"/>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324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258" t="s">
        <v>696</v>
      </c>
      <c r="D40" s="259"/>
      <c r="E40" s="259"/>
      <c r="F40" s="259"/>
      <c r="G40" s="259"/>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324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58" t="s">
        <v>697</v>
      </c>
      <c r="D41" s="259"/>
      <c r="E41" s="259"/>
      <c r="F41" s="259"/>
      <c r="G41" s="259"/>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324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2.5" outlineLevel="1" x14ac:dyDescent="0.2">
      <c r="A42" s="154"/>
      <c r="B42" s="155"/>
      <c r="C42" s="258" t="s">
        <v>698</v>
      </c>
      <c r="D42" s="259"/>
      <c r="E42" s="259"/>
      <c r="F42" s="259"/>
      <c r="G42" s="259"/>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324</v>
      </c>
      <c r="AH42" s="147"/>
      <c r="AI42" s="147"/>
      <c r="AJ42" s="147"/>
      <c r="AK42" s="147"/>
      <c r="AL42" s="147"/>
      <c r="AM42" s="147"/>
      <c r="AN42" s="147"/>
      <c r="AO42" s="147"/>
      <c r="AP42" s="147"/>
      <c r="AQ42" s="147"/>
      <c r="AR42" s="147"/>
      <c r="AS42" s="147"/>
      <c r="AT42" s="147"/>
      <c r="AU42" s="147"/>
      <c r="AV42" s="147"/>
      <c r="AW42" s="147"/>
      <c r="AX42" s="147"/>
      <c r="AY42" s="147"/>
      <c r="AZ42" s="147"/>
      <c r="BA42" s="173" t="str">
        <f>C42</f>
        <v>- veškeré  pomocné konstrukce umožňující provedení  zemní konstrukce  (příjezdy,  sjezdy,  nájezdy, lešení, podpěrné konstrukce, přemostění, zpevněné plochy, zakrytí a pod.)</v>
      </c>
      <c r="BB42" s="147"/>
      <c r="BC42" s="147"/>
      <c r="BD42" s="147"/>
      <c r="BE42" s="147"/>
      <c r="BF42" s="147"/>
      <c r="BG42" s="147"/>
      <c r="BH42" s="147"/>
    </row>
    <row r="43" spans="1:60" outlineLevel="1" x14ac:dyDescent="0.2">
      <c r="A43" s="154"/>
      <c r="B43" s="155"/>
      <c r="C43" s="184" t="s">
        <v>325</v>
      </c>
      <c r="D43" s="181"/>
      <c r="E43" s="182"/>
      <c r="F43" s="183"/>
      <c r="G43" s="183"/>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324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84" t="s">
        <v>325</v>
      </c>
      <c r="D44" s="181"/>
      <c r="E44" s="182"/>
      <c r="F44" s="183"/>
      <c r="G44" s="183"/>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324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258" t="s">
        <v>699</v>
      </c>
      <c r="D45" s="259"/>
      <c r="E45" s="259"/>
      <c r="F45" s="259"/>
      <c r="G45" s="259"/>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324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258" t="s">
        <v>700</v>
      </c>
      <c r="D46" s="259"/>
      <c r="E46" s="259"/>
      <c r="F46" s="259"/>
      <c r="G46" s="259"/>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324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258" t="s">
        <v>701</v>
      </c>
      <c r="D47" s="259"/>
      <c r="E47" s="259"/>
      <c r="F47" s="259"/>
      <c r="G47" s="259"/>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324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258" t="s">
        <v>702</v>
      </c>
      <c r="D48" s="259"/>
      <c r="E48" s="259"/>
      <c r="F48" s="259"/>
      <c r="G48" s="259"/>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324</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77" t="s">
        <v>703</v>
      </c>
      <c r="D49" s="157"/>
      <c r="E49" s="158">
        <v>466</v>
      </c>
      <c r="F49" s="156"/>
      <c r="G49" s="156"/>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148</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45"/>
      <c r="D50" s="246"/>
      <c r="E50" s="246"/>
      <c r="F50" s="246"/>
      <c r="G50" s="246"/>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138</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66">
        <v>5</v>
      </c>
      <c r="B51" s="167" t="s">
        <v>704</v>
      </c>
      <c r="C51" s="176" t="s">
        <v>705</v>
      </c>
      <c r="D51" s="168" t="s">
        <v>172</v>
      </c>
      <c r="E51" s="169">
        <v>1087</v>
      </c>
      <c r="F51" s="170"/>
      <c r="G51" s="171">
        <f>ROUND(E51*F51,2)</f>
        <v>0</v>
      </c>
      <c r="H51" s="170"/>
      <c r="I51" s="171">
        <f>ROUND(E51*H51,2)</f>
        <v>0</v>
      </c>
      <c r="J51" s="170"/>
      <c r="K51" s="171">
        <f>ROUND(E51*J51,2)</f>
        <v>0</v>
      </c>
      <c r="L51" s="171">
        <v>21</v>
      </c>
      <c r="M51" s="171">
        <f>G51*(1+L51/100)</f>
        <v>0</v>
      </c>
      <c r="N51" s="171">
        <v>0</v>
      </c>
      <c r="O51" s="171">
        <f>ROUND(E51*N51,2)</f>
        <v>0</v>
      </c>
      <c r="P51" s="171">
        <v>0</v>
      </c>
      <c r="Q51" s="171">
        <f>ROUND(E51*P51,2)</f>
        <v>0</v>
      </c>
      <c r="R51" s="171" t="s">
        <v>683</v>
      </c>
      <c r="S51" s="171" t="s">
        <v>133</v>
      </c>
      <c r="T51" s="172" t="s">
        <v>133</v>
      </c>
      <c r="U51" s="156">
        <v>0.13</v>
      </c>
      <c r="V51" s="156">
        <f>ROUND(E51*U51,2)</f>
        <v>141.31</v>
      </c>
      <c r="W51" s="156"/>
      <c r="X51" s="156" t="s">
        <v>134</v>
      </c>
      <c r="Y51" s="147"/>
      <c r="Z51" s="147"/>
      <c r="AA51" s="147"/>
      <c r="AB51" s="147"/>
      <c r="AC51" s="147"/>
      <c r="AD51" s="147"/>
      <c r="AE51" s="147"/>
      <c r="AF51" s="147"/>
      <c r="AG51" s="147" t="s">
        <v>321</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254" t="s">
        <v>706</v>
      </c>
      <c r="D52" s="255"/>
      <c r="E52" s="255"/>
      <c r="F52" s="255"/>
      <c r="G52" s="255"/>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137</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177" t="s">
        <v>707</v>
      </c>
      <c r="D53" s="157"/>
      <c r="E53" s="158"/>
      <c r="F53" s="156"/>
      <c r="G53" s="156"/>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148</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77" t="s">
        <v>708</v>
      </c>
      <c r="D54" s="157"/>
      <c r="E54" s="158">
        <v>1087</v>
      </c>
      <c r="F54" s="156"/>
      <c r="G54" s="15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148</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77" t="s">
        <v>709</v>
      </c>
      <c r="D55" s="157"/>
      <c r="E55" s="158"/>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148</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77" t="s">
        <v>710</v>
      </c>
      <c r="D56" s="157"/>
      <c r="E56" s="158"/>
      <c r="F56" s="156"/>
      <c r="G56" s="15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148</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77" t="s">
        <v>711</v>
      </c>
      <c r="D57" s="157"/>
      <c r="E57" s="158"/>
      <c r="F57" s="156"/>
      <c r="G57" s="156"/>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148</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45"/>
      <c r="D58" s="246"/>
      <c r="E58" s="246"/>
      <c r="F58" s="246"/>
      <c r="G58" s="246"/>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138</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2.5" outlineLevel="1" x14ac:dyDescent="0.2">
      <c r="A59" s="166">
        <v>6</v>
      </c>
      <c r="B59" s="167" t="s">
        <v>712</v>
      </c>
      <c r="C59" s="176" t="s">
        <v>713</v>
      </c>
      <c r="D59" s="168" t="s">
        <v>172</v>
      </c>
      <c r="E59" s="169">
        <v>1087</v>
      </c>
      <c r="F59" s="170"/>
      <c r="G59" s="171">
        <f>ROUND(E59*F59,2)</f>
        <v>0</v>
      </c>
      <c r="H59" s="170"/>
      <c r="I59" s="171">
        <f>ROUND(E59*H59,2)</f>
        <v>0</v>
      </c>
      <c r="J59" s="170"/>
      <c r="K59" s="171">
        <f>ROUND(E59*J59,2)</f>
        <v>0</v>
      </c>
      <c r="L59" s="171">
        <v>21</v>
      </c>
      <c r="M59" s="171">
        <f>G59*(1+L59/100)</f>
        <v>0</v>
      </c>
      <c r="N59" s="171">
        <v>0</v>
      </c>
      <c r="O59" s="171">
        <f>ROUND(E59*N59,2)</f>
        <v>0</v>
      </c>
      <c r="P59" s="171">
        <v>0</v>
      </c>
      <c r="Q59" s="171">
        <f>ROUND(E59*P59,2)</f>
        <v>0</v>
      </c>
      <c r="R59" s="171" t="s">
        <v>683</v>
      </c>
      <c r="S59" s="171" t="s">
        <v>133</v>
      </c>
      <c r="T59" s="172" t="s">
        <v>133</v>
      </c>
      <c r="U59" s="156">
        <v>0.09</v>
      </c>
      <c r="V59" s="156">
        <f>ROUND(E59*U59,2)</f>
        <v>97.83</v>
      </c>
      <c r="W59" s="156"/>
      <c r="X59" s="156" t="s">
        <v>134</v>
      </c>
      <c r="Y59" s="147"/>
      <c r="Z59" s="147"/>
      <c r="AA59" s="147"/>
      <c r="AB59" s="147"/>
      <c r="AC59" s="147"/>
      <c r="AD59" s="147"/>
      <c r="AE59" s="147"/>
      <c r="AF59" s="147"/>
      <c r="AG59" s="147" t="s">
        <v>321</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254" t="s">
        <v>714</v>
      </c>
      <c r="D60" s="255"/>
      <c r="E60" s="255"/>
      <c r="F60" s="255"/>
      <c r="G60" s="255"/>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137</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77" t="s">
        <v>715</v>
      </c>
      <c r="D61" s="157"/>
      <c r="E61" s="158">
        <v>1087</v>
      </c>
      <c r="F61" s="156"/>
      <c r="G61" s="156"/>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148</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45"/>
      <c r="D62" s="246"/>
      <c r="E62" s="246"/>
      <c r="F62" s="246"/>
      <c r="G62" s="246"/>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138</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22.5" outlineLevel="1" x14ac:dyDescent="0.2">
      <c r="A63" s="166">
        <v>7</v>
      </c>
      <c r="B63" s="167" t="s">
        <v>716</v>
      </c>
      <c r="C63" s="176" t="s">
        <v>717</v>
      </c>
      <c r="D63" s="168" t="s">
        <v>172</v>
      </c>
      <c r="E63" s="169">
        <v>1212</v>
      </c>
      <c r="F63" s="170"/>
      <c r="G63" s="171">
        <f>ROUND(E63*F63,2)</f>
        <v>0</v>
      </c>
      <c r="H63" s="170"/>
      <c r="I63" s="171">
        <f>ROUND(E63*H63,2)</f>
        <v>0</v>
      </c>
      <c r="J63" s="170"/>
      <c r="K63" s="171">
        <f>ROUND(E63*J63,2)</f>
        <v>0</v>
      </c>
      <c r="L63" s="171">
        <v>21</v>
      </c>
      <c r="M63" s="171">
        <f>G63*(1+L63/100)</f>
        <v>0</v>
      </c>
      <c r="N63" s="171">
        <v>0</v>
      </c>
      <c r="O63" s="171">
        <f>ROUND(E63*N63,2)</f>
        <v>0</v>
      </c>
      <c r="P63" s="171">
        <v>0</v>
      </c>
      <c r="Q63" s="171">
        <f>ROUND(E63*P63,2)</f>
        <v>0</v>
      </c>
      <c r="R63" s="171" t="s">
        <v>132</v>
      </c>
      <c r="S63" s="171" t="s">
        <v>133</v>
      </c>
      <c r="T63" s="172" t="s">
        <v>133</v>
      </c>
      <c r="U63" s="156">
        <v>0.06</v>
      </c>
      <c r="V63" s="156">
        <f>ROUND(E63*U63,2)</f>
        <v>72.72</v>
      </c>
      <c r="W63" s="156"/>
      <c r="X63" s="156" t="s">
        <v>134</v>
      </c>
      <c r="Y63" s="147"/>
      <c r="Z63" s="147"/>
      <c r="AA63" s="147"/>
      <c r="AB63" s="147"/>
      <c r="AC63" s="147"/>
      <c r="AD63" s="147"/>
      <c r="AE63" s="147"/>
      <c r="AF63" s="147"/>
      <c r="AG63" s="147" t="s">
        <v>321</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254" t="s">
        <v>718</v>
      </c>
      <c r="D64" s="255"/>
      <c r="E64" s="255"/>
      <c r="F64" s="255"/>
      <c r="G64" s="255"/>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137</v>
      </c>
      <c r="AH64" s="147"/>
      <c r="AI64" s="147"/>
      <c r="AJ64" s="147"/>
      <c r="AK64" s="147"/>
      <c r="AL64" s="147"/>
      <c r="AM64" s="147"/>
      <c r="AN64" s="147"/>
      <c r="AO64" s="147"/>
      <c r="AP64" s="147"/>
      <c r="AQ64" s="147"/>
      <c r="AR64" s="147"/>
      <c r="AS64" s="147"/>
      <c r="AT64" s="147"/>
      <c r="AU64" s="147"/>
      <c r="AV64" s="147"/>
      <c r="AW64" s="147"/>
      <c r="AX64" s="147"/>
      <c r="AY64" s="147"/>
      <c r="AZ64" s="147"/>
      <c r="BA64" s="173" t="str">
        <f>C64</f>
        <v>s případným nutným přemístěním hromad nebo dočasných skládek na místo potřeby ze vzdálenosti do 30 m, ve svahu sklonu přes 1 : 5,</v>
      </c>
      <c r="BB64" s="147"/>
      <c r="BC64" s="147"/>
      <c r="BD64" s="147"/>
      <c r="BE64" s="147"/>
      <c r="BF64" s="147"/>
      <c r="BG64" s="147"/>
      <c r="BH64" s="147"/>
    </row>
    <row r="65" spans="1:60" outlineLevel="1" x14ac:dyDescent="0.2">
      <c r="A65" s="154"/>
      <c r="B65" s="155"/>
      <c r="C65" s="177" t="s">
        <v>719</v>
      </c>
      <c r="D65" s="157"/>
      <c r="E65" s="158">
        <v>1212</v>
      </c>
      <c r="F65" s="156"/>
      <c r="G65" s="156"/>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148</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77" t="s">
        <v>707</v>
      </c>
      <c r="D66" s="157"/>
      <c r="E66" s="158"/>
      <c r="F66" s="156"/>
      <c r="G66" s="156"/>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148</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245"/>
      <c r="D67" s="246"/>
      <c r="E67" s="246"/>
      <c r="F67" s="246"/>
      <c r="G67" s="246"/>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138</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66">
        <v>8</v>
      </c>
      <c r="B68" s="167" t="s">
        <v>720</v>
      </c>
      <c r="C68" s="176" t="s">
        <v>721</v>
      </c>
      <c r="D68" s="168" t="s">
        <v>172</v>
      </c>
      <c r="E68" s="169">
        <v>101.2</v>
      </c>
      <c r="F68" s="170"/>
      <c r="G68" s="171">
        <f>ROUND(E68*F68,2)</f>
        <v>0</v>
      </c>
      <c r="H68" s="170"/>
      <c r="I68" s="171">
        <f>ROUND(E68*H68,2)</f>
        <v>0</v>
      </c>
      <c r="J68" s="170"/>
      <c r="K68" s="171">
        <f>ROUND(E68*J68,2)</f>
        <v>0</v>
      </c>
      <c r="L68" s="171">
        <v>21</v>
      </c>
      <c r="M68" s="171">
        <f>G68*(1+L68/100)</f>
        <v>0</v>
      </c>
      <c r="N68" s="171">
        <v>0</v>
      </c>
      <c r="O68" s="171">
        <f>ROUND(E68*N68,2)</f>
        <v>0</v>
      </c>
      <c r="P68" s="171">
        <v>0</v>
      </c>
      <c r="Q68" s="171">
        <f>ROUND(E68*P68,2)</f>
        <v>0</v>
      </c>
      <c r="R68" s="171" t="s">
        <v>683</v>
      </c>
      <c r="S68" s="171" t="s">
        <v>133</v>
      </c>
      <c r="T68" s="172" t="s">
        <v>133</v>
      </c>
      <c r="U68" s="156">
        <v>0.11</v>
      </c>
      <c r="V68" s="156">
        <f>ROUND(E68*U68,2)</f>
        <v>11.13</v>
      </c>
      <c r="W68" s="156"/>
      <c r="X68" s="156" t="s">
        <v>134</v>
      </c>
      <c r="Y68" s="147"/>
      <c r="Z68" s="147"/>
      <c r="AA68" s="147"/>
      <c r="AB68" s="147"/>
      <c r="AC68" s="147"/>
      <c r="AD68" s="147"/>
      <c r="AE68" s="147"/>
      <c r="AF68" s="147"/>
      <c r="AG68" s="147" t="s">
        <v>321</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254" t="s">
        <v>722</v>
      </c>
      <c r="D69" s="255"/>
      <c r="E69" s="255"/>
      <c r="F69" s="255"/>
      <c r="G69" s="255"/>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137</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258" t="s">
        <v>864</v>
      </c>
      <c r="D70" s="259"/>
      <c r="E70" s="259"/>
      <c r="F70" s="259"/>
      <c r="G70" s="259"/>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324</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258" t="s">
        <v>723</v>
      </c>
      <c r="D71" s="259"/>
      <c r="E71" s="259"/>
      <c r="F71" s="259"/>
      <c r="G71" s="259"/>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324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84" t="s">
        <v>325</v>
      </c>
      <c r="D72" s="181"/>
      <c r="E72" s="182"/>
      <c r="F72" s="183"/>
      <c r="G72" s="183"/>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324</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258" t="s">
        <v>724</v>
      </c>
      <c r="D73" s="259"/>
      <c r="E73" s="259"/>
      <c r="F73" s="259"/>
      <c r="G73" s="259"/>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324</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258" t="s">
        <v>725</v>
      </c>
      <c r="D74" s="259"/>
      <c r="E74" s="259"/>
      <c r="F74" s="259"/>
      <c r="G74" s="259"/>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324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258" t="s">
        <v>726</v>
      </c>
      <c r="D75" s="259"/>
      <c r="E75" s="259"/>
      <c r="F75" s="259"/>
      <c r="G75" s="259"/>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324</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258" t="s">
        <v>727</v>
      </c>
      <c r="D76" s="259"/>
      <c r="E76" s="259"/>
      <c r="F76" s="259"/>
      <c r="G76" s="259"/>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324</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258" t="s">
        <v>728</v>
      </c>
      <c r="D77" s="259"/>
      <c r="E77" s="259"/>
      <c r="F77" s="259"/>
      <c r="G77" s="259"/>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324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258" t="s">
        <v>729</v>
      </c>
      <c r="D78" s="259"/>
      <c r="E78" s="259"/>
      <c r="F78" s="259"/>
      <c r="G78" s="259"/>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324</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58" t="s">
        <v>730</v>
      </c>
      <c r="D79" s="259"/>
      <c r="E79" s="259"/>
      <c r="F79" s="259"/>
      <c r="G79" s="259"/>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324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258" t="s">
        <v>731</v>
      </c>
      <c r="D80" s="259"/>
      <c r="E80" s="259"/>
      <c r="F80" s="259"/>
      <c r="G80" s="259"/>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324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177" t="s">
        <v>732</v>
      </c>
      <c r="D81" s="157"/>
      <c r="E81" s="158"/>
      <c r="F81" s="156"/>
      <c r="G81" s="156"/>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148</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77" t="s">
        <v>733</v>
      </c>
      <c r="D82" s="157"/>
      <c r="E82" s="158">
        <v>20</v>
      </c>
      <c r="F82" s="156"/>
      <c r="G82" s="156"/>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148</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77" t="s">
        <v>734</v>
      </c>
      <c r="D83" s="157"/>
      <c r="E83" s="158">
        <v>81.2</v>
      </c>
      <c r="F83" s="156"/>
      <c r="G83" s="156"/>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148</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245"/>
      <c r="D84" s="246"/>
      <c r="E84" s="246"/>
      <c r="F84" s="246"/>
      <c r="G84" s="246"/>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138</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ht="22.5" outlineLevel="1" x14ac:dyDescent="0.2">
      <c r="A85" s="166">
        <v>9</v>
      </c>
      <c r="B85" s="167" t="s">
        <v>735</v>
      </c>
      <c r="C85" s="176" t="s">
        <v>947</v>
      </c>
      <c r="D85" s="168" t="s">
        <v>172</v>
      </c>
      <c r="E85" s="169">
        <v>125</v>
      </c>
      <c r="F85" s="170"/>
      <c r="G85" s="171">
        <f>ROUND(E85*F85,2)</f>
        <v>0</v>
      </c>
      <c r="H85" s="170"/>
      <c r="I85" s="171">
        <f>ROUND(E85*H85,2)</f>
        <v>0</v>
      </c>
      <c r="J85" s="170"/>
      <c r="K85" s="171">
        <f>ROUND(E85*J85,2)</f>
        <v>0</v>
      </c>
      <c r="L85" s="171">
        <v>21</v>
      </c>
      <c r="M85" s="171">
        <f>G85*(1+L85/100)</f>
        <v>0</v>
      </c>
      <c r="N85" s="171">
        <v>0</v>
      </c>
      <c r="O85" s="171">
        <f>ROUND(E85*N85,2)</f>
        <v>0</v>
      </c>
      <c r="P85" s="171">
        <v>0</v>
      </c>
      <c r="Q85" s="171">
        <f>ROUND(E85*P85,2)</f>
        <v>0</v>
      </c>
      <c r="R85" s="171" t="s">
        <v>683</v>
      </c>
      <c r="S85" s="171" t="s">
        <v>133</v>
      </c>
      <c r="T85" s="172" t="s">
        <v>133</v>
      </c>
      <c r="U85" s="156">
        <v>0.04</v>
      </c>
      <c r="V85" s="156">
        <f>ROUND(E85*U85,2)</f>
        <v>5</v>
      </c>
      <c r="W85" s="156"/>
      <c r="X85" s="156" t="s">
        <v>134</v>
      </c>
      <c r="Y85" s="147"/>
      <c r="Z85" s="147"/>
      <c r="AA85" s="147"/>
      <c r="AB85" s="147"/>
      <c r="AC85" s="147"/>
      <c r="AD85" s="147"/>
      <c r="AE85" s="147"/>
      <c r="AF85" s="147"/>
      <c r="AG85" s="147" t="s">
        <v>321</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77" t="s">
        <v>736</v>
      </c>
      <c r="D86" s="157"/>
      <c r="E86" s="158">
        <v>125</v>
      </c>
      <c r="F86" s="156"/>
      <c r="G86" s="156"/>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148</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245"/>
      <c r="D87" s="246"/>
      <c r="E87" s="246"/>
      <c r="F87" s="246"/>
      <c r="G87" s="246"/>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66" t="s">
        <v>957</v>
      </c>
      <c r="B88" s="167" t="s">
        <v>958</v>
      </c>
      <c r="C88" s="176" t="s">
        <v>959</v>
      </c>
      <c r="D88" s="168" t="s">
        <v>145</v>
      </c>
      <c r="E88" s="169">
        <v>10.6</v>
      </c>
      <c r="F88" s="170"/>
      <c r="G88" s="171">
        <f>ROUND(E88*F88,2)</f>
        <v>0</v>
      </c>
      <c r="H88" s="170"/>
      <c r="I88" s="171">
        <f>ROUND(E88*H88,2)</f>
        <v>0</v>
      </c>
      <c r="J88" s="170"/>
      <c r="K88" s="171">
        <f>ROUND(E88*J88,2)</f>
        <v>0</v>
      </c>
      <c r="L88" s="171">
        <v>21</v>
      </c>
      <c r="M88" s="171">
        <f>G88*(1+L88/100)</f>
        <v>0</v>
      </c>
      <c r="N88" s="171">
        <v>0</v>
      </c>
      <c r="O88" s="171">
        <f>ROUND(E88*N88,2)</f>
        <v>0</v>
      </c>
      <c r="P88" s="171">
        <v>0</v>
      </c>
      <c r="Q88" s="171">
        <f>ROUND(E88*P88,2)</f>
        <v>0</v>
      </c>
      <c r="R88" s="171" t="s">
        <v>165</v>
      </c>
      <c r="S88" s="171" t="s">
        <v>165</v>
      </c>
      <c r="T88" s="156"/>
      <c r="U88" s="156"/>
      <c r="V88" s="156"/>
      <c r="W88" s="156"/>
      <c r="X88" s="156"/>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77" t="s">
        <v>950</v>
      </c>
      <c r="D89" s="186"/>
      <c r="E89" s="187"/>
      <c r="F89" s="156"/>
      <c r="G89" s="156"/>
      <c r="H89" s="188"/>
      <c r="I89" s="156"/>
      <c r="J89" s="188"/>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85" t="s">
        <v>951</v>
      </c>
      <c r="D90" s="186"/>
      <c r="E90" s="187"/>
      <c r="F90" s="156"/>
      <c r="G90" s="156"/>
      <c r="H90" s="188"/>
      <c r="I90" s="156"/>
      <c r="J90" s="188"/>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77" t="s">
        <v>956</v>
      </c>
      <c r="D91" s="157"/>
      <c r="E91" s="158">
        <v>10.6</v>
      </c>
      <c r="F91" s="156"/>
      <c r="G91" s="156"/>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245"/>
      <c r="D92" s="246"/>
      <c r="E92" s="246"/>
      <c r="F92" s="246"/>
      <c r="G92" s="246"/>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138</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66">
        <v>10</v>
      </c>
      <c r="B93" s="167" t="s">
        <v>737</v>
      </c>
      <c r="C93" s="176" t="s">
        <v>738</v>
      </c>
      <c r="D93" s="168" t="s">
        <v>172</v>
      </c>
      <c r="E93" s="169">
        <v>125</v>
      </c>
      <c r="F93" s="170"/>
      <c r="G93" s="171">
        <f>ROUND(E93*F93,2)</f>
        <v>0</v>
      </c>
      <c r="H93" s="170"/>
      <c r="I93" s="171">
        <f>ROUND(E93*H93,2)</f>
        <v>0</v>
      </c>
      <c r="J93" s="170"/>
      <c r="K93" s="171">
        <f>ROUND(E93*J93,2)</f>
        <v>0</v>
      </c>
      <c r="L93" s="171">
        <v>21</v>
      </c>
      <c r="M93" s="171">
        <f>G93*(1+L93/100)</f>
        <v>0</v>
      </c>
      <c r="N93" s="171">
        <v>0</v>
      </c>
      <c r="O93" s="171">
        <f>ROUND(E93*N93,2)</f>
        <v>0</v>
      </c>
      <c r="P93" s="171">
        <v>0</v>
      </c>
      <c r="Q93" s="171">
        <f>ROUND(E93*P93,2)</f>
        <v>0</v>
      </c>
      <c r="R93" s="171" t="s">
        <v>683</v>
      </c>
      <c r="S93" s="171" t="s">
        <v>133</v>
      </c>
      <c r="T93" s="172" t="s">
        <v>133</v>
      </c>
      <c r="U93" s="156">
        <v>0.05</v>
      </c>
      <c r="V93" s="156">
        <f>ROUND(E93*U93,2)</f>
        <v>6.25</v>
      </c>
      <c r="W93" s="156"/>
      <c r="X93" s="156" t="s">
        <v>134</v>
      </c>
      <c r="Y93" s="147"/>
      <c r="Z93" s="147"/>
      <c r="AA93" s="147"/>
      <c r="AB93" s="147"/>
      <c r="AC93" s="147"/>
      <c r="AD93" s="147"/>
      <c r="AE93" s="147"/>
      <c r="AF93" s="147"/>
      <c r="AG93" s="147" t="s">
        <v>321</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2.5" outlineLevel="1" x14ac:dyDescent="0.2">
      <c r="A94" s="154"/>
      <c r="B94" s="155"/>
      <c r="C94" s="254" t="s">
        <v>739</v>
      </c>
      <c r="D94" s="255"/>
      <c r="E94" s="255"/>
      <c r="F94" s="255"/>
      <c r="G94" s="255"/>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137</v>
      </c>
      <c r="AH94" s="147"/>
      <c r="AI94" s="147"/>
      <c r="AJ94" s="147"/>
      <c r="AK94" s="147"/>
      <c r="AL94" s="147"/>
      <c r="AM94" s="147"/>
      <c r="AN94" s="147"/>
      <c r="AO94" s="147"/>
      <c r="AP94" s="147"/>
      <c r="AQ94" s="147"/>
      <c r="AR94" s="147"/>
      <c r="AS94" s="147"/>
      <c r="AT94" s="147"/>
      <c r="AU94" s="147"/>
      <c r="AV94" s="147"/>
      <c r="AW94" s="147"/>
      <c r="AX94" s="147"/>
      <c r="AY94" s="147"/>
      <c r="AZ94" s="147"/>
      <c r="BA94" s="173" t="str">
        <f>C94</f>
        <v>pro vysazování rostlin s urovnáním a s případným naložením odpadu na dopravní prostředek, s odvozem na vzdálenost do 20 km a se složením,</v>
      </c>
      <c r="BB94" s="147"/>
      <c r="BC94" s="147"/>
      <c r="BD94" s="147"/>
      <c r="BE94" s="147"/>
      <c r="BF94" s="147"/>
      <c r="BG94" s="147"/>
      <c r="BH94" s="147"/>
    </row>
    <row r="95" spans="1:60" outlineLevel="1" x14ac:dyDescent="0.2">
      <c r="A95" s="154"/>
      <c r="B95" s="155"/>
      <c r="C95" s="258" t="s">
        <v>740</v>
      </c>
      <c r="D95" s="259"/>
      <c r="E95" s="259"/>
      <c r="F95" s="259"/>
      <c r="G95" s="259"/>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324</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177" t="s">
        <v>741</v>
      </c>
      <c r="D96" s="157"/>
      <c r="E96" s="158">
        <v>125</v>
      </c>
      <c r="F96" s="156"/>
      <c r="G96" s="156"/>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148</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22.5" outlineLevel="1" x14ac:dyDescent="0.2">
      <c r="A97" s="154"/>
      <c r="B97" s="155"/>
      <c r="C97" s="177" t="s">
        <v>952</v>
      </c>
      <c r="D97" s="157"/>
      <c r="E97" s="158"/>
      <c r="F97" s="156"/>
      <c r="G97" s="156"/>
      <c r="H97" s="156"/>
      <c r="I97" s="156"/>
      <c r="J97" s="156"/>
      <c r="K97" s="156"/>
      <c r="L97" s="156"/>
      <c r="M97" s="156"/>
      <c r="N97" s="156"/>
      <c r="O97" s="156"/>
      <c r="P97" s="156"/>
      <c r="Q97" s="156"/>
      <c r="R97" s="156"/>
      <c r="S97" s="156"/>
      <c r="T97" s="156"/>
      <c r="U97" s="156"/>
      <c r="V97" s="156"/>
      <c r="W97" s="156"/>
      <c r="X97" s="156"/>
      <c r="Y97" s="147"/>
      <c r="Z97" s="147"/>
      <c r="AA97" s="147"/>
      <c r="AB97" s="147"/>
      <c r="AC97" s="147"/>
      <c r="AD97" s="147"/>
      <c r="AE97" s="147"/>
      <c r="AF97" s="147"/>
      <c r="AG97" s="147" t="s">
        <v>148</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245"/>
      <c r="D98" s="246"/>
      <c r="E98" s="246"/>
      <c r="F98" s="246"/>
      <c r="G98" s="246"/>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138</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66">
        <v>11</v>
      </c>
      <c r="B99" s="167" t="s">
        <v>742</v>
      </c>
      <c r="C99" s="176" t="s">
        <v>743</v>
      </c>
      <c r="D99" s="168" t="s">
        <v>172</v>
      </c>
      <c r="E99" s="169">
        <v>2299</v>
      </c>
      <c r="F99" s="170"/>
      <c r="G99" s="171">
        <f>ROUND(E99*F99,2)</f>
        <v>0</v>
      </c>
      <c r="H99" s="170"/>
      <c r="I99" s="171">
        <f>ROUND(E99*H99,2)</f>
        <v>0</v>
      </c>
      <c r="J99" s="170"/>
      <c r="K99" s="171">
        <f>ROUND(E99*J99,2)</f>
        <v>0</v>
      </c>
      <c r="L99" s="171">
        <v>21</v>
      </c>
      <c r="M99" s="171">
        <f>G99*(1+L99/100)</f>
        <v>0</v>
      </c>
      <c r="N99" s="171">
        <v>0</v>
      </c>
      <c r="O99" s="171">
        <f>ROUND(E99*N99,2)</f>
        <v>0</v>
      </c>
      <c r="P99" s="171">
        <v>0</v>
      </c>
      <c r="Q99" s="171">
        <f>ROUND(E99*P99,2)</f>
        <v>0</v>
      </c>
      <c r="R99" s="171" t="s">
        <v>683</v>
      </c>
      <c r="S99" s="171" t="s">
        <v>133</v>
      </c>
      <c r="T99" s="172" t="s">
        <v>133</v>
      </c>
      <c r="U99" s="156">
        <v>1E-3</v>
      </c>
      <c r="V99" s="156">
        <f>ROUND(E99*U99,2)</f>
        <v>2.2999999999999998</v>
      </c>
      <c r="W99" s="156"/>
      <c r="X99" s="156" t="s">
        <v>134</v>
      </c>
      <c r="Y99" s="147"/>
      <c r="Z99" s="147"/>
      <c r="AA99" s="147"/>
      <c r="AB99" s="147"/>
      <c r="AC99" s="147"/>
      <c r="AD99" s="147"/>
      <c r="AE99" s="147"/>
      <c r="AF99" s="147"/>
      <c r="AG99" s="147" t="s">
        <v>321</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177" t="s">
        <v>744</v>
      </c>
      <c r="D100" s="157"/>
      <c r="E100" s="158">
        <v>2299</v>
      </c>
      <c r="F100" s="156"/>
      <c r="G100" s="156"/>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148</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245"/>
      <c r="D101" s="246"/>
      <c r="E101" s="246"/>
      <c r="F101" s="246"/>
      <c r="G101" s="246"/>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138</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66">
        <v>12</v>
      </c>
      <c r="B102" s="167" t="s">
        <v>745</v>
      </c>
      <c r="C102" s="176" t="s">
        <v>746</v>
      </c>
      <c r="D102" s="168" t="s">
        <v>172</v>
      </c>
      <c r="E102" s="169">
        <v>2299</v>
      </c>
      <c r="F102" s="170"/>
      <c r="G102" s="171">
        <f>ROUND(E102*F102,2)</f>
        <v>0</v>
      </c>
      <c r="H102" s="170"/>
      <c r="I102" s="171">
        <f>ROUND(E102*H102,2)</f>
        <v>0</v>
      </c>
      <c r="J102" s="170"/>
      <c r="K102" s="171">
        <f>ROUND(E102*J102,2)</f>
        <v>0</v>
      </c>
      <c r="L102" s="171">
        <v>21</v>
      </c>
      <c r="M102" s="171">
        <f>G102*(1+L102/100)</f>
        <v>0</v>
      </c>
      <c r="N102" s="171">
        <v>0</v>
      </c>
      <c r="O102" s="171">
        <f>ROUND(E102*N102,2)</f>
        <v>0</v>
      </c>
      <c r="P102" s="171">
        <v>0</v>
      </c>
      <c r="Q102" s="171">
        <f>ROUND(E102*P102,2)</f>
        <v>0</v>
      </c>
      <c r="R102" s="171" t="s">
        <v>683</v>
      </c>
      <c r="S102" s="171" t="s">
        <v>133</v>
      </c>
      <c r="T102" s="172" t="s">
        <v>133</v>
      </c>
      <c r="U102" s="156">
        <v>0.02</v>
      </c>
      <c r="V102" s="156">
        <f>ROUND(E102*U102,2)</f>
        <v>45.98</v>
      </c>
      <c r="W102" s="156"/>
      <c r="X102" s="156" t="s">
        <v>134</v>
      </c>
      <c r="Y102" s="147"/>
      <c r="Z102" s="147"/>
      <c r="AA102" s="147"/>
      <c r="AB102" s="147"/>
      <c r="AC102" s="147"/>
      <c r="AD102" s="147"/>
      <c r="AE102" s="147"/>
      <c r="AF102" s="147"/>
      <c r="AG102" s="147" t="s">
        <v>321</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177" t="s">
        <v>744</v>
      </c>
      <c r="D103" s="157"/>
      <c r="E103" s="158">
        <v>2299</v>
      </c>
      <c r="F103" s="156"/>
      <c r="G103" s="156"/>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148</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245"/>
      <c r="D104" s="246"/>
      <c r="E104" s="246"/>
      <c r="F104" s="246"/>
      <c r="G104" s="246"/>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138</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66">
        <v>13</v>
      </c>
      <c r="B105" s="167" t="s">
        <v>747</v>
      </c>
      <c r="C105" s="176" t="s">
        <v>748</v>
      </c>
      <c r="D105" s="168" t="s">
        <v>245</v>
      </c>
      <c r="E105" s="169">
        <v>26</v>
      </c>
      <c r="F105" s="170"/>
      <c r="G105" s="171">
        <f>ROUND(E105*F105,2)</f>
        <v>0</v>
      </c>
      <c r="H105" s="170"/>
      <c r="I105" s="171">
        <f>ROUND(E105*H105,2)</f>
        <v>0</v>
      </c>
      <c r="J105" s="170"/>
      <c r="K105" s="171">
        <f>ROUND(E105*J105,2)</f>
        <v>0</v>
      </c>
      <c r="L105" s="171">
        <v>21</v>
      </c>
      <c r="M105" s="171">
        <f>G105*(1+L105/100)</f>
        <v>0</v>
      </c>
      <c r="N105" s="171">
        <v>0</v>
      </c>
      <c r="O105" s="171">
        <f>ROUND(E105*N105,2)</f>
        <v>0</v>
      </c>
      <c r="P105" s="171">
        <v>0</v>
      </c>
      <c r="Q105" s="171">
        <f>ROUND(E105*P105,2)</f>
        <v>0</v>
      </c>
      <c r="R105" s="171" t="s">
        <v>683</v>
      </c>
      <c r="S105" s="171" t="s">
        <v>133</v>
      </c>
      <c r="T105" s="172" t="s">
        <v>133</v>
      </c>
      <c r="U105" s="156">
        <v>5.74</v>
      </c>
      <c r="V105" s="156">
        <f>ROUND(E105*U105,2)</f>
        <v>149.24</v>
      </c>
      <c r="W105" s="156"/>
      <c r="X105" s="156" t="s">
        <v>134</v>
      </c>
      <c r="Y105" s="147"/>
      <c r="Z105" s="147"/>
      <c r="AA105" s="147"/>
      <c r="AB105" s="147"/>
      <c r="AC105" s="147"/>
      <c r="AD105" s="147"/>
      <c r="AE105" s="147"/>
      <c r="AF105" s="147"/>
      <c r="AG105" s="147" t="s">
        <v>321</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254" t="s">
        <v>749</v>
      </c>
      <c r="D106" s="255"/>
      <c r="E106" s="255"/>
      <c r="F106" s="255"/>
      <c r="G106" s="255"/>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137</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77" t="s">
        <v>953</v>
      </c>
      <c r="D107" s="157"/>
      <c r="E107" s="158">
        <v>26</v>
      </c>
      <c r="F107" s="156"/>
      <c r="G107" s="156"/>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148</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245"/>
      <c r="D108" s="246"/>
      <c r="E108" s="246"/>
      <c r="F108" s="246"/>
      <c r="G108" s="246"/>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138</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66">
        <v>14</v>
      </c>
      <c r="B109" s="167" t="s">
        <v>750</v>
      </c>
      <c r="C109" s="176" t="s">
        <v>751</v>
      </c>
      <c r="D109" s="168" t="s">
        <v>172</v>
      </c>
      <c r="E109" s="169">
        <v>84</v>
      </c>
      <c r="F109" s="170"/>
      <c r="G109" s="171">
        <f>ROUND(E109*F109,2)</f>
        <v>0</v>
      </c>
      <c r="H109" s="170"/>
      <c r="I109" s="171">
        <f>ROUND(E109*H109,2)</f>
        <v>0</v>
      </c>
      <c r="J109" s="170"/>
      <c r="K109" s="171">
        <f>ROUND(E109*J109,2)</f>
        <v>0</v>
      </c>
      <c r="L109" s="171">
        <v>21</v>
      </c>
      <c r="M109" s="171">
        <f>G109*(1+L109/100)</f>
        <v>0</v>
      </c>
      <c r="N109" s="171">
        <v>9.4000000000000004E-3</v>
      </c>
      <c r="O109" s="171">
        <f>ROUND(E109*N109,2)</f>
        <v>0.79</v>
      </c>
      <c r="P109" s="171">
        <v>0</v>
      </c>
      <c r="Q109" s="171">
        <f>ROUND(E109*P109,2)</f>
        <v>0</v>
      </c>
      <c r="R109" s="171" t="s">
        <v>683</v>
      </c>
      <c r="S109" s="171" t="s">
        <v>133</v>
      </c>
      <c r="T109" s="172" t="s">
        <v>133</v>
      </c>
      <c r="U109" s="156">
        <v>0.86</v>
      </c>
      <c r="V109" s="156">
        <f>ROUND(E109*U109,2)</f>
        <v>72.239999999999995</v>
      </c>
      <c r="W109" s="156"/>
      <c r="X109" s="156" t="s">
        <v>134</v>
      </c>
      <c r="Y109" s="147"/>
      <c r="Z109" s="147"/>
      <c r="AA109" s="147"/>
      <c r="AB109" s="147"/>
      <c r="AC109" s="147"/>
      <c r="AD109" s="147"/>
      <c r="AE109" s="147"/>
      <c r="AF109" s="147"/>
      <c r="AG109" s="147" t="s">
        <v>321</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254" t="s">
        <v>752</v>
      </c>
      <c r="D110" s="255"/>
      <c r="E110" s="255"/>
      <c r="F110" s="255"/>
      <c r="G110" s="255"/>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137</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258" t="s">
        <v>865</v>
      </c>
      <c r="D111" s="259"/>
      <c r="E111" s="259"/>
      <c r="F111" s="259"/>
      <c r="G111" s="259"/>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324</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258" t="s">
        <v>753</v>
      </c>
      <c r="D112" s="259"/>
      <c r="E112" s="259"/>
      <c r="F112" s="259"/>
      <c r="G112" s="259"/>
      <c r="H112" s="156"/>
      <c r="I112" s="156"/>
      <c r="J112" s="156"/>
      <c r="K112" s="156"/>
      <c r="L112" s="156"/>
      <c r="M112" s="156"/>
      <c r="N112" s="156"/>
      <c r="O112" s="156"/>
      <c r="P112" s="156"/>
      <c r="Q112" s="156"/>
      <c r="R112" s="156"/>
      <c r="S112" s="156"/>
      <c r="T112" s="156"/>
      <c r="U112" s="156"/>
      <c r="V112" s="156"/>
      <c r="W112" s="156"/>
      <c r="X112" s="156"/>
      <c r="Y112" s="147"/>
      <c r="Z112" s="147"/>
      <c r="AA112" s="147"/>
      <c r="AB112" s="147"/>
      <c r="AC112" s="147"/>
      <c r="AD112" s="147"/>
      <c r="AE112" s="147"/>
      <c r="AF112" s="147"/>
      <c r="AG112" s="147" t="s">
        <v>324</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77" t="s">
        <v>754</v>
      </c>
      <c r="D113" s="157"/>
      <c r="E113" s="158">
        <v>84</v>
      </c>
      <c r="F113" s="156"/>
      <c r="G113" s="156"/>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148</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245"/>
      <c r="D114" s="246"/>
      <c r="E114" s="246"/>
      <c r="F114" s="246"/>
      <c r="G114" s="246"/>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138</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66">
        <v>15</v>
      </c>
      <c r="B115" s="167" t="s">
        <v>755</v>
      </c>
      <c r="C115" s="176" t="s">
        <v>756</v>
      </c>
      <c r="D115" s="168" t="s">
        <v>172</v>
      </c>
      <c r="E115" s="169">
        <v>84</v>
      </c>
      <c r="F115" s="170"/>
      <c r="G115" s="171">
        <f>ROUND(E115*F115,2)</f>
        <v>0</v>
      </c>
      <c r="H115" s="170"/>
      <c r="I115" s="171">
        <f>ROUND(E115*H115,2)</f>
        <v>0</v>
      </c>
      <c r="J115" s="170"/>
      <c r="K115" s="171">
        <f>ROUND(E115*J115,2)</f>
        <v>0</v>
      </c>
      <c r="L115" s="171">
        <v>21</v>
      </c>
      <c r="M115" s="171">
        <f>G115*(1+L115/100)</f>
        <v>0</v>
      </c>
      <c r="N115" s="171">
        <v>0</v>
      </c>
      <c r="O115" s="171">
        <f>ROUND(E115*N115,2)</f>
        <v>0</v>
      </c>
      <c r="P115" s="171">
        <v>0</v>
      </c>
      <c r="Q115" s="171">
        <f>ROUND(E115*P115,2)</f>
        <v>0</v>
      </c>
      <c r="R115" s="171" t="s">
        <v>683</v>
      </c>
      <c r="S115" s="171" t="s">
        <v>133</v>
      </c>
      <c r="T115" s="172" t="s">
        <v>133</v>
      </c>
      <c r="U115" s="156">
        <v>0.37</v>
      </c>
      <c r="V115" s="156">
        <f>ROUND(E115*U115,2)</f>
        <v>31.08</v>
      </c>
      <c r="W115" s="156"/>
      <c r="X115" s="156" t="s">
        <v>134</v>
      </c>
      <c r="Y115" s="147"/>
      <c r="Z115" s="147"/>
      <c r="AA115" s="147"/>
      <c r="AB115" s="147"/>
      <c r="AC115" s="147"/>
      <c r="AD115" s="147"/>
      <c r="AE115" s="147"/>
      <c r="AF115" s="147"/>
      <c r="AG115" s="147" t="s">
        <v>321</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254" t="s">
        <v>752</v>
      </c>
      <c r="D116" s="255"/>
      <c r="E116" s="255"/>
      <c r="F116" s="255"/>
      <c r="G116" s="255"/>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137</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258" t="s">
        <v>757</v>
      </c>
      <c r="D117" s="259"/>
      <c r="E117" s="259"/>
      <c r="F117" s="259"/>
      <c r="G117" s="259"/>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324</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77" t="s">
        <v>758</v>
      </c>
      <c r="D118" s="157"/>
      <c r="E118" s="158">
        <v>84</v>
      </c>
      <c r="F118" s="156"/>
      <c r="G118" s="156"/>
      <c r="H118" s="156"/>
      <c r="I118" s="156"/>
      <c r="J118" s="156"/>
      <c r="K118" s="156"/>
      <c r="L118" s="156"/>
      <c r="M118" s="156"/>
      <c r="N118" s="156"/>
      <c r="O118" s="156"/>
      <c r="P118" s="156"/>
      <c r="Q118" s="156"/>
      <c r="R118" s="156"/>
      <c r="S118" s="156"/>
      <c r="T118" s="156"/>
      <c r="U118" s="156"/>
      <c r="V118" s="156"/>
      <c r="W118" s="156"/>
      <c r="X118" s="156"/>
      <c r="Y118" s="147"/>
      <c r="Z118" s="147"/>
      <c r="AA118" s="147"/>
      <c r="AB118" s="147"/>
      <c r="AC118" s="147"/>
      <c r="AD118" s="147"/>
      <c r="AE118" s="147"/>
      <c r="AF118" s="147"/>
      <c r="AG118" s="147" t="s">
        <v>148</v>
      </c>
      <c r="AH118" s="147">
        <v>5</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245"/>
      <c r="D119" s="246"/>
      <c r="E119" s="246"/>
      <c r="F119" s="246"/>
      <c r="G119" s="246"/>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138</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66">
        <v>16</v>
      </c>
      <c r="B120" s="167" t="s">
        <v>759</v>
      </c>
      <c r="C120" s="176" t="s">
        <v>760</v>
      </c>
      <c r="D120" s="168" t="s">
        <v>245</v>
      </c>
      <c r="E120" s="169">
        <v>146</v>
      </c>
      <c r="F120" s="170"/>
      <c r="G120" s="171">
        <f>ROUND(E120*F120,2)</f>
        <v>0</v>
      </c>
      <c r="H120" s="170"/>
      <c r="I120" s="171">
        <f>ROUND(E120*H120,2)</f>
        <v>0</v>
      </c>
      <c r="J120" s="170"/>
      <c r="K120" s="171">
        <f>ROUND(E120*J120,2)</f>
        <v>0</v>
      </c>
      <c r="L120" s="171">
        <v>21</v>
      </c>
      <c r="M120" s="171">
        <f>G120*(1+L120/100)</f>
        <v>0</v>
      </c>
      <c r="N120" s="171">
        <v>1.0000000000000001E-5</v>
      </c>
      <c r="O120" s="171">
        <f>ROUND(E120*N120,2)</f>
        <v>0</v>
      </c>
      <c r="P120" s="171">
        <v>0</v>
      </c>
      <c r="Q120" s="171">
        <f>ROUND(E120*P120,2)</f>
        <v>0</v>
      </c>
      <c r="R120" s="171" t="s">
        <v>683</v>
      </c>
      <c r="S120" s="171" t="s">
        <v>133</v>
      </c>
      <c r="T120" s="172" t="s">
        <v>166</v>
      </c>
      <c r="U120" s="156">
        <v>0.12</v>
      </c>
      <c r="V120" s="156">
        <f>ROUND(E120*U120,2)</f>
        <v>17.52</v>
      </c>
      <c r="W120" s="156"/>
      <c r="X120" s="156" t="s">
        <v>134</v>
      </c>
      <c r="Y120" s="147"/>
      <c r="Z120" s="147"/>
      <c r="AA120" s="147"/>
      <c r="AB120" s="147"/>
      <c r="AC120" s="147"/>
      <c r="AD120" s="147"/>
      <c r="AE120" s="147"/>
      <c r="AF120" s="147"/>
      <c r="AG120" s="147" t="s">
        <v>321</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254" t="s">
        <v>761</v>
      </c>
      <c r="D121" s="255"/>
      <c r="E121" s="255"/>
      <c r="F121" s="255"/>
      <c r="G121" s="255"/>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137</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ht="45" outlineLevel="1" x14ac:dyDescent="0.2">
      <c r="A122" s="154"/>
      <c r="B122" s="155"/>
      <c r="C122" s="258" t="s">
        <v>762</v>
      </c>
      <c r="D122" s="259"/>
      <c r="E122" s="259"/>
      <c r="F122" s="259"/>
      <c r="G122" s="259"/>
      <c r="H122" s="156"/>
      <c r="I122" s="156"/>
      <c r="J122" s="156"/>
      <c r="K122" s="156"/>
      <c r="L122" s="156"/>
      <c r="M122" s="156"/>
      <c r="N122" s="156"/>
      <c r="O122" s="156"/>
      <c r="P122" s="156"/>
      <c r="Q122" s="156"/>
      <c r="R122" s="156"/>
      <c r="S122" s="156"/>
      <c r="T122" s="156"/>
      <c r="U122" s="156"/>
      <c r="V122" s="156"/>
      <c r="W122" s="156"/>
      <c r="X122" s="156"/>
      <c r="Y122" s="147"/>
      <c r="Z122" s="147"/>
      <c r="AA122" s="147"/>
      <c r="AB122" s="147"/>
      <c r="AC122" s="147"/>
      <c r="AD122" s="147"/>
      <c r="AE122" s="147"/>
      <c r="AF122" s="147"/>
      <c r="AG122" s="147" t="s">
        <v>324</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73" t="str">
        <f>C122</f>
        <v>Stromy budou po osovém a výškovém vyrovnání fixovány min. 3 kůly osazené zešikma do dna výsadbové jámy, kůly musí být tlakově impregnované proti hnilobám, výška kůlů nad terénem musí být min. 2m, dřevina ke kůlům  bude dostatečně upevněna kokosovým úvazkem nebo širokým textilním popruhem. Kůly budou osazeny uvnitř výsadbové jámy, aby bylo možné provádět  mechanizované kosení trávníku.</v>
      </c>
      <c r="BB122" s="147"/>
      <c r="BC122" s="147"/>
      <c r="BD122" s="147"/>
      <c r="BE122" s="147"/>
      <c r="BF122" s="147"/>
      <c r="BG122" s="147"/>
      <c r="BH122" s="147"/>
    </row>
    <row r="123" spans="1:60" outlineLevel="1" x14ac:dyDescent="0.2">
      <c r="A123" s="154"/>
      <c r="B123" s="155"/>
      <c r="C123" s="258" t="s">
        <v>763</v>
      </c>
      <c r="D123" s="259"/>
      <c r="E123" s="259"/>
      <c r="F123" s="259"/>
      <c r="G123" s="259"/>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324</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258" t="s">
        <v>764</v>
      </c>
      <c r="D124" s="259"/>
      <c r="E124" s="259"/>
      <c r="F124" s="259"/>
      <c r="G124" s="259"/>
      <c r="H124" s="156"/>
      <c r="I124" s="156"/>
      <c r="J124" s="156"/>
      <c r="K124" s="156"/>
      <c r="L124" s="156"/>
      <c r="M124" s="156"/>
      <c r="N124" s="156"/>
      <c r="O124" s="156"/>
      <c r="P124" s="156"/>
      <c r="Q124" s="156"/>
      <c r="R124" s="156"/>
      <c r="S124" s="156"/>
      <c r="T124" s="156"/>
      <c r="U124" s="156"/>
      <c r="V124" s="156"/>
      <c r="W124" s="156"/>
      <c r="X124" s="156"/>
      <c r="Y124" s="147"/>
      <c r="Z124" s="147"/>
      <c r="AA124" s="147"/>
      <c r="AB124" s="147"/>
      <c r="AC124" s="147"/>
      <c r="AD124" s="147"/>
      <c r="AE124" s="147"/>
      <c r="AF124" s="147"/>
      <c r="AG124" s="147" t="s">
        <v>324</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258" t="s">
        <v>765</v>
      </c>
      <c r="D125" s="259"/>
      <c r="E125" s="259"/>
      <c r="F125" s="259"/>
      <c r="G125" s="259"/>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324</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258" t="s">
        <v>766</v>
      </c>
      <c r="D126" s="259"/>
      <c r="E126" s="259"/>
      <c r="F126" s="259"/>
      <c r="G126" s="259"/>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324</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77" t="s">
        <v>767</v>
      </c>
      <c r="D127" s="157"/>
      <c r="E127" s="158"/>
      <c r="F127" s="156"/>
      <c r="G127" s="156"/>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148</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77" t="s">
        <v>768</v>
      </c>
      <c r="D128" s="157"/>
      <c r="E128" s="158">
        <v>72</v>
      </c>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148</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77" t="s">
        <v>769</v>
      </c>
      <c r="D129" s="157"/>
      <c r="E129" s="158">
        <v>2</v>
      </c>
      <c r="F129" s="156"/>
      <c r="G129" s="156"/>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148</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77" t="s">
        <v>770</v>
      </c>
      <c r="D130" s="157"/>
      <c r="E130" s="158">
        <v>72</v>
      </c>
      <c r="F130" s="156"/>
      <c r="G130" s="156"/>
      <c r="H130" s="156"/>
      <c r="I130" s="156"/>
      <c r="J130" s="156"/>
      <c r="K130" s="156"/>
      <c r="L130" s="156"/>
      <c r="M130" s="156"/>
      <c r="N130" s="156"/>
      <c r="O130" s="156"/>
      <c r="P130" s="156"/>
      <c r="Q130" s="156"/>
      <c r="R130" s="156"/>
      <c r="S130" s="156"/>
      <c r="T130" s="156"/>
      <c r="U130" s="156"/>
      <c r="V130" s="156"/>
      <c r="W130" s="156"/>
      <c r="X130" s="156"/>
      <c r="Y130" s="147"/>
      <c r="Z130" s="147"/>
      <c r="AA130" s="147"/>
      <c r="AB130" s="147"/>
      <c r="AC130" s="147"/>
      <c r="AD130" s="147"/>
      <c r="AE130" s="147"/>
      <c r="AF130" s="147"/>
      <c r="AG130" s="147" t="s">
        <v>148</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245"/>
      <c r="D131" s="246"/>
      <c r="E131" s="246"/>
      <c r="F131" s="246"/>
      <c r="G131" s="246"/>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138</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ht="22.5" outlineLevel="1" x14ac:dyDescent="0.2">
      <c r="A132" s="166">
        <v>17</v>
      </c>
      <c r="B132" s="167" t="s">
        <v>771</v>
      </c>
      <c r="C132" s="176" t="s">
        <v>772</v>
      </c>
      <c r="D132" s="168" t="s">
        <v>245</v>
      </c>
      <c r="E132" s="169">
        <v>26</v>
      </c>
      <c r="F132" s="170"/>
      <c r="G132" s="171">
        <f>ROUND(E132*F132,2)</f>
        <v>0</v>
      </c>
      <c r="H132" s="170"/>
      <c r="I132" s="171">
        <f>ROUND(E132*H132,2)</f>
        <v>0</v>
      </c>
      <c r="J132" s="170"/>
      <c r="K132" s="171">
        <f>ROUND(E132*J132,2)</f>
        <v>0</v>
      </c>
      <c r="L132" s="171">
        <v>21</v>
      </c>
      <c r="M132" s="171">
        <f>G132*(1+L132/100)</f>
        <v>0</v>
      </c>
      <c r="N132" s="171">
        <v>2.0000000000000002E-5</v>
      </c>
      <c r="O132" s="171">
        <f>ROUND(E132*N132,2)</f>
        <v>0</v>
      </c>
      <c r="P132" s="171">
        <v>0</v>
      </c>
      <c r="Q132" s="171">
        <f>ROUND(E132*P132,2)</f>
        <v>0</v>
      </c>
      <c r="R132" s="171" t="s">
        <v>683</v>
      </c>
      <c r="S132" s="171" t="s">
        <v>133</v>
      </c>
      <c r="T132" s="172" t="s">
        <v>133</v>
      </c>
      <c r="U132" s="156">
        <v>0.1</v>
      </c>
      <c r="V132" s="156">
        <f>ROUND(E132*U132,2)</f>
        <v>2.6</v>
      </c>
      <c r="W132" s="156"/>
      <c r="X132" s="156" t="s">
        <v>134</v>
      </c>
      <c r="Y132" s="147"/>
      <c r="Z132" s="147"/>
      <c r="AA132" s="147"/>
      <c r="AB132" s="147"/>
      <c r="AC132" s="147"/>
      <c r="AD132" s="147"/>
      <c r="AE132" s="147"/>
      <c r="AF132" s="147"/>
      <c r="AG132" s="147" t="s">
        <v>321</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177" t="s">
        <v>773</v>
      </c>
      <c r="D133" s="157"/>
      <c r="E133" s="158">
        <v>26</v>
      </c>
      <c r="F133" s="156"/>
      <c r="G133" s="156"/>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148</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245"/>
      <c r="D134" s="246"/>
      <c r="E134" s="246"/>
      <c r="F134" s="246"/>
      <c r="G134" s="246"/>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138</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66">
        <v>18</v>
      </c>
      <c r="B135" s="167" t="s">
        <v>774</v>
      </c>
      <c r="C135" s="176" t="s">
        <v>775</v>
      </c>
      <c r="D135" s="168" t="s">
        <v>145</v>
      </c>
      <c r="E135" s="169">
        <v>3.86</v>
      </c>
      <c r="F135" s="170"/>
      <c r="G135" s="171">
        <f>ROUND(E135*F135,2)</f>
        <v>0</v>
      </c>
      <c r="H135" s="170"/>
      <c r="I135" s="171">
        <f>ROUND(E135*H135,2)</f>
        <v>0</v>
      </c>
      <c r="J135" s="170"/>
      <c r="K135" s="171">
        <f>ROUND(E135*J135,2)</f>
        <v>0</v>
      </c>
      <c r="L135" s="171">
        <v>21</v>
      </c>
      <c r="M135" s="171">
        <f>G135*(1+L135/100)</f>
        <v>0</v>
      </c>
      <c r="N135" s="171">
        <v>0</v>
      </c>
      <c r="O135" s="171">
        <f>ROUND(E135*N135,2)</f>
        <v>0</v>
      </c>
      <c r="P135" s="171">
        <v>0</v>
      </c>
      <c r="Q135" s="171">
        <f>ROUND(E135*P135,2)</f>
        <v>0</v>
      </c>
      <c r="R135" s="171" t="s">
        <v>683</v>
      </c>
      <c r="S135" s="171" t="s">
        <v>133</v>
      </c>
      <c r="T135" s="172" t="s">
        <v>133</v>
      </c>
      <c r="U135" s="156">
        <v>0.26</v>
      </c>
      <c r="V135" s="156">
        <f>ROUND(E135*U135,2)</f>
        <v>1</v>
      </c>
      <c r="W135" s="156"/>
      <c r="X135" s="156" t="s">
        <v>134</v>
      </c>
      <c r="Y135" s="147"/>
      <c r="Z135" s="147"/>
      <c r="AA135" s="147"/>
      <c r="AB135" s="147"/>
      <c r="AC135" s="147"/>
      <c r="AD135" s="147"/>
      <c r="AE135" s="147"/>
      <c r="AF135" s="147"/>
      <c r="AG135" s="147" t="s">
        <v>321</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177" t="s">
        <v>954</v>
      </c>
      <c r="D136" s="157"/>
      <c r="E136" s="158">
        <v>1.92</v>
      </c>
      <c r="F136" s="156"/>
      <c r="G136" s="156"/>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148</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177" t="s">
        <v>776</v>
      </c>
      <c r="D137" s="157"/>
      <c r="E137" s="158">
        <v>0.08</v>
      </c>
      <c r="F137" s="156"/>
      <c r="G137" s="156"/>
      <c r="H137" s="156"/>
      <c r="I137" s="156"/>
      <c r="J137" s="156"/>
      <c r="K137" s="156"/>
      <c r="L137" s="156"/>
      <c r="M137" s="156"/>
      <c r="N137" s="156"/>
      <c r="O137" s="156"/>
      <c r="P137" s="156"/>
      <c r="Q137" s="156"/>
      <c r="R137" s="156"/>
      <c r="S137" s="156"/>
      <c r="T137" s="156"/>
      <c r="U137" s="156"/>
      <c r="V137" s="156"/>
      <c r="W137" s="156"/>
      <c r="X137" s="156"/>
      <c r="Y137" s="147"/>
      <c r="Z137" s="147"/>
      <c r="AA137" s="147"/>
      <c r="AB137" s="147"/>
      <c r="AC137" s="147"/>
      <c r="AD137" s="147"/>
      <c r="AE137" s="147"/>
      <c r="AF137" s="147"/>
      <c r="AG137" s="147" t="s">
        <v>148</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77" t="s">
        <v>777</v>
      </c>
      <c r="D138" s="157"/>
      <c r="E138" s="158">
        <v>1.86</v>
      </c>
      <c r="F138" s="156"/>
      <c r="G138" s="156"/>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148</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245"/>
      <c r="D139" s="246"/>
      <c r="E139" s="246"/>
      <c r="F139" s="246"/>
      <c r="G139" s="246"/>
      <c r="H139" s="156"/>
      <c r="I139" s="156"/>
      <c r="J139" s="156"/>
      <c r="K139" s="156"/>
      <c r="L139" s="156"/>
      <c r="M139" s="156"/>
      <c r="N139" s="156"/>
      <c r="O139" s="156"/>
      <c r="P139" s="156"/>
      <c r="Q139" s="156"/>
      <c r="R139" s="156"/>
      <c r="S139" s="156"/>
      <c r="T139" s="156"/>
      <c r="U139" s="156"/>
      <c r="V139" s="156"/>
      <c r="W139" s="156"/>
      <c r="X139" s="156"/>
      <c r="Y139" s="147"/>
      <c r="Z139" s="147"/>
      <c r="AA139" s="147"/>
      <c r="AB139" s="147"/>
      <c r="AC139" s="147"/>
      <c r="AD139" s="147"/>
      <c r="AE139" s="147"/>
      <c r="AF139" s="147"/>
      <c r="AG139" s="147" t="s">
        <v>138</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66">
        <v>19</v>
      </c>
      <c r="B140" s="167" t="s">
        <v>778</v>
      </c>
      <c r="C140" s="176" t="s">
        <v>779</v>
      </c>
      <c r="D140" s="168" t="s">
        <v>145</v>
      </c>
      <c r="E140" s="169">
        <v>3.86</v>
      </c>
      <c r="F140" s="170"/>
      <c r="G140" s="171">
        <f>ROUND(E140*F140,2)</f>
        <v>0</v>
      </c>
      <c r="H140" s="170"/>
      <c r="I140" s="171">
        <f>ROUND(E140*H140,2)</f>
        <v>0</v>
      </c>
      <c r="J140" s="170"/>
      <c r="K140" s="171">
        <f>ROUND(E140*J140,2)</f>
        <v>0</v>
      </c>
      <c r="L140" s="171">
        <v>21</v>
      </c>
      <c r="M140" s="171">
        <f>G140*(1+L140/100)</f>
        <v>0</v>
      </c>
      <c r="N140" s="171">
        <v>0</v>
      </c>
      <c r="O140" s="171">
        <f>ROUND(E140*N140,2)</f>
        <v>0</v>
      </c>
      <c r="P140" s="171">
        <v>0</v>
      </c>
      <c r="Q140" s="171">
        <f>ROUND(E140*P140,2)</f>
        <v>0</v>
      </c>
      <c r="R140" s="171" t="s">
        <v>683</v>
      </c>
      <c r="S140" s="171" t="s">
        <v>133</v>
      </c>
      <c r="T140" s="172" t="s">
        <v>133</v>
      </c>
      <c r="U140" s="156">
        <v>0.88400000000000001</v>
      </c>
      <c r="V140" s="156">
        <f>ROUND(E140*U140,2)</f>
        <v>3.41</v>
      </c>
      <c r="W140" s="156"/>
      <c r="X140" s="156" t="s">
        <v>134</v>
      </c>
      <c r="Y140" s="147"/>
      <c r="Z140" s="147"/>
      <c r="AA140" s="147"/>
      <c r="AB140" s="147"/>
      <c r="AC140" s="147"/>
      <c r="AD140" s="147"/>
      <c r="AE140" s="147"/>
      <c r="AF140" s="147"/>
      <c r="AG140" s="147" t="s">
        <v>321</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177" t="s">
        <v>955</v>
      </c>
      <c r="D141" s="157"/>
      <c r="E141" s="158">
        <v>3.86</v>
      </c>
      <c r="F141" s="156"/>
      <c r="G141" s="156"/>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148</v>
      </c>
      <c r="AH141" s="147">
        <v>5</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245"/>
      <c r="D142" s="246"/>
      <c r="E142" s="246"/>
      <c r="F142" s="246"/>
      <c r="G142" s="246"/>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138</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66">
        <v>20</v>
      </c>
      <c r="B143" s="167" t="s">
        <v>780</v>
      </c>
      <c r="C143" s="176" t="s">
        <v>781</v>
      </c>
      <c r="D143" s="168" t="s">
        <v>782</v>
      </c>
      <c r="E143" s="169">
        <v>90</v>
      </c>
      <c r="F143" s="170"/>
      <c r="G143" s="171">
        <f>ROUND(E143*F143,2)</f>
        <v>0</v>
      </c>
      <c r="H143" s="170"/>
      <c r="I143" s="171">
        <f>ROUND(E143*H143,2)</f>
        <v>0</v>
      </c>
      <c r="J143" s="170"/>
      <c r="K143" s="171">
        <f>ROUND(E143*J143,2)</f>
        <v>0</v>
      </c>
      <c r="L143" s="171">
        <v>21</v>
      </c>
      <c r="M143" s="171">
        <f>G143*(1+L143/100)</f>
        <v>0</v>
      </c>
      <c r="N143" s="171">
        <v>0</v>
      </c>
      <c r="O143" s="171">
        <f>ROUND(E143*N143,2)</f>
        <v>0</v>
      </c>
      <c r="P143" s="171">
        <v>0</v>
      </c>
      <c r="Q143" s="171">
        <f>ROUND(E143*P143,2)</f>
        <v>0</v>
      </c>
      <c r="R143" s="171"/>
      <c r="S143" s="171" t="s">
        <v>165</v>
      </c>
      <c r="T143" s="172" t="s">
        <v>166</v>
      </c>
      <c r="U143" s="156">
        <v>0.05</v>
      </c>
      <c r="V143" s="156">
        <f>ROUND(E143*U143,2)</f>
        <v>4.5</v>
      </c>
      <c r="W143" s="156"/>
      <c r="X143" s="156" t="s">
        <v>134</v>
      </c>
      <c r="Y143" s="147"/>
      <c r="Z143" s="147"/>
      <c r="AA143" s="147"/>
      <c r="AB143" s="147"/>
      <c r="AC143" s="147"/>
      <c r="AD143" s="147"/>
      <c r="AE143" s="147"/>
      <c r="AF143" s="147"/>
      <c r="AG143" s="147" t="s">
        <v>321</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260" t="s">
        <v>740</v>
      </c>
      <c r="D144" s="261"/>
      <c r="E144" s="261"/>
      <c r="F144" s="261"/>
      <c r="G144" s="261"/>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324</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77">
        <v>90</v>
      </c>
      <c r="D145" s="157"/>
      <c r="E145" s="158">
        <v>90</v>
      </c>
      <c r="F145" s="156"/>
      <c r="G145" s="156"/>
      <c r="H145" s="156"/>
      <c r="I145" s="156"/>
      <c r="J145" s="156"/>
      <c r="K145" s="156"/>
      <c r="L145" s="156"/>
      <c r="M145" s="156"/>
      <c r="N145" s="156"/>
      <c r="O145" s="156"/>
      <c r="P145" s="156"/>
      <c r="Q145" s="156"/>
      <c r="R145" s="156"/>
      <c r="S145" s="156"/>
      <c r="T145" s="156"/>
      <c r="U145" s="156"/>
      <c r="V145" s="156"/>
      <c r="W145" s="156"/>
      <c r="X145" s="156"/>
      <c r="Y145" s="147"/>
      <c r="Z145" s="147"/>
      <c r="AA145" s="147"/>
      <c r="AB145" s="147"/>
      <c r="AC145" s="147"/>
      <c r="AD145" s="147"/>
      <c r="AE145" s="147"/>
      <c r="AF145" s="147"/>
      <c r="AG145" s="147" t="s">
        <v>148</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245"/>
      <c r="D146" s="246"/>
      <c r="E146" s="246"/>
      <c r="F146" s="246"/>
      <c r="G146" s="246"/>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138</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66">
        <v>21</v>
      </c>
      <c r="B147" s="167" t="s">
        <v>784</v>
      </c>
      <c r="C147" s="176" t="s">
        <v>785</v>
      </c>
      <c r="D147" s="168" t="s">
        <v>434</v>
      </c>
      <c r="E147" s="169">
        <v>19</v>
      </c>
      <c r="F147" s="170"/>
      <c r="G147" s="171">
        <f>ROUND(E147*F147,2)</f>
        <v>0</v>
      </c>
      <c r="H147" s="170"/>
      <c r="I147" s="171">
        <f>ROUND(E147*H147,2)</f>
        <v>0</v>
      </c>
      <c r="J147" s="170"/>
      <c r="K147" s="171">
        <f>ROUND(E147*J147,2)</f>
        <v>0</v>
      </c>
      <c r="L147" s="171">
        <v>21</v>
      </c>
      <c r="M147" s="171">
        <f>G147*(1+L147/100)</f>
        <v>0</v>
      </c>
      <c r="N147" s="171">
        <v>0</v>
      </c>
      <c r="O147" s="171">
        <f>ROUND(E147*N147,2)</f>
        <v>0</v>
      </c>
      <c r="P147" s="171">
        <v>0</v>
      </c>
      <c r="Q147" s="171">
        <f>ROUND(E147*P147,2)</f>
        <v>0</v>
      </c>
      <c r="R147" s="171"/>
      <c r="S147" s="171" t="s">
        <v>133</v>
      </c>
      <c r="T147" s="172" t="s">
        <v>435</v>
      </c>
      <c r="U147" s="156">
        <v>0</v>
      </c>
      <c r="V147" s="156">
        <f>ROUND(E147*U147,2)</f>
        <v>0</v>
      </c>
      <c r="W147" s="156"/>
      <c r="X147" s="156" t="s">
        <v>436</v>
      </c>
      <c r="Y147" s="147"/>
      <c r="Z147" s="147"/>
      <c r="AA147" s="147"/>
      <c r="AB147" s="147"/>
      <c r="AC147" s="147"/>
      <c r="AD147" s="147"/>
      <c r="AE147" s="147"/>
      <c r="AF147" s="147"/>
      <c r="AG147" s="147" t="s">
        <v>437</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260" t="s">
        <v>786</v>
      </c>
      <c r="D148" s="261"/>
      <c r="E148" s="261"/>
      <c r="F148" s="261"/>
      <c r="G148" s="261"/>
      <c r="H148" s="156"/>
      <c r="I148" s="156"/>
      <c r="J148" s="156"/>
      <c r="K148" s="156"/>
      <c r="L148" s="156"/>
      <c r="M148" s="156"/>
      <c r="N148" s="156"/>
      <c r="O148" s="156"/>
      <c r="P148" s="156"/>
      <c r="Q148" s="156"/>
      <c r="R148" s="156"/>
      <c r="S148" s="156"/>
      <c r="T148" s="156"/>
      <c r="U148" s="156"/>
      <c r="V148" s="156"/>
      <c r="W148" s="156"/>
      <c r="X148" s="156"/>
      <c r="Y148" s="147"/>
      <c r="Z148" s="147"/>
      <c r="AA148" s="147"/>
      <c r="AB148" s="147"/>
      <c r="AC148" s="147"/>
      <c r="AD148" s="147"/>
      <c r="AE148" s="147"/>
      <c r="AF148" s="147"/>
      <c r="AG148" s="147" t="s">
        <v>324</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73" t="str">
        <f>C148</f>
        <v>Kácení stromů se měří v [ks] poražených stromů (průměr stromů se měří v místě řezu) a zahrnuje zejména:</v>
      </c>
      <c r="BB148" s="147"/>
      <c r="BC148" s="147"/>
      <c r="BD148" s="147"/>
      <c r="BE148" s="147"/>
      <c r="BF148" s="147"/>
      <c r="BG148" s="147"/>
      <c r="BH148" s="147"/>
    </row>
    <row r="149" spans="1:60" outlineLevel="1" x14ac:dyDescent="0.2">
      <c r="A149" s="154"/>
      <c r="B149" s="155"/>
      <c r="C149" s="258" t="s">
        <v>787</v>
      </c>
      <c r="D149" s="259"/>
      <c r="E149" s="259"/>
      <c r="F149" s="259"/>
      <c r="G149" s="259"/>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324</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258" t="s">
        <v>788</v>
      </c>
      <c r="D150" s="259"/>
      <c r="E150" s="259"/>
      <c r="F150" s="259"/>
      <c r="G150" s="259"/>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324</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258" t="s">
        <v>789</v>
      </c>
      <c r="D151" s="259"/>
      <c r="E151" s="259"/>
      <c r="F151" s="259"/>
      <c r="G151" s="259"/>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324</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258" t="s">
        <v>790</v>
      </c>
      <c r="D152" s="259"/>
      <c r="E152" s="259"/>
      <c r="F152" s="259"/>
      <c r="G152" s="259"/>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324</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258" t="s">
        <v>791</v>
      </c>
      <c r="D153" s="259"/>
      <c r="E153" s="259"/>
      <c r="F153" s="259"/>
      <c r="G153" s="259"/>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324</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258" t="s">
        <v>792</v>
      </c>
      <c r="D154" s="259"/>
      <c r="E154" s="259"/>
      <c r="F154" s="259"/>
      <c r="G154" s="259"/>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324</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258" t="s">
        <v>793</v>
      </c>
      <c r="D155" s="259"/>
      <c r="E155" s="259"/>
      <c r="F155" s="259"/>
      <c r="G155" s="259"/>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324</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258" t="s">
        <v>794</v>
      </c>
      <c r="D156" s="259"/>
      <c r="E156" s="259"/>
      <c r="F156" s="259"/>
      <c r="G156" s="259"/>
      <c r="H156" s="156"/>
      <c r="I156" s="156"/>
      <c r="J156" s="156"/>
      <c r="K156" s="156"/>
      <c r="L156" s="156"/>
      <c r="M156" s="156"/>
      <c r="N156" s="156"/>
      <c r="O156" s="156"/>
      <c r="P156" s="156"/>
      <c r="Q156" s="156"/>
      <c r="R156" s="156"/>
      <c r="S156" s="156"/>
      <c r="T156" s="156"/>
      <c r="U156" s="156"/>
      <c r="V156" s="156"/>
      <c r="W156" s="156"/>
      <c r="X156" s="156"/>
      <c r="Y156" s="147"/>
      <c r="Z156" s="147"/>
      <c r="AA156" s="147"/>
      <c r="AB156" s="147"/>
      <c r="AC156" s="147"/>
      <c r="AD156" s="147"/>
      <c r="AE156" s="147"/>
      <c r="AF156" s="147"/>
      <c r="AG156" s="147" t="s">
        <v>324</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184" t="s">
        <v>325</v>
      </c>
      <c r="D157" s="181"/>
      <c r="E157" s="182"/>
      <c r="F157" s="183"/>
      <c r="G157" s="183"/>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324</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258" t="s">
        <v>795</v>
      </c>
      <c r="D158" s="259"/>
      <c r="E158" s="259"/>
      <c r="F158" s="259"/>
      <c r="G158" s="259"/>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324</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73" t="str">
        <f>C158</f>
        <v>Podrobnosti viz tabulky inventarizace dřevin D.8.1 (žluté položky) a rozhodnutí OŽP MOP ze dne 4. 12. 2019.</v>
      </c>
      <c r="BB158" s="147"/>
      <c r="BC158" s="147"/>
      <c r="BD158" s="147"/>
      <c r="BE158" s="147"/>
      <c r="BF158" s="147"/>
      <c r="BG158" s="147"/>
      <c r="BH158" s="147"/>
    </row>
    <row r="159" spans="1:60" outlineLevel="1" x14ac:dyDescent="0.2">
      <c r="A159" s="154"/>
      <c r="B159" s="155"/>
      <c r="C159" s="258" t="s">
        <v>796</v>
      </c>
      <c r="D159" s="259"/>
      <c r="E159" s="259"/>
      <c r="F159" s="259"/>
      <c r="G159" s="259"/>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324</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258" t="s">
        <v>797</v>
      </c>
      <c r="D160" s="259"/>
      <c r="E160" s="259"/>
      <c r="F160" s="259"/>
      <c r="G160" s="259"/>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324</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258" t="s">
        <v>798</v>
      </c>
      <c r="D161" s="259"/>
      <c r="E161" s="259"/>
      <c r="F161" s="259"/>
      <c r="G161" s="259"/>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324</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73" t="str">
        <f>C161</f>
        <v>(kompostování, energetické využití apod.). Nezpracovatelný a nevyužitelný materiál bude odvezen na příslušnou</v>
      </c>
      <c r="BB161" s="147"/>
      <c r="BC161" s="147"/>
      <c r="BD161" s="147"/>
      <c r="BE161" s="147"/>
      <c r="BF161" s="147"/>
      <c r="BG161" s="147"/>
      <c r="BH161" s="147"/>
    </row>
    <row r="162" spans="1:60" outlineLevel="1" x14ac:dyDescent="0.2">
      <c r="A162" s="154"/>
      <c r="B162" s="155"/>
      <c r="C162" s="258" t="s">
        <v>799</v>
      </c>
      <c r="D162" s="259"/>
      <c r="E162" s="259"/>
      <c r="F162" s="259"/>
      <c r="G162" s="259"/>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324</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77" t="s">
        <v>800</v>
      </c>
      <c r="D163" s="157"/>
      <c r="E163" s="158">
        <v>19</v>
      </c>
      <c r="F163" s="156"/>
      <c r="G163" s="156"/>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148</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245"/>
      <c r="D164" s="246"/>
      <c r="E164" s="246"/>
      <c r="F164" s="246"/>
      <c r="G164" s="246"/>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138</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66">
        <v>22</v>
      </c>
      <c r="B165" s="167" t="s">
        <v>801</v>
      </c>
      <c r="C165" s="176" t="s">
        <v>802</v>
      </c>
      <c r="D165" s="168" t="s">
        <v>434</v>
      </c>
      <c r="E165" s="169">
        <v>19</v>
      </c>
      <c r="F165" s="170"/>
      <c r="G165" s="171">
        <f>ROUND(E165*F165,2)</f>
        <v>0</v>
      </c>
      <c r="H165" s="170"/>
      <c r="I165" s="171">
        <f>ROUND(E165*H165,2)</f>
        <v>0</v>
      </c>
      <c r="J165" s="170"/>
      <c r="K165" s="171">
        <f>ROUND(E165*J165,2)</f>
        <v>0</v>
      </c>
      <c r="L165" s="171">
        <v>21</v>
      </c>
      <c r="M165" s="171">
        <f>G165*(1+L165/100)</f>
        <v>0</v>
      </c>
      <c r="N165" s="171">
        <v>0</v>
      </c>
      <c r="O165" s="171">
        <f>ROUND(E165*N165,2)</f>
        <v>0</v>
      </c>
      <c r="P165" s="171">
        <v>0</v>
      </c>
      <c r="Q165" s="171">
        <f>ROUND(E165*P165,2)</f>
        <v>0</v>
      </c>
      <c r="R165" s="171"/>
      <c r="S165" s="171" t="s">
        <v>133</v>
      </c>
      <c r="T165" s="172" t="s">
        <v>435</v>
      </c>
      <c r="U165" s="156">
        <v>0</v>
      </c>
      <c r="V165" s="156">
        <f>ROUND(E165*U165,2)</f>
        <v>0</v>
      </c>
      <c r="W165" s="156"/>
      <c r="X165" s="156" t="s">
        <v>436</v>
      </c>
      <c r="Y165" s="147"/>
      <c r="Z165" s="147"/>
      <c r="AA165" s="147"/>
      <c r="AB165" s="147"/>
      <c r="AC165" s="147"/>
      <c r="AD165" s="147"/>
      <c r="AE165" s="147"/>
      <c r="AF165" s="147"/>
      <c r="AG165" s="147" t="s">
        <v>437</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260" t="s">
        <v>803</v>
      </c>
      <c r="D166" s="261"/>
      <c r="E166" s="261"/>
      <c r="F166" s="261"/>
      <c r="G166" s="261"/>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324</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258" t="s">
        <v>804</v>
      </c>
      <c r="D167" s="259"/>
      <c r="E167" s="259"/>
      <c r="F167" s="259"/>
      <c r="G167" s="259"/>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324</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258" t="s">
        <v>805</v>
      </c>
      <c r="D168" s="259"/>
      <c r="E168" s="259"/>
      <c r="F168" s="259"/>
      <c r="G168" s="259"/>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324</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258" t="s">
        <v>806</v>
      </c>
      <c r="D169" s="259"/>
      <c r="E169" s="259"/>
      <c r="F169" s="259"/>
      <c r="G169" s="259"/>
      <c r="H169" s="156"/>
      <c r="I169" s="156"/>
      <c r="J169" s="156"/>
      <c r="K169" s="156"/>
      <c r="L169" s="156"/>
      <c r="M169" s="156"/>
      <c r="N169" s="156"/>
      <c r="O169" s="156"/>
      <c r="P169" s="156"/>
      <c r="Q169" s="156"/>
      <c r="R169" s="156"/>
      <c r="S169" s="156"/>
      <c r="T169" s="156"/>
      <c r="U169" s="156"/>
      <c r="V169" s="156"/>
      <c r="W169" s="156"/>
      <c r="X169" s="156"/>
      <c r="Y169" s="147"/>
      <c r="Z169" s="147"/>
      <c r="AA169" s="147"/>
      <c r="AB169" s="147"/>
      <c r="AC169" s="147"/>
      <c r="AD169" s="147"/>
      <c r="AE169" s="147"/>
      <c r="AF169" s="147"/>
      <c r="AG169" s="147" t="s">
        <v>324</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258" t="s">
        <v>807</v>
      </c>
      <c r="D170" s="259"/>
      <c r="E170" s="259"/>
      <c r="F170" s="259"/>
      <c r="G170" s="259"/>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324</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258" t="s">
        <v>793</v>
      </c>
      <c r="D171" s="259"/>
      <c r="E171" s="259"/>
      <c r="F171" s="259"/>
      <c r="G171" s="259"/>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324</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177" t="s">
        <v>800</v>
      </c>
      <c r="D172" s="157"/>
      <c r="E172" s="158">
        <v>19</v>
      </c>
      <c r="F172" s="156"/>
      <c r="G172" s="156"/>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148</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245"/>
      <c r="D173" s="246"/>
      <c r="E173" s="246"/>
      <c r="F173" s="246"/>
      <c r="G173" s="246"/>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138</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66">
        <v>23</v>
      </c>
      <c r="B174" s="167" t="s">
        <v>808</v>
      </c>
      <c r="C174" s="176" t="s">
        <v>809</v>
      </c>
      <c r="D174" s="168" t="s">
        <v>782</v>
      </c>
      <c r="E174" s="169">
        <v>50</v>
      </c>
      <c r="F174" s="170"/>
      <c r="G174" s="171">
        <f>ROUND(E174*F174,2)</f>
        <v>0</v>
      </c>
      <c r="H174" s="170"/>
      <c r="I174" s="171">
        <f>ROUND(E174*H174,2)</f>
        <v>0</v>
      </c>
      <c r="J174" s="170"/>
      <c r="K174" s="171">
        <f>ROUND(E174*J174,2)</f>
        <v>0</v>
      </c>
      <c r="L174" s="171">
        <v>21</v>
      </c>
      <c r="M174" s="171">
        <f>G174*(1+L174/100)</f>
        <v>0</v>
      </c>
      <c r="N174" s="171">
        <v>0</v>
      </c>
      <c r="O174" s="171">
        <f>ROUND(E174*N174,2)</f>
        <v>0</v>
      </c>
      <c r="P174" s="171">
        <v>0</v>
      </c>
      <c r="Q174" s="171">
        <f>ROUND(E174*P174,2)</f>
        <v>0</v>
      </c>
      <c r="R174" s="171"/>
      <c r="S174" s="171" t="s">
        <v>165</v>
      </c>
      <c r="T174" s="172" t="s">
        <v>166</v>
      </c>
      <c r="U174" s="156">
        <v>0</v>
      </c>
      <c r="V174" s="156">
        <f>ROUND(E174*U174,2)</f>
        <v>0</v>
      </c>
      <c r="W174" s="156"/>
      <c r="X174" s="156" t="s">
        <v>436</v>
      </c>
      <c r="Y174" s="147"/>
      <c r="Z174" s="147"/>
      <c r="AA174" s="147"/>
      <c r="AB174" s="147"/>
      <c r="AC174" s="147"/>
      <c r="AD174" s="147"/>
      <c r="AE174" s="147"/>
      <c r="AF174" s="147"/>
      <c r="AG174" s="147" t="s">
        <v>437</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77" t="s">
        <v>394</v>
      </c>
      <c r="D175" s="157"/>
      <c r="E175" s="158">
        <v>50</v>
      </c>
      <c r="F175" s="156"/>
      <c r="G175" s="156"/>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148</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245"/>
      <c r="D176" s="246"/>
      <c r="E176" s="246"/>
      <c r="F176" s="246"/>
      <c r="G176" s="24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138</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66">
        <v>24</v>
      </c>
      <c r="B177" s="167" t="s">
        <v>810</v>
      </c>
      <c r="C177" s="176" t="s">
        <v>811</v>
      </c>
      <c r="D177" s="168" t="s">
        <v>782</v>
      </c>
      <c r="E177" s="169">
        <v>40</v>
      </c>
      <c r="F177" s="170"/>
      <c r="G177" s="171">
        <f>ROUND(E177*F177,2)</f>
        <v>0</v>
      </c>
      <c r="H177" s="170"/>
      <c r="I177" s="171">
        <f>ROUND(E177*H177,2)</f>
        <v>0</v>
      </c>
      <c r="J177" s="170"/>
      <c r="K177" s="171">
        <f>ROUND(E177*J177,2)</f>
        <v>0</v>
      </c>
      <c r="L177" s="171">
        <v>21</v>
      </c>
      <c r="M177" s="171">
        <f>G177*(1+L177/100)</f>
        <v>0</v>
      </c>
      <c r="N177" s="171">
        <v>0</v>
      </c>
      <c r="O177" s="171">
        <f>ROUND(E177*N177,2)</f>
        <v>0</v>
      </c>
      <c r="P177" s="171">
        <v>0</v>
      </c>
      <c r="Q177" s="171">
        <f>ROUND(E177*P177,2)</f>
        <v>0</v>
      </c>
      <c r="R177" s="171"/>
      <c r="S177" s="171" t="s">
        <v>165</v>
      </c>
      <c r="T177" s="172" t="s">
        <v>166</v>
      </c>
      <c r="U177" s="156">
        <v>0</v>
      </c>
      <c r="V177" s="156">
        <f>ROUND(E177*U177,2)</f>
        <v>0</v>
      </c>
      <c r="W177" s="156"/>
      <c r="X177" s="156" t="s">
        <v>436</v>
      </c>
      <c r="Y177" s="147"/>
      <c r="Z177" s="147"/>
      <c r="AA177" s="147"/>
      <c r="AB177" s="147"/>
      <c r="AC177" s="147"/>
      <c r="AD177" s="147"/>
      <c r="AE177" s="147"/>
      <c r="AF177" s="147"/>
      <c r="AG177" s="147" t="s">
        <v>437</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77" t="s">
        <v>812</v>
      </c>
      <c r="D178" s="157"/>
      <c r="E178" s="158">
        <v>40</v>
      </c>
      <c r="F178" s="156"/>
      <c r="G178" s="156"/>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148</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245"/>
      <c r="D179" s="246"/>
      <c r="E179" s="246"/>
      <c r="F179" s="246"/>
      <c r="G179" s="246"/>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138</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66">
        <v>25</v>
      </c>
      <c r="B180" s="167" t="s">
        <v>813</v>
      </c>
      <c r="C180" s="176" t="s">
        <v>814</v>
      </c>
      <c r="D180" s="168" t="s">
        <v>782</v>
      </c>
      <c r="E180" s="169">
        <v>1</v>
      </c>
      <c r="F180" s="170"/>
      <c r="G180" s="171">
        <f>ROUND(E180*F180,2)</f>
        <v>0</v>
      </c>
      <c r="H180" s="170"/>
      <c r="I180" s="171">
        <f>ROUND(E180*H180,2)</f>
        <v>0</v>
      </c>
      <c r="J180" s="170"/>
      <c r="K180" s="171">
        <f>ROUND(E180*J180,2)</f>
        <v>0</v>
      </c>
      <c r="L180" s="171">
        <v>21</v>
      </c>
      <c r="M180" s="171">
        <f>G180*(1+L180/100)</f>
        <v>0</v>
      </c>
      <c r="N180" s="171">
        <v>0</v>
      </c>
      <c r="O180" s="171">
        <f>ROUND(E180*N180,2)</f>
        <v>0</v>
      </c>
      <c r="P180" s="171">
        <v>0</v>
      </c>
      <c r="Q180" s="171">
        <f>ROUND(E180*P180,2)</f>
        <v>0</v>
      </c>
      <c r="R180" s="171"/>
      <c r="S180" s="171" t="s">
        <v>165</v>
      </c>
      <c r="T180" s="172" t="s">
        <v>166</v>
      </c>
      <c r="U180" s="156">
        <v>0</v>
      </c>
      <c r="V180" s="156">
        <f>ROUND(E180*U180,2)</f>
        <v>0</v>
      </c>
      <c r="W180" s="156"/>
      <c r="X180" s="156" t="s">
        <v>436</v>
      </c>
      <c r="Y180" s="147"/>
      <c r="Z180" s="147"/>
      <c r="AA180" s="147"/>
      <c r="AB180" s="147"/>
      <c r="AC180" s="147"/>
      <c r="AD180" s="147"/>
      <c r="AE180" s="147"/>
      <c r="AF180" s="147"/>
      <c r="AG180" s="147" t="s">
        <v>437</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4"/>
      <c r="B181" s="155"/>
      <c r="C181" s="177" t="s">
        <v>70</v>
      </c>
      <c r="D181" s="157"/>
      <c r="E181" s="158">
        <v>1</v>
      </c>
      <c r="F181" s="156"/>
      <c r="G181" s="156"/>
      <c r="H181" s="156"/>
      <c r="I181" s="156"/>
      <c r="J181" s="156"/>
      <c r="K181" s="156"/>
      <c r="L181" s="156"/>
      <c r="M181" s="156"/>
      <c r="N181" s="156"/>
      <c r="O181" s="156"/>
      <c r="P181" s="156"/>
      <c r="Q181" s="156"/>
      <c r="R181" s="156"/>
      <c r="S181" s="156"/>
      <c r="T181" s="156"/>
      <c r="U181" s="156"/>
      <c r="V181" s="156"/>
      <c r="W181" s="156"/>
      <c r="X181" s="156"/>
      <c r="Y181" s="147"/>
      <c r="Z181" s="147"/>
      <c r="AA181" s="147"/>
      <c r="AB181" s="147"/>
      <c r="AC181" s="147"/>
      <c r="AD181" s="147"/>
      <c r="AE181" s="147"/>
      <c r="AF181" s="147"/>
      <c r="AG181" s="147" t="s">
        <v>148</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245"/>
      <c r="D182" s="246"/>
      <c r="E182" s="246"/>
      <c r="F182" s="246"/>
      <c r="G182" s="246"/>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138</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66">
        <v>26</v>
      </c>
      <c r="B183" s="167" t="s">
        <v>815</v>
      </c>
      <c r="C183" s="176" t="s">
        <v>816</v>
      </c>
      <c r="D183" s="168" t="s">
        <v>782</v>
      </c>
      <c r="E183" s="169">
        <v>1</v>
      </c>
      <c r="F183" s="170"/>
      <c r="G183" s="171">
        <f>ROUND(E183*F183,2)</f>
        <v>0</v>
      </c>
      <c r="H183" s="170"/>
      <c r="I183" s="171">
        <f>ROUND(E183*H183,2)</f>
        <v>0</v>
      </c>
      <c r="J183" s="170"/>
      <c r="K183" s="171">
        <f>ROUND(E183*J183,2)</f>
        <v>0</v>
      </c>
      <c r="L183" s="171">
        <v>21</v>
      </c>
      <c r="M183" s="171">
        <f>G183*(1+L183/100)</f>
        <v>0</v>
      </c>
      <c r="N183" s="171">
        <v>0</v>
      </c>
      <c r="O183" s="171">
        <f>ROUND(E183*N183,2)</f>
        <v>0</v>
      </c>
      <c r="P183" s="171">
        <v>0</v>
      </c>
      <c r="Q183" s="171">
        <f>ROUND(E183*P183,2)</f>
        <v>0</v>
      </c>
      <c r="R183" s="171"/>
      <c r="S183" s="171" t="s">
        <v>165</v>
      </c>
      <c r="T183" s="172" t="s">
        <v>166</v>
      </c>
      <c r="U183" s="156">
        <v>0</v>
      </c>
      <c r="V183" s="156">
        <f>ROUND(E183*U183,2)</f>
        <v>0</v>
      </c>
      <c r="W183" s="156"/>
      <c r="X183" s="156" t="s">
        <v>436</v>
      </c>
      <c r="Y183" s="147"/>
      <c r="Z183" s="147"/>
      <c r="AA183" s="147"/>
      <c r="AB183" s="147"/>
      <c r="AC183" s="147"/>
      <c r="AD183" s="147"/>
      <c r="AE183" s="147"/>
      <c r="AF183" s="147"/>
      <c r="AG183" s="147" t="s">
        <v>437</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177" t="s">
        <v>70</v>
      </c>
      <c r="D184" s="157"/>
      <c r="E184" s="158">
        <v>1</v>
      </c>
      <c r="F184" s="156"/>
      <c r="G184" s="156"/>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148</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245"/>
      <c r="D185" s="246"/>
      <c r="E185" s="246"/>
      <c r="F185" s="246"/>
      <c r="G185" s="246"/>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138</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66">
        <v>27</v>
      </c>
      <c r="B186" s="167" t="s">
        <v>817</v>
      </c>
      <c r="C186" s="176" t="s">
        <v>818</v>
      </c>
      <c r="D186" s="168" t="s">
        <v>782</v>
      </c>
      <c r="E186" s="169">
        <v>375</v>
      </c>
      <c r="F186" s="170"/>
      <c r="G186" s="171">
        <f>ROUND(E186*F186,2)</f>
        <v>0</v>
      </c>
      <c r="H186" s="170"/>
      <c r="I186" s="171">
        <f>ROUND(E186*H186,2)</f>
        <v>0</v>
      </c>
      <c r="J186" s="170"/>
      <c r="K186" s="171">
        <f>ROUND(E186*J186,2)</f>
        <v>0</v>
      </c>
      <c r="L186" s="171">
        <v>21</v>
      </c>
      <c r="M186" s="171">
        <f>G186*(1+L186/100)</f>
        <v>0</v>
      </c>
      <c r="N186" s="171">
        <v>0</v>
      </c>
      <c r="O186" s="171">
        <f>ROUND(E186*N186,2)</f>
        <v>0</v>
      </c>
      <c r="P186" s="171">
        <v>0</v>
      </c>
      <c r="Q186" s="171">
        <f>ROUND(E186*P186,2)</f>
        <v>0</v>
      </c>
      <c r="R186" s="171"/>
      <c r="S186" s="171" t="s">
        <v>165</v>
      </c>
      <c r="T186" s="172" t="s">
        <v>166</v>
      </c>
      <c r="U186" s="156">
        <v>0</v>
      </c>
      <c r="V186" s="156">
        <f>ROUND(E186*U186,2)</f>
        <v>0</v>
      </c>
      <c r="W186" s="156"/>
      <c r="X186" s="156" t="s">
        <v>436</v>
      </c>
      <c r="Y186" s="147"/>
      <c r="Z186" s="147"/>
      <c r="AA186" s="147"/>
      <c r="AB186" s="147"/>
      <c r="AC186" s="147"/>
      <c r="AD186" s="147"/>
      <c r="AE186" s="147"/>
      <c r="AF186" s="147"/>
      <c r="AG186" s="147" t="s">
        <v>437</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77" t="s">
        <v>783</v>
      </c>
      <c r="D187" s="157"/>
      <c r="E187" s="158">
        <v>375</v>
      </c>
      <c r="F187" s="156"/>
      <c r="G187" s="156"/>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148</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245"/>
      <c r="D188" s="246"/>
      <c r="E188" s="246"/>
      <c r="F188" s="246"/>
      <c r="G188" s="246"/>
      <c r="H188" s="156"/>
      <c r="I188" s="156"/>
      <c r="J188" s="156"/>
      <c r="K188" s="156"/>
      <c r="L188" s="156"/>
      <c r="M188" s="156"/>
      <c r="N188" s="156"/>
      <c r="O188" s="156"/>
      <c r="P188" s="156"/>
      <c r="Q188" s="156"/>
      <c r="R188" s="156"/>
      <c r="S188" s="156"/>
      <c r="T188" s="156"/>
      <c r="U188" s="156"/>
      <c r="V188" s="156"/>
      <c r="W188" s="156"/>
      <c r="X188" s="156"/>
      <c r="Y188" s="147"/>
      <c r="Z188" s="147"/>
      <c r="AA188" s="147"/>
      <c r="AB188" s="147"/>
      <c r="AC188" s="147"/>
      <c r="AD188" s="147"/>
      <c r="AE188" s="147"/>
      <c r="AF188" s="147"/>
      <c r="AG188" s="147" t="s">
        <v>138</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66">
        <v>28</v>
      </c>
      <c r="B189" s="167" t="s">
        <v>819</v>
      </c>
      <c r="C189" s="176" t="s">
        <v>820</v>
      </c>
      <c r="D189" s="168" t="s">
        <v>821</v>
      </c>
      <c r="E189" s="169">
        <v>32.61</v>
      </c>
      <c r="F189" s="170"/>
      <c r="G189" s="171">
        <f>ROUND(E189*F189,2)</f>
        <v>0</v>
      </c>
      <c r="H189" s="170"/>
      <c r="I189" s="171">
        <f>ROUND(E189*H189,2)</f>
        <v>0</v>
      </c>
      <c r="J189" s="170"/>
      <c r="K189" s="171">
        <f>ROUND(E189*J189,2)</f>
        <v>0</v>
      </c>
      <c r="L189" s="171">
        <v>21</v>
      </c>
      <c r="M189" s="171">
        <f>G189*(1+L189/100)</f>
        <v>0</v>
      </c>
      <c r="N189" s="171">
        <v>1E-3</v>
      </c>
      <c r="O189" s="171">
        <f>ROUND(E189*N189,2)</f>
        <v>0.03</v>
      </c>
      <c r="P189" s="171">
        <v>0</v>
      </c>
      <c r="Q189" s="171">
        <f>ROUND(E189*P189,2)</f>
        <v>0</v>
      </c>
      <c r="R189" s="171" t="s">
        <v>567</v>
      </c>
      <c r="S189" s="171" t="s">
        <v>133</v>
      </c>
      <c r="T189" s="172" t="s">
        <v>133</v>
      </c>
      <c r="U189" s="156">
        <v>0</v>
      </c>
      <c r="V189" s="156">
        <f>ROUND(E189*U189,2)</f>
        <v>0</v>
      </c>
      <c r="W189" s="156"/>
      <c r="X189" s="156" t="s">
        <v>211</v>
      </c>
      <c r="Y189" s="147"/>
      <c r="Z189" s="147"/>
      <c r="AA189" s="147"/>
      <c r="AB189" s="147"/>
      <c r="AC189" s="147"/>
      <c r="AD189" s="147"/>
      <c r="AE189" s="147"/>
      <c r="AF189" s="147"/>
      <c r="AG189" s="147" t="s">
        <v>563</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260" t="s">
        <v>822</v>
      </c>
      <c r="D190" s="261"/>
      <c r="E190" s="261"/>
      <c r="F190" s="261"/>
      <c r="G190" s="261"/>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324</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258" t="s">
        <v>823</v>
      </c>
      <c r="D191" s="259"/>
      <c r="E191" s="259"/>
      <c r="F191" s="259"/>
      <c r="G191" s="259"/>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324</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77" t="s">
        <v>824</v>
      </c>
      <c r="D192" s="157"/>
      <c r="E192" s="158">
        <v>32.61</v>
      </c>
      <c r="F192" s="156"/>
      <c r="G192" s="156"/>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148</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245"/>
      <c r="D193" s="246"/>
      <c r="E193" s="246"/>
      <c r="F193" s="246"/>
      <c r="G193" s="246"/>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138</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66">
        <v>29</v>
      </c>
      <c r="B194" s="167" t="s">
        <v>825</v>
      </c>
      <c r="C194" s="176" t="s">
        <v>826</v>
      </c>
      <c r="D194" s="168" t="s">
        <v>245</v>
      </c>
      <c r="E194" s="169">
        <v>1</v>
      </c>
      <c r="F194" s="170"/>
      <c r="G194" s="171">
        <f>ROUND(E194*F194,2)</f>
        <v>0</v>
      </c>
      <c r="H194" s="170"/>
      <c r="I194" s="171">
        <f>ROUND(E194*H194,2)</f>
        <v>0</v>
      </c>
      <c r="J194" s="170"/>
      <c r="K194" s="171">
        <f>ROUND(E194*J194,2)</f>
        <v>0</v>
      </c>
      <c r="L194" s="171">
        <v>21</v>
      </c>
      <c r="M194" s="171">
        <f>G194*(1+L194/100)</f>
        <v>0</v>
      </c>
      <c r="N194" s="171">
        <v>3.0000000000000001E-3</v>
      </c>
      <c r="O194" s="171">
        <f>ROUND(E194*N194,2)</f>
        <v>0</v>
      </c>
      <c r="P194" s="171">
        <v>0</v>
      </c>
      <c r="Q194" s="171">
        <f>ROUND(E194*P194,2)</f>
        <v>0</v>
      </c>
      <c r="R194" s="171"/>
      <c r="S194" s="171" t="s">
        <v>165</v>
      </c>
      <c r="T194" s="172" t="s">
        <v>133</v>
      </c>
      <c r="U194" s="156">
        <v>0</v>
      </c>
      <c r="V194" s="156">
        <f>ROUND(E194*U194,2)</f>
        <v>0</v>
      </c>
      <c r="W194" s="156"/>
      <c r="X194" s="156" t="s">
        <v>211</v>
      </c>
      <c r="Y194" s="147"/>
      <c r="Z194" s="147"/>
      <c r="AA194" s="147"/>
      <c r="AB194" s="147"/>
      <c r="AC194" s="147"/>
      <c r="AD194" s="147"/>
      <c r="AE194" s="147"/>
      <c r="AF194" s="147"/>
      <c r="AG194" s="147" t="s">
        <v>563</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260" t="s">
        <v>827</v>
      </c>
      <c r="D195" s="261"/>
      <c r="E195" s="261"/>
      <c r="F195" s="261"/>
      <c r="G195" s="261"/>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324</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177" t="s">
        <v>70</v>
      </c>
      <c r="D196" s="157"/>
      <c r="E196" s="158">
        <v>1</v>
      </c>
      <c r="F196" s="156"/>
      <c r="G196" s="156"/>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148</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245"/>
      <c r="D197" s="246"/>
      <c r="E197" s="246"/>
      <c r="F197" s="246"/>
      <c r="G197" s="246"/>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138</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66">
        <v>30</v>
      </c>
      <c r="B198" s="167" t="s">
        <v>828</v>
      </c>
      <c r="C198" s="176" t="s">
        <v>829</v>
      </c>
      <c r="D198" s="168" t="s">
        <v>245</v>
      </c>
      <c r="E198" s="169">
        <v>1</v>
      </c>
      <c r="F198" s="170"/>
      <c r="G198" s="171">
        <f>ROUND(E198*F198,2)</f>
        <v>0</v>
      </c>
      <c r="H198" s="170"/>
      <c r="I198" s="171">
        <f>ROUND(E198*H198,2)</f>
        <v>0</v>
      </c>
      <c r="J198" s="170"/>
      <c r="K198" s="171">
        <f>ROUND(E198*J198,2)</f>
        <v>0</v>
      </c>
      <c r="L198" s="171">
        <v>21</v>
      </c>
      <c r="M198" s="171">
        <f>G198*(1+L198/100)</f>
        <v>0</v>
      </c>
      <c r="N198" s="171">
        <v>3.0000000000000001E-3</v>
      </c>
      <c r="O198" s="171">
        <f>ROUND(E198*N198,2)</f>
        <v>0</v>
      </c>
      <c r="P198" s="171">
        <v>0</v>
      </c>
      <c r="Q198" s="171">
        <f>ROUND(E198*P198,2)</f>
        <v>0</v>
      </c>
      <c r="R198" s="171"/>
      <c r="S198" s="171" t="s">
        <v>165</v>
      </c>
      <c r="T198" s="172" t="s">
        <v>133</v>
      </c>
      <c r="U198" s="156">
        <v>0</v>
      </c>
      <c r="V198" s="156">
        <f>ROUND(E198*U198,2)</f>
        <v>0</v>
      </c>
      <c r="W198" s="156"/>
      <c r="X198" s="156" t="s">
        <v>211</v>
      </c>
      <c r="Y198" s="147"/>
      <c r="Z198" s="147"/>
      <c r="AA198" s="147"/>
      <c r="AB198" s="147"/>
      <c r="AC198" s="147"/>
      <c r="AD198" s="147"/>
      <c r="AE198" s="147"/>
      <c r="AF198" s="147"/>
      <c r="AG198" s="147" t="s">
        <v>563</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177" t="s">
        <v>70</v>
      </c>
      <c r="D199" s="157"/>
      <c r="E199" s="158">
        <v>1</v>
      </c>
      <c r="F199" s="156"/>
      <c r="G199" s="156"/>
      <c r="H199" s="156"/>
      <c r="I199" s="156"/>
      <c r="J199" s="156"/>
      <c r="K199" s="156"/>
      <c r="L199" s="156"/>
      <c r="M199" s="156"/>
      <c r="N199" s="156"/>
      <c r="O199" s="156"/>
      <c r="P199" s="156"/>
      <c r="Q199" s="156"/>
      <c r="R199" s="156"/>
      <c r="S199" s="156"/>
      <c r="T199" s="156"/>
      <c r="U199" s="156"/>
      <c r="V199" s="156"/>
      <c r="W199" s="156"/>
      <c r="X199" s="156"/>
      <c r="Y199" s="147"/>
      <c r="Z199" s="147"/>
      <c r="AA199" s="147"/>
      <c r="AB199" s="147"/>
      <c r="AC199" s="147"/>
      <c r="AD199" s="147"/>
      <c r="AE199" s="147"/>
      <c r="AF199" s="147"/>
      <c r="AG199" s="147" t="s">
        <v>148</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245"/>
      <c r="D200" s="246"/>
      <c r="E200" s="246"/>
      <c r="F200" s="246"/>
      <c r="G200" s="246"/>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138</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66">
        <v>31</v>
      </c>
      <c r="B201" s="167" t="s">
        <v>830</v>
      </c>
      <c r="C201" s="176" t="s">
        <v>831</v>
      </c>
      <c r="D201" s="168" t="s">
        <v>245</v>
      </c>
      <c r="E201" s="169">
        <v>7</v>
      </c>
      <c r="F201" s="170"/>
      <c r="G201" s="171">
        <f>ROUND(E201*F201,2)</f>
        <v>0</v>
      </c>
      <c r="H201" s="170"/>
      <c r="I201" s="171">
        <f>ROUND(E201*H201,2)</f>
        <v>0</v>
      </c>
      <c r="J201" s="170"/>
      <c r="K201" s="171">
        <f>ROUND(E201*J201,2)</f>
        <v>0</v>
      </c>
      <c r="L201" s="171">
        <v>21</v>
      </c>
      <c r="M201" s="171">
        <f>G201*(1+L201/100)</f>
        <v>0</v>
      </c>
      <c r="N201" s="171">
        <v>1.4999999999999999E-2</v>
      </c>
      <c r="O201" s="171">
        <f>ROUND(E201*N201,2)</f>
        <v>0.11</v>
      </c>
      <c r="P201" s="171">
        <v>0</v>
      </c>
      <c r="Q201" s="171">
        <f>ROUND(E201*P201,2)</f>
        <v>0</v>
      </c>
      <c r="R201" s="171"/>
      <c r="S201" s="171" t="s">
        <v>165</v>
      </c>
      <c r="T201" s="172" t="s">
        <v>133</v>
      </c>
      <c r="U201" s="156">
        <v>0</v>
      </c>
      <c r="V201" s="156">
        <f>ROUND(E201*U201,2)</f>
        <v>0</v>
      </c>
      <c r="W201" s="156"/>
      <c r="X201" s="156" t="s">
        <v>211</v>
      </c>
      <c r="Y201" s="147"/>
      <c r="Z201" s="147"/>
      <c r="AA201" s="147"/>
      <c r="AB201" s="147"/>
      <c r="AC201" s="147"/>
      <c r="AD201" s="147"/>
      <c r="AE201" s="147"/>
      <c r="AF201" s="147"/>
      <c r="AG201" s="147" t="s">
        <v>563</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260" t="s">
        <v>832</v>
      </c>
      <c r="D202" s="261"/>
      <c r="E202" s="261"/>
      <c r="F202" s="261"/>
      <c r="G202" s="261"/>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324</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177" t="s">
        <v>833</v>
      </c>
      <c r="D203" s="157"/>
      <c r="E203" s="158">
        <v>7</v>
      </c>
      <c r="F203" s="156"/>
      <c r="G203" s="156"/>
      <c r="H203" s="156"/>
      <c r="I203" s="156"/>
      <c r="J203" s="156"/>
      <c r="K203" s="156"/>
      <c r="L203" s="156"/>
      <c r="M203" s="156"/>
      <c r="N203" s="156"/>
      <c r="O203" s="156"/>
      <c r="P203" s="156"/>
      <c r="Q203" s="156"/>
      <c r="R203" s="156"/>
      <c r="S203" s="156"/>
      <c r="T203" s="156"/>
      <c r="U203" s="156"/>
      <c r="V203" s="156"/>
      <c r="W203" s="156"/>
      <c r="X203" s="156"/>
      <c r="Y203" s="147"/>
      <c r="Z203" s="147"/>
      <c r="AA203" s="147"/>
      <c r="AB203" s="147"/>
      <c r="AC203" s="147"/>
      <c r="AD203" s="147"/>
      <c r="AE203" s="147"/>
      <c r="AF203" s="147"/>
      <c r="AG203" s="147" t="s">
        <v>148</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245"/>
      <c r="D204" s="246"/>
      <c r="E204" s="246"/>
      <c r="F204" s="246"/>
      <c r="G204" s="246"/>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138</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66">
        <v>32</v>
      </c>
      <c r="B205" s="167" t="s">
        <v>834</v>
      </c>
      <c r="C205" s="176" t="s">
        <v>835</v>
      </c>
      <c r="D205" s="168" t="s">
        <v>245</v>
      </c>
      <c r="E205" s="169">
        <v>1</v>
      </c>
      <c r="F205" s="170"/>
      <c r="G205" s="171">
        <f>ROUND(E205*F205,2)</f>
        <v>0</v>
      </c>
      <c r="H205" s="170"/>
      <c r="I205" s="171">
        <f>ROUND(E205*H205,2)</f>
        <v>0</v>
      </c>
      <c r="J205" s="170"/>
      <c r="K205" s="171">
        <f>ROUND(E205*J205,2)</f>
        <v>0</v>
      </c>
      <c r="L205" s="171">
        <v>21</v>
      </c>
      <c r="M205" s="171">
        <f>G205*(1+L205/100)</f>
        <v>0</v>
      </c>
      <c r="N205" s="171">
        <v>0</v>
      </c>
      <c r="O205" s="171">
        <f>ROUND(E205*N205,2)</f>
        <v>0</v>
      </c>
      <c r="P205" s="171">
        <v>0</v>
      </c>
      <c r="Q205" s="171">
        <f>ROUND(E205*P205,2)</f>
        <v>0</v>
      </c>
      <c r="R205" s="171"/>
      <c r="S205" s="171" t="s">
        <v>165</v>
      </c>
      <c r="T205" s="172" t="s">
        <v>166</v>
      </c>
      <c r="U205" s="156">
        <v>0</v>
      </c>
      <c r="V205" s="156">
        <f>ROUND(E205*U205,2)</f>
        <v>0</v>
      </c>
      <c r="W205" s="156"/>
      <c r="X205" s="156" t="s">
        <v>211</v>
      </c>
      <c r="Y205" s="147"/>
      <c r="Z205" s="147"/>
      <c r="AA205" s="147"/>
      <c r="AB205" s="147"/>
      <c r="AC205" s="147"/>
      <c r="AD205" s="147"/>
      <c r="AE205" s="147"/>
      <c r="AF205" s="147"/>
      <c r="AG205" s="147" t="s">
        <v>563</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77" t="s">
        <v>70</v>
      </c>
      <c r="D206" s="157"/>
      <c r="E206" s="158">
        <v>1</v>
      </c>
      <c r="F206" s="156"/>
      <c r="G206" s="156"/>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148</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245"/>
      <c r="D207" s="246"/>
      <c r="E207" s="246"/>
      <c r="F207" s="246"/>
      <c r="G207" s="246"/>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138</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66">
        <v>33</v>
      </c>
      <c r="B208" s="167" t="s">
        <v>836</v>
      </c>
      <c r="C208" s="176" t="s">
        <v>837</v>
      </c>
      <c r="D208" s="168" t="s">
        <v>245</v>
      </c>
      <c r="E208" s="169">
        <v>26</v>
      </c>
      <c r="F208" s="170"/>
      <c r="G208" s="171">
        <f>ROUND(E208*F208,2)</f>
        <v>0</v>
      </c>
      <c r="H208" s="170"/>
      <c r="I208" s="171">
        <f>ROUND(E208*H208,2)</f>
        <v>0</v>
      </c>
      <c r="J208" s="170"/>
      <c r="K208" s="171">
        <f>ROUND(E208*J208,2)</f>
        <v>0</v>
      </c>
      <c r="L208" s="171">
        <v>21</v>
      </c>
      <c r="M208" s="171">
        <f>G208*(1+L208/100)</f>
        <v>0</v>
      </c>
      <c r="N208" s="171">
        <v>0</v>
      </c>
      <c r="O208" s="171">
        <f>ROUND(E208*N208,2)</f>
        <v>0</v>
      </c>
      <c r="P208" s="171">
        <v>0</v>
      </c>
      <c r="Q208" s="171">
        <f>ROUND(E208*P208,2)</f>
        <v>0</v>
      </c>
      <c r="R208" s="171"/>
      <c r="S208" s="171" t="s">
        <v>165</v>
      </c>
      <c r="T208" s="172" t="s">
        <v>166</v>
      </c>
      <c r="U208" s="156">
        <v>0</v>
      </c>
      <c r="V208" s="156">
        <f>ROUND(E208*U208,2)</f>
        <v>0</v>
      </c>
      <c r="W208" s="156"/>
      <c r="X208" s="156" t="s">
        <v>211</v>
      </c>
      <c r="Y208" s="147"/>
      <c r="Z208" s="147"/>
      <c r="AA208" s="147"/>
      <c r="AB208" s="147"/>
      <c r="AC208" s="147"/>
      <c r="AD208" s="147"/>
      <c r="AE208" s="147"/>
      <c r="AF208" s="147"/>
      <c r="AG208" s="147" t="s">
        <v>563</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260" t="s">
        <v>866</v>
      </c>
      <c r="D209" s="261"/>
      <c r="E209" s="261"/>
      <c r="F209" s="261"/>
      <c r="G209" s="261"/>
      <c r="H209" s="156"/>
      <c r="I209" s="156"/>
      <c r="J209" s="156"/>
      <c r="K209" s="156"/>
      <c r="L209" s="156"/>
      <c r="M209" s="156"/>
      <c r="N209" s="156"/>
      <c r="O209" s="156"/>
      <c r="P209" s="156"/>
      <c r="Q209" s="156"/>
      <c r="R209" s="156"/>
      <c r="S209" s="156"/>
      <c r="T209" s="156"/>
      <c r="U209" s="156"/>
      <c r="V209" s="156"/>
      <c r="W209" s="156"/>
      <c r="X209" s="156"/>
      <c r="Y209" s="147"/>
      <c r="Z209" s="147"/>
      <c r="AA209" s="147"/>
      <c r="AB209" s="147"/>
      <c r="AC209" s="147"/>
      <c r="AD209" s="147"/>
      <c r="AE209" s="147"/>
      <c r="AF209" s="147"/>
      <c r="AG209" s="147" t="s">
        <v>324</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73" t="str">
        <f>C209</f>
        <v>Kompletní dodávky a osazení (včetně vnitrostaveništní a mimostaveništní doparvy) Zavlažovacího a provzdušňovacího systému</v>
      </c>
      <c r="BB209" s="147"/>
      <c r="BC209" s="147"/>
      <c r="BD209" s="147"/>
      <c r="BE209" s="147"/>
      <c r="BF209" s="147"/>
      <c r="BG209" s="147"/>
      <c r="BH209" s="147"/>
    </row>
    <row r="210" spans="1:60" outlineLevel="1" x14ac:dyDescent="0.2">
      <c r="A210" s="154"/>
      <c r="B210" s="155"/>
      <c r="C210" s="258" t="s">
        <v>838</v>
      </c>
      <c r="D210" s="259"/>
      <c r="E210" s="259"/>
      <c r="F210" s="259"/>
      <c r="G210" s="259"/>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324</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77" t="s">
        <v>839</v>
      </c>
      <c r="D211" s="157"/>
      <c r="E211" s="158"/>
      <c r="F211" s="156"/>
      <c r="G211" s="156"/>
      <c r="H211" s="156"/>
      <c r="I211" s="156"/>
      <c r="J211" s="156"/>
      <c r="K211" s="156"/>
      <c r="L211" s="156"/>
      <c r="M211" s="156"/>
      <c r="N211" s="156"/>
      <c r="O211" s="156"/>
      <c r="P211" s="156"/>
      <c r="Q211" s="156"/>
      <c r="R211" s="156"/>
      <c r="S211" s="156"/>
      <c r="T211" s="156"/>
      <c r="U211" s="156"/>
      <c r="V211" s="156"/>
      <c r="W211" s="156"/>
      <c r="X211" s="156"/>
      <c r="Y211" s="147"/>
      <c r="Z211" s="147"/>
      <c r="AA211" s="147"/>
      <c r="AB211" s="147"/>
      <c r="AC211" s="147"/>
      <c r="AD211" s="147"/>
      <c r="AE211" s="147"/>
      <c r="AF211" s="147"/>
      <c r="AG211" s="147" t="s">
        <v>148</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77" t="s">
        <v>840</v>
      </c>
      <c r="D212" s="157"/>
      <c r="E212" s="158">
        <v>26</v>
      </c>
      <c r="F212" s="156"/>
      <c r="G212" s="156"/>
      <c r="H212" s="156"/>
      <c r="I212" s="156"/>
      <c r="J212" s="156"/>
      <c r="K212" s="156"/>
      <c r="L212" s="156"/>
      <c r="M212" s="156"/>
      <c r="N212" s="156"/>
      <c r="O212" s="156"/>
      <c r="P212" s="156"/>
      <c r="Q212" s="156"/>
      <c r="R212" s="156"/>
      <c r="S212" s="156"/>
      <c r="T212" s="156"/>
      <c r="U212" s="156"/>
      <c r="V212" s="156"/>
      <c r="W212" s="156"/>
      <c r="X212" s="156"/>
      <c r="Y212" s="147"/>
      <c r="Z212" s="147"/>
      <c r="AA212" s="147"/>
      <c r="AB212" s="147"/>
      <c r="AC212" s="147"/>
      <c r="AD212" s="147"/>
      <c r="AE212" s="147"/>
      <c r="AF212" s="147"/>
      <c r="AG212" s="147" t="s">
        <v>148</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245"/>
      <c r="D213" s="246"/>
      <c r="E213" s="246"/>
      <c r="F213" s="246"/>
      <c r="G213" s="246"/>
      <c r="H213" s="156"/>
      <c r="I213" s="156"/>
      <c r="J213" s="156"/>
      <c r="K213" s="156"/>
      <c r="L213" s="156"/>
      <c r="M213" s="156"/>
      <c r="N213" s="156"/>
      <c r="O213" s="156"/>
      <c r="P213" s="156"/>
      <c r="Q213" s="156"/>
      <c r="R213" s="156"/>
      <c r="S213" s="156"/>
      <c r="T213" s="156"/>
      <c r="U213" s="156"/>
      <c r="V213" s="156"/>
      <c r="W213" s="156"/>
      <c r="X213" s="156"/>
      <c r="Y213" s="147"/>
      <c r="Z213" s="147"/>
      <c r="AA213" s="147"/>
      <c r="AB213" s="147"/>
      <c r="AC213" s="147"/>
      <c r="AD213" s="147"/>
      <c r="AE213" s="147"/>
      <c r="AF213" s="147"/>
      <c r="AG213" s="147" t="s">
        <v>138</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66">
        <v>34</v>
      </c>
      <c r="B214" s="167" t="s">
        <v>841</v>
      </c>
      <c r="C214" s="176" t="s">
        <v>842</v>
      </c>
      <c r="D214" s="168" t="s">
        <v>821</v>
      </c>
      <c r="E214" s="169">
        <v>0.6</v>
      </c>
      <c r="F214" s="170"/>
      <c r="G214" s="171">
        <f>ROUND(E214*F214,2)</f>
        <v>0</v>
      </c>
      <c r="H214" s="170"/>
      <c r="I214" s="171">
        <f>ROUND(E214*H214,2)</f>
        <v>0</v>
      </c>
      <c r="J214" s="170"/>
      <c r="K214" s="171">
        <f>ROUND(E214*J214,2)</f>
        <v>0</v>
      </c>
      <c r="L214" s="171">
        <v>21</v>
      </c>
      <c r="M214" s="171">
        <f>G214*(1+L214/100)</f>
        <v>0</v>
      </c>
      <c r="N214" s="171">
        <v>0</v>
      </c>
      <c r="O214" s="171">
        <f>ROUND(E214*N214,2)</f>
        <v>0</v>
      </c>
      <c r="P214" s="171">
        <v>0</v>
      </c>
      <c r="Q214" s="171">
        <f>ROUND(E214*P214,2)</f>
        <v>0</v>
      </c>
      <c r="R214" s="171"/>
      <c r="S214" s="171" t="s">
        <v>165</v>
      </c>
      <c r="T214" s="172" t="s">
        <v>166</v>
      </c>
      <c r="U214" s="156">
        <v>0</v>
      </c>
      <c r="V214" s="156">
        <f>ROUND(E214*U214,2)</f>
        <v>0</v>
      </c>
      <c r="W214" s="156"/>
      <c r="X214" s="156" t="s">
        <v>211</v>
      </c>
      <c r="Y214" s="147"/>
      <c r="Z214" s="147"/>
      <c r="AA214" s="147"/>
      <c r="AB214" s="147"/>
      <c r="AC214" s="147"/>
      <c r="AD214" s="147"/>
      <c r="AE214" s="147"/>
      <c r="AF214" s="147"/>
      <c r="AG214" s="147" t="s">
        <v>563</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177" t="s">
        <v>843</v>
      </c>
      <c r="D215" s="157"/>
      <c r="E215" s="158">
        <v>0.6</v>
      </c>
      <c r="F215" s="156"/>
      <c r="G215" s="156"/>
      <c r="H215" s="156"/>
      <c r="I215" s="156"/>
      <c r="J215" s="156"/>
      <c r="K215" s="156"/>
      <c r="L215" s="156"/>
      <c r="M215" s="156"/>
      <c r="N215" s="156"/>
      <c r="O215" s="156"/>
      <c r="P215" s="156"/>
      <c r="Q215" s="156"/>
      <c r="R215" s="156"/>
      <c r="S215" s="156"/>
      <c r="T215" s="156"/>
      <c r="U215" s="156"/>
      <c r="V215" s="156"/>
      <c r="W215" s="156"/>
      <c r="X215" s="156"/>
      <c r="Y215" s="147"/>
      <c r="Z215" s="147"/>
      <c r="AA215" s="147"/>
      <c r="AB215" s="147"/>
      <c r="AC215" s="147"/>
      <c r="AD215" s="147"/>
      <c r="AE215" s="147"/>
      <c r="AF215" s="147"/>
      <c r="AG215" s="147" t="s">
        <v>148</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245"/>
      <c r="D216" s="246"/>
      <c r="E216" s="246"/>
      <c r="F216" s="246"/>
      <c r="G216" s="246"/>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138</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66">
        <v>35</v>
      </c>
      <c r="B217" s="167" t="s">
        <v>844</v>
      </c>
      <c r="C217" s="176" t="s">
        <v>845</v>
      </c>
      <c r="D217" s="168" t="s">
        <v>821</v>
      </c>
      <c r="E217" s="169">
        <v>13</v>
      </c>
      <c r="F217" s="170"/>
      <c r="G217" s="171">
        <f>ROUND(E217*F217,2)</f>
        <v>0</v>
      </c>
      <c r="H217" s="170"/>
      <c r="I217" s="171">
        <f>ROUND(E217*H217,2)</f>
        <v>0</v>
      </c>
      <c r="J217" s="170"/>
      <c r="K217" s="171">
        <f>ROUND(E217*J217,2)</f>
        <v>0</v>
      </c>
      <c r="L217" s="171">
        <v>21</v>
      </c>
      <c r="M217" s="171">
        <f>G217*(1+L217/100)</f>
        <v>0</v>
      </c>
      <c r="N217" s="171">
        <v>0</v>
      </c>
      <c r="O217" s="171">
        <f>ROUND(E217*N217,2)</f>
        <v>0</v>
      </c>
      <c r="P217" s="171">
        <v>0</v>
      </c>
      <c r="Q217" s="171">
        <f>ROUND(E217*P217,2)</f>
        <v>0</v>
      </c>
      <c r="R217" s="171"/>
      <c r="S217" s="171" t="s">
        <v>165</v>
      </c>
      <c r="T217" s="172" t="s">
        <v>166</v>
      </c>
      <c r="U217" s="156">
        <v>0</v>
      </c>
      <c r="V217" s="156">
        <f>ROUND(E217*U217,2)</f>
        <v>0</v>
      </c>
      <c r="W217" s="156"/>
      <c r="X217" s="156" t="s">
        <v>211</v>
      </c>
      <c r="Y217" s="147"/>
      <c r="Z217" s="147"/>
      <c r="AA217" s="147"/>
      <c r="AB217" s="147"/>
      <c r="AC217" s="147"/>
      <c r="AD217" s="147"/>
      <c r="AE217" s="147"/>
      <c r="AF217" s="147"/>
      <c r="AG217" s="147" t="s">
        <v>563</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177" t="s">
        <v>846</v>
      </c>
      <c r="D218" s="157"/>
      <c r="E218" s="158">
        <v>13</v>
      </c>
      <c r="F218" s="156"/>
      <c r="G218" s="156"/>
      <c r="H218" s="156"/>
      <c r="I218" s="156"/>
      <c r="J218" s="156"/>
      <c r="K218" s="156"/>
      <c r="L218" s="156"/>
      <c r="M218" s="156"/>
      <c r="N218" s="156"/>
      <c r="O218" s="156"/>
      <c r="P218" s="156"/>
      <c r="Q218" s="156"/>
      <c r="R218" s="156"/>
      <c r="S218" s="156"/>
      <c r="T218" s="156"/>
      <c r="U218" s="156"/>
      <c r="V218" s="156"/>
      <c r="W218" s="156"/>
      <c r="X218" s="156"/>
      <c r="Y218" s="147"/>
      <c r="Z218" s="147"/>
      <c r="AA218" s="147"/>
      <c r="AB218" s="147"/>
      <c r="AC218" s="147"/>
      <c r="AD218" s="147"/>
      <c r="AE218" s="147"/>
      <c r="AF218" s="147"/>
      <c r="AG218" s="147" t="s">
        <v>148</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245"/>
      <c r="D219" s="246"/>
      <c r="E219" s="246"/>
      <c r="F219" s="246"/>
      <c r="G219" s="246"/>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138</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66">
        <v>36</v>
      </c>
      <c r="B220" s="167" t="s">
        <v>847</v>
      </c>
      <c r="C220" s="176" t="s">
        <v>848</v>
      </c>
      <c r="D220" s="168" t="s">
        <v>145</v>
      </c>
      <c r="E220" s="169">
        <v>25</v>
      </c>
      <c r="F220" s="170"/>
      <c r="G220" s="171">
        <f>ROUND(E220*F220,2)</f>
        <v>0</v>
      </c>
      <c r="H220" s="170"/>
      <c r="I220" s="171">
        <f>ROUND(E220*H220,2)</f>
        <v>0</v>
      </c>
      <c r="J220" s="170"/>
      <c r="K220" s="171">
        <f>ROUND(E220*J220,2)</f>
        <v>0</v>
      </c>
      <c r="L220" s="171">
        <v>21</v>
      </c>
      <c r="M220" s="171">
        <f>G220*(1+L220/100)</f>
        <v>0</v>
      </c>
      <c r="N220" s="171">
        <v>0.6</v>
      </c>
      <c r="O220" s="171">
        <f>ROUND(E220*N220,2)</f>
        <v>15</v>
      </c>
      <c r="P220" s="171">
        <v>0</v>
      </c>
      <c r="Q220" s="171">
        <f>ROUND(E220*P220,2)</f>
        <v>0</v>
      </c>
      <c r="R220" s="171" t="s">
        <v>567</v>
      </c>
      <c r="S220" s="171" t="s">
        <v>133</v>
      </c>
      <c r="T220" s="172" t="s">
        <v>133</v>
      </c>
      <c r="U220" s="156">
        <v>0</v>
      </c>
      <c r="V220" s="156">
        <f>ROUND(E220*U220,2)</f>
        <v>0</v>
      </c>
      <c r="W220" s="156"/>
      <c r="X220" s="156" t="s">
        <v>211</v>
      </c>
      <c r="Y220" s="147"/>
      <c r="Z220" s="147"/>
      <c r="AA220" s="147"/>
      <c r="AB220" s="147"/>
      <c r="AC220" s="147"/>
      <c r="AD220" s="147"/>
      <c r="AE220" s="147"/>
      <c r="AF220" s="147"/>
      <c r="AG220" s="147" t="s">
        <v>563</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260" t="s">
        <v>849</v>
      </c>
      <c r="D221" s="261"/>
      <c r="E221" s="261"/>
      <c r="F221" s="261"/>
      <c r="G221" s="261"/>
      <c r="H221" s="156"/>
      <c r="I221" s="156"/>
      <c r="J221" s="156"/>
      <c r="K221" s="156"/>
      <c r="L221" s="156"/>
      <c r="M221" s="156"/>
      <c r="N221" s="156"/>
      <c r="O221" s="156"/>
      <c r="P221" s="156"/>
      <c r="Q221" s="156"/>
      <c r="R221" s="156"/>
      <c r="S221" s="156"/>
      <c r="T221" s="156"/>
      <c r="U221" s="156"/>
      <c r="V221" s="156"/>
      <c r="W221" s="156"/>
      <c r="X221" s="156"/>
      <c r="Y221" s="147"/>
      <c r="Z221" s="147"/>
      <c r="AA221" s="147"/>
      <c r="AB221" s="147"/>
      <c r="AC221" s="147"/>
      <c r="AD221" s="147"/>
      <c r="AE221" s="147"/>
      <c r="AF221" s="147"/>
      <c r="AG221" s="147" t="s">
        <v>324</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77" t="s">
        <v>850</v>
      </c>
      <c r="D222" s="157"/>
      <c r="E222" s="158">
        <v>25</v>
      </c>
      <c r="F222" s="156"/>
      <c r="G222" s="156"/>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148</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245"/>
      <c r="D223" s="246"/>
      <c r="E223" s="246"/>
      <c r="F223" s="246"/>
      <c r="G223" s="246"/>
      <c r="H223" s="156"/>
      <c r="I223" s="156"/>
      <c r="J223" s="156"/>
      <c r="K223" s="156"/>
      <c r="L223" s="156"/>
      <c r="M223" s="156"/>
      <c r="N223" s="156"/>
      <c r="O223" s="156"/>
      <c r="P223" s="156"/>
      <c r="Q223" s="156"/>
      <c r="R223" s="156"/>
      <c r="S223" s="156"/>
      <c r="T223" s="156"/>
      <c r="U223" s="156"/>
      <c r="V223" s="156"/>
      <c r="W223" s="156"/>
      <c r="X223" s="156"/>
      <c r="Y223" s="147"/>
      <c r="Z223" s="147"/>
      <c r="AA223" s="147"/>
      <c r="AB223" s="147"/>
      <c r="AC223" s="147"/>
      <c r="AD223" s="147"/>
      <c r="AE223" s="147"/>
      <c r="AF223" s="147"/>
      <c r="AG223" s="147" t="s">
        <v>138</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66">
        <v>37</v>
      </c>
      <c r="B224" s="167" t="s">
        <v>851</v>
      </c>
      <c r="C224" s="176" t="s">
        <v>852</v>
      </c>
      <c r="D224" s="168" t="s">
        <v>782</v>
      </c>
      <c r="E224" s="169">
        <v>14</v>
      </c>
      <c r="F224" s="170"/>
      <c r="G224" s="171">
        <f>ROUND(E224*F224,2)</f>
        <v>0</v>
      </c>
      <c r="H224" s="170"/>
      <c r="I224" s="171">
        <f>ROUND(E224*H224,2)</f>
        <v>0</v>
      </c>
      <c r="J224" s="170"/>
      <c r="K224" s="171">
        <f>ROUND(E224*J224,2)</f>
        <v>0</v>
      </c>
      <c r="L224" s="171">
        <v>21</v>
      </c>
      <c r="M224" s="171">
        <f>G224*(1+L224/100)</f>
        <v>0</v>
      </c>
      <c r="N224" s="171">
        <v>1E-3</v>
      </c>
      <c r="O224" s="171">
        <f>ROUND(E224*N224,2)</f>
        <v>0.01</v>
      </c>
      <c r="P224" s="171">
        <v>0</v>
      </c>
      <c r="Q224" s="171">
        <f>ROUND(E224*P224,2)</f>
        <v>0</v>
      </c>
      <c r="R224" s="171"/>
      <c r="S224" s="171" t="s">
        <v>165</v>
      </c>
      <c r="T224" s="172" t="s">
        <v>133</v>
      </c>
      <c r="U224" s="156">
        <v>0</v>
      </c>
      <c r="V224" s="156">
        <f>ROUND(E224*U224,2)</f>
        <v>0</v>
      </c>
      <c r="W224" s="156"/>
      <c r="X224" s="156" t="s">
        <v>211</v>
      </c>
      <c r="Y224" s="147"/>
      <c r="Z224" s="147"/>
      <c r="AA224" s="147"/>
      <c r="AB224" s="147"/>
      <c r="AC224" s="147"/>
      <c r="AD224" s="147"/>
      <c r="AE224" s="147"/>
      <c r="AF224" s="147"/>
      <c r="AG224" s="147" t="s">
        <v>563</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260" t="s">
        <v>853</v>
      </c>
      <c r="D225" s="261"/>
      <c r="E225" s="261"/>
      <c r="F225" s="261"/>
      <c r="G225" s="261"/>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324</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258" t="s">
        <v>854</v>
      </c>
      <c r="D226" s="259"/>
      <c r="E226" s="259"/>
      <c r="F226" s="259"/>
      <c r="G226" s="259"/>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324</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258" t="s">
        <v>855</v>
      </c>
      <c r="D227" s="259"/>
      <c r="E227" s="259"/>
      <c r="F227" s="259"/>
      <c r="G227" s="259"/>
      <c r="H227" s="156"/>
      <c r="I227" s="156"/>
      <c r="J227" s="156"/>
      <c r="K227" s="156"/>
      <c r="L227" s="156"/>
      <c r="M227" s="156"/>
      <c r="N227" s="156"/>
      <c r="O227" s="156"/>
      <c r="P227" s="156"/>
      <c r="Q227" s="156"/>
      <c r="R227" s="156"/>
      <c r="S227" s="156"/>
      <c r="T227" s="156"/>
      <c r="U227" s="156"/>
      <c r="V227" s="156"/>
      <c r="W227" s="156"/>
      <c r="X227" s="156"/>
      <c r="Y227" s="147"/>
      <c r="Z227" s="147"/>
      <c r="AA227" s="147"/>
      <c r="AB227" s="147"/>
      <c r="AC227" s="147"/>
      <c r="AD227" s="147"/>
      <c r="AE227" s="147"/>
      <c r="AF227" s="147"/>
      <c r="AG227" s="147" t="s">
        <v>324</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258" t="s">
        <v>856</v>
      </c>
      <c r="D228" s="259"/>
      <c r="E228" s="259"/>
      <c r="F228" s="259"/>
      <c r="G228" s="259"/>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324</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258" t="s">
        <v>857</v>
      </c>
      <c r="D229" s="259"/>
      <c r="E229" s="259"/>
      <c r="F229" s="259"/>
      <c r="G229" s="259"/>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324</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258" t="s">
        <v>858</v>
      </c>
      <c r="D230" s="259"/>
      <c r="E230" s="259"/>
      <c r="F230" s="259"/>
      <c r="G230" s="259"/>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324</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258" t="s">
        <v>867</v>
      </c>
      <c r="D231" s="259"/>
      <c r="E231" s="259"/>
      <c r="F231" s="259"/>
      <c r="G231" s="259"/>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324</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258" t="s">
        <v>859</v>
      </c>
      <c r="D232" s="259"/>
      <c r="E232" s="259"/>
      <c r="F232" s="259"/>
      <c r="G232" s="259"/>
      <c r="H232" s="156"/>
      <c r="I232" s="156"/>
      <c r="J232" s="156"/>
      <c r="K232" s="156"/>
      <c r="L232" s="156"/>
      <c r="M232" s="156"/>
      <c r="N232" s="156"/>
      <c r="O232" s="156"/>
      <c r="P232" s="156"/>
      <c r="Q232" s="156"/>
      <c r="R232" s="156"/>
      <c r="S232" s="156"/>
      <c r="T232" s="156"/>
      <c r="U232" s="156"/>
      <c r="V232" s="156"/>
      <c r="W232" s="156"/>
      <c r="X232" s="156"/>
      <c r="Y232" s="147"/>
      <c r="Z232" s="147"/>
      <c r="AA232" s="147"/>
      <c r="AB232" s="147"/>
      <c r="AC232" s="147"/>
      <c r="AD232" s="147"/>
      <c r="AE232" s="147"/>
      <c r="AF232" s="147"/>
      <c r="AG232" s="147" t="s">
        <v>324</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177" t="s">
        <v>860</v>
      </c>
      <c r="D233" s="157"/>
      <c r="E233" s="158">
        <v>14</v>
      </c>
      <c r="F233" s="156"/>
      <c r="G233" s="156"/>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148</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245"/>
      <c r="D234" s="246"/>
      <c r="E234" s="246"/>
      <c r="F234" s="246"/>
      <c r="G234" s="246"/>
      <c r="H234" s="156"/>
      <c r="I234" s="156"/>
      <c r="J234" s="156"/>
      <c r="K234" s="156"/>
      <c r="L234" s="156"/>
      <c r="M234" s="156"/>
      <c r="N234" s="156"/>
      <c r="O234" s="156"/>
      <c r="P234" s="156"/>
      <c r="Q234" s="156"/>
      <c r="R234" s="156"/>
      <c r="S234" s="156"/>
      <c r="T234" s="156"/>
      <c r="U234" s="156"/>
      <c r="V234" s="156"/>
      <c r="W234" s="156"/>
      <c r="X234" s="156"/>
      <c r="Y234" s="147"/>
      <c r="Z234" s="147"/>
      <c r="AA234" s="147"/>
      <c r="AB234" s="147"/>
      <c r="AC234" s="147"/>
      <c r="AD234" s="147"/>
      <c r="AE234" s="147"/>
      <c r="AF234" s="147"/>
      <c r="AG234" s="147" t="s">
        <v>138</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x14ac:dyDescent="0.2">
      <c r="A235" s="160" t="s">
        <v>127</v>
      </c>
      <c r="B235" s="161" t="s">
        <v>90</v>
      </c>
      <c r="C235" s="175" t="s">
        <v>91</v>
      </c>
      <c r="D235" s="162"/>
      <c r="E235" s="163"/>
      <c r="F235" s="164"/>
      <c r="G235" s="164">
        <f>SUMIF(AG236:AG237,"&lt;&gt;NOR",G236:G237)</f>
        <v>0</v>
      </c>
      <c r="H235" s="164"/>
      <c r="I235" s="164">
        <f>SUM(I236:I237)</f>
        <v>0</v>
      </c>
      <c r="J235" s="164"/>
      <c r="K235" s="164">
        <f>SUM(K236:K237)</f>
        <v>0</v>
      </c>
      <c r="L235" s="164"/>
      <c r="M235" s="164">
        <f>SUM(M236:M237)</f>
        <v>0</v>
      </c>
      <c r="N235" s="164"/>
      <c r="O235" s="164">
        <f>SUM(O236:O237)</f>
        <v>0</v>
      </c>
      <c r="P235" s="164"/>
      <c r="Q235" s="164">
        <f>SUM(Q236:Q237)</f>
        <v>0</v>
      </c>
      <c r="R235" s="164"/>
      <c r="S235" s="164"/>
      <c r="T235" s="165"/>
      <c r="U235" s="159"/>
      <c r="V235" s="159">
        <f>SUM(V236:V237)</f>
        <v>30.7</v>
      </c>
      <c r="W235" s="159"/>
      <c r="X235" s="159"/>
      <c r="AG235" t="s">
        <v>128</v>
      </c>
    </row>
    <row r="236" spans="1:60" ht="22.5" outlineLevel="1" x14ac:dyDescent="0.2">
      <c r="A236" s="166">
        <v>38</v>
      </c>
      <c r="B236" s="167" t="s">
        <v>861</v>
      </c>
      <c r="C236" s="176" t="s">
        <v>862</v>
      </c>
      <c r="D236" s="168" t="s">
        <v>164</v>
      </c>
      <c r="E236" s="169">
        <v>15.94919</v>
      </c>
      <c r="F236" s="170"/>
      <c r="G236" s="171">
        <f>ROUND(E236*F236,2)</f>
        <v>0</v>
      </c>
      <c r="H236" s="170"/>
      <c r="I236" s="171">
        <f>ROUND(E236*H236,2)</f>
        <v>0</v>
      </c>
      <c r="J236" s="170"/>
      <c r="K236" s="171">
        <f>ROUND(E236*J236,2)</f>
        <v>0</v>
      </c>
      <c r="L236" s="171">
        <v>21</v>
      </c>
      <c r="M236" s="171">
        <f>G236*(1+L236/100)</f>
        <v>0</v>
      </c>
      <c r="N236" s="171">
        <v>0</v>
      </c>
      <c r="O236" s="171">
        <f>ROUND(E236*N236,2)</f>
        <v>0</v>
      </c>
      <c r="P236" s="171">
        <v>0</v>
      </c>
      <c r="Q236" s="171">
        <f>ROUND(E236*P236,2)</f>
        <v>0</v>
      </c>
      <c r="R236" s="171" t="s">
        <v>683</v>
      </c>
      <c r="S236" s="171" t="s">
        <v>133</v>
      </c>
      <c r="T236" s="172" t="s">
        <v>133</v>
      </c>
      <c r="U236" s="156">
        <v>1.925</v>
      </c>
      <c r="V236" s="156">
        <f>ROUND(E236*U236,2)</f>
        <v>30.7</v>
      </c>
      <c r="W236" s="156"/>
      <c r="X236" s="156" t="s">
        <v>659</v>
      </c>
      <c r="Y236" s="147"/>
      <c r="Z236" s="147"/>
      <c r="AA236" s="147"/>
      <c r="AB236" s="147"/>
      <c r="AC236" s="147"/>
      <c r="AD236" s="147"/>
      <c r="AE236" s="147"/>
      <c r="AF236" s="147"/>
      <c r="AG236" s="147" t="s">
        <v>660</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256"/>
      <c r="D237" s="257"/>
      <c r="E237" s="257"/>
      <c r="F237" s="257"/>
      <c r="G237" s="257"/>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138</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x14ac:dyDescent="0.2">
      <c r="A238" s="3"/>
      <c r="B238" s="4"/>
      <c r="C238" s="178"/>
      <c r="D238" s="6"/>
      <c r="E238" s="3"/>
      <c r="F238" s="3"/>
      <c r="G238" s="3"/>
      <c r="H238" s="3"/>
      <c r="I238" s="3"/>
      <c r="J238" s="3"/>
      <c r="K238" s="3"/>
      <c r="L238" s="3"/>
      <c r="M238" s="3"/>
      <c r="N238" s="3"/>
      <c r="O238" s="3"/>
      <c r="P238" s="3"/>
      <c r="Q238" s="3"/>
      <c r="R238" s="3"/>
      <c r="S238" s="3"/>
      <c r="T238" s="3"/>
      <c r="U238" s="3"/>
      <c r="V238" s="3"/>
      <c r="W238" s="3"/>
      <c r="X238" s="3"/>
      <c r="AE238">
        <v>15</v>
      </c>
      <c r="AF238">
        <v>21</v>
      </c>
      <c r="AG238" t="s">
        <v>114</v>
      </c>
    </row>
    <row r="239" spans="1:60" x14ac:dyDescent="0.2">
      <c r="A239" s="150"/>
      <c r="B239" s="151" t="s">
        <v>29</v>
      </c>
      <c r="C239" s="179"/>
      <c r="D239" s="152"/>
      <c r="E239" s="153"/>
      <c r="F239" s="153"/>
      <c r="G239" s="174">
        <f>G8+G235</f>
        <v>0</v>
      </c>
      <c r="H239" s="3"/>
      <c r="I239" s="3"/>
      <c r="J239" s="3"/>
      <c r="K239" s="3"/>
      <c r="L239" s="3"/>
      <c r="M239" s="3"/>
      <c r="N239" s="3"/>
      <c r="O239" s="3"/>
      <c r="P239" s="3"/>
      <c r="Q239" s="3"/>
      <c r="R239" s="3"/>
      <c r="S239" s="3"/>
      <c r="T239" s="3"/>
      <c r="U239" s="3"/>
      <c r="V239" s="3"/>
      <c r="W239" s="3"/>
      <c r="X239" s="3"/>
      <c r="AE239">
        <f>SUMIF(L7:L237,AE238,G7:G237)</f>
        <v>0</v>
      </c>
      <c r="AF239">
        <f>SUMIF(L7:L237,AF238,G7:G237)</f>
        <v>0</v>
      </c>
      <c r="AG239" t="s">
        <v>316</v>
      </c>
    </row>
    <row r="240" spans="1:60" x14ac:dyDescent="0.2">
      <c r="C240" s="180"/>
      <c r="D240" s="10"/>
      <c r="AG240" t="s">
        <v>317</v>
      </c>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sheetData>
  <sheetProtection password="8F3B" sheet="1" objects="1" scenarios="1"/>
  <mergeCells count="134">
    <mergeCell ref="C237:G237"/>
    <mergeCell ref="C228:G228"/>
    <mergeCell ref="C229:G229"/>
    <mergeCell ref="C230:G230"/>
    <mergeCell ref="C231:G231"/>
    <mergeCell ref="C232:G232"/>
    <mergeCell ref="C234:G234"/>
    <mergeCell ref="C219:G219"/>
    <mergeCell ref="C221:G221"/>
    <mergeCell ref="C223:G223"/>
    <mergeCell ref="C225:G225"/>
    <mergeCell ref="C226:G226"/>
    <mergeCell ref="C227:G227"/>
    <mergeCell ref="C204:G204"/>
    <mergeCell ref="C207:G207"/>
    <mergeCell ref="C209:G209"/>
    <mergeCell ref="C210:G210"/>
    <mergeCell ref="C213:G213"/>
    <mergeCell ref="C216:G216"/>
    <mergeCell ref="C191:G191"/>
    <mergeCell ref="C193:G193"/>
    <mergeCell ref="C195:G195"/>
    <mergeCell ref="C197:G197"/>
    <mergeCell ref="C200:G200"/>
    <mergeCell ref="C202:G202"/>
    <mergeCell ref="C176:G176"/>
    <mergeCell ref="C179:G179"/>
    <mergeCell ref="C182:G182"/>
    <mergeCell ref="C185:G185"/>
    <mergeCell ref="C188:G188"/>
    <mergeCell ref="C190:G190"/>
    <mergeCell ref="C167:G167"/>
    <mergeCell ref="C168:G168"/>
    <mergeCell ref="C169:G169"/>
    <mergeCell ref="C170:G170"/>
    <mergeCell ref="C171:G171"/>
    <mergeCell ref="C173:G173"/>
    <mergeCell ref="C159:G159"/>
    <mergeCell ref="C160:G160"/>
    <mergeCell ref="C161:G161"/>
    <mergeCell ref="C162:G162"/>
    <mergeCell ref="C164:G164"/>
    <mergeCell ref="C166:G166"/>
    <mergeCell ref="C152:G152"/>
    <mergeCell ref="C153:G153"/>
    <mergeCell ref="C154:G154"/>
    <mergeCell ref="C155:G155"/>
    <mergeCell ref="C156:G156"/>
    <mergeCell ref="C158:G158"/>
    <mergeCell ref="C144:G144"/>
    <mergeCell ref="C146:G146"/>
    <mergeCell ref="C148:G148"/>
    <mergeCell ref="C149:G149"/>
    <mergeCell ref="C150:G150"/>
    <mergeCell ref="C151:G151"/>
    <mergeCell ref="C125:G125"/>
    <mergeCell ref="C126:G126"/>
    <mergeCell ref="C131:G131"/>
    <mergeCell ref="C134:G134"/>
    <mergeCell ref="C139:G139"/>
    <mergeCell ref="C142:G142"/>
    <mergeCell ref="C117:G117"/>
    <mergeCell ref="C119:G119"/>
    <mergeCell ref="C121:G121"/>
    <mergeCell ref="C122:G122"/>
    <mergeCell ref="C123:G123"/>
    <mergeCell ref="C124:G124"/>
    <mergeCell ref="C108:G108"/>
    <mergeCell ref="C110:G110"/>
    <mergeCell ref="C111:G111"/>
    <mergeCell ref="C112:G112"/>
    <mergeCell ref="C114:G114"/>
    <mergeCell ref="C116:G116"/>
    <mergeCell ref="C94:G94"/>
    <mergeCell ref="C95:G95"/>
    <mergeCell ref="C98:G98"/>
    <mergeCell ref="C101:G101"/>
    <mergeCell ref="C104:G104"/>
    <mergeCell ref="C106:G106"/>
    <mergeCell ref="C77:G77"/>
    <mergeCell ref="C78:G78"/>
    <mergeCell ref="C79:G79"/>
    <mergeCell ref="C80:G80"/>
    <mergeCell ref="C84:G84"/>
    <mergeCell ref="C92:G92"/>
    <mergeCell ref="C87:G87"/>
    <mergeCell ref="C70:G70"/>
    <mergeCell ref="C71:G71"/>
    <mergeCell ref="C73:G73"/>
    <mergeCell ref="C74:G74"/>
    <mergeCell ref="C75:G75"/>
    <mergeCell ref="C76:G76"/>
    <mergeCell ref="C58:G58"/>
    <mergeCell ref="C60:G60"/>
    <mergeCell ref="C62:G62"/>
    <mergeCell ref="C64:G64"/>
    <mergeCell ref="C67:G67"/>
    <mergeCell ref="C69:G69"/>
    <mergeCell ref="C45:G45"/>
    <mergeCell ref="C46:G46"/>
    <mergeCell ref="C47:G47"/>
    <mergeCell ref="C48:G48"/>
    <mergeCell ref="C50:G50"/>
    <mergeCell ref="C52:G52"/>
    <mergeCell ref="C37:G37"/>
    <mergeCell ref="C38:G38"/>
    <mergeCell ref="C39:G39"/>
    <mergeCell ref="C40:G40"/>
    <mergeCell ref="C41:G41"/>
    <mergeCell ref="C42:G42"/>
    <mergeCell ref="C31:G31"/>
    <mergeCell ref="C32:G32"/>
    <mergeCell ref="C33:G33"/>
    <mergeCell ref="C34:G34"/>
    <mergeCell ref="C35:G35"/>
    <mergeCell ref="C36:G36"/>
    <mergeCell ref="C24:G24"/>
    <mergeCell ref="C26:G26"/>
    <mergeCell ref="C27:G27"/>
    <mergeCell ref="C28:G28"/>
    <mergeCell ref="C29:G29"/>
    <mergeCell ref="C30:G30"/>
    <mergeCell ref="C12:G12"/>
    <mergeCell ref="C13:G13"/>
    <mergeCell ref="C15:G15"/>
    <mergeCell ref="C17:G17"/>
    <mergeCell ref="C20:G20"/>
    <mergeCell ref="C22:G22"/>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7" t="s">
        <v>101</v>
      </c>
      <c r="B1" s="247"/>
      <c r="C1" s="247"/>
      <c r="D1" s="247"/>
      <c r="E1" s="247"/>
      <c r="F1" s="247"/>
      <c r="G1" s="247"/>
      <c r="AG1" t="s">
        <v>102</v>
      </c>
    </row>
    <row r="2" spans="1:60" ht="24.95" customHeight="1" x14ac:dyDescent="0.2">
      <c r="A2" s="139" t="s">
        <v>7</v>
      </c>
      <c r="B2" s="49" t="s">
        <v>44</v>
      </c>
      <c r="C2" s="248" t="s">
        <v>45</v>
      </c>
      <c r="D2" s="249"/>
      <c r="E2" s="249"/>
      <c r="F2" s="249"/>
      <c r="G2" s="250"/>
      <c r="AG2" t="s">
        <v>103</v>
      </c>
    </row>
    <row r="3" spans="1:60" ht="24.95" customHeight="1" x14ac:dyDescent="0.2">
      <c r="A3" s="139" t="s">
        <v>8</v>
      </c>
      <c r="B3" s="49" t="s">
        <v>59</v>
      </c>
      <c r="C3" s="248" t="s">
        <v>60</v>
      </c>
      <c r="D3" s="249"/>
      <c r="E3" s="249"/>
      <c r="F3" s="249"/>
      <c r="G3" s="250"/>
      <c r="AC3" s="121" t="s">
        <v>103</v>
      </c>
      <c r="AG3" t="s">
        <v>104</v>
      </c>
    </row>
    <row r="4" spans="1:60" ht="24.95" customHeight="1" x14ac:dyDescent="0.2">
      <c r="A4" s="140" t="s">
        <v>9</v>
      </c>
      <c r="B4" s="141" t="s">
        <v>62</v>
      </c>
      <c r="C4" s="251" t="s">
        <v>63</v>
      </c>
      <c r="D4" s="252"/>
      <c r="E4" s="252"/>
      <c r="F4" s="252"/>
      <c r="G4" s="253"/>
      <c r="AG4" t="s">
        <v>105</v>
      </c>
    </row>
    <row r="5" spans="1:60" x14ac:dyDescent="0.2">
      <c r="D5" s="10"/>
    </row>
    <row r="6" spans="1:60" ht="38.25" x14ac:dyDescent="0.2">
      <c r="A6" s="143" t="s">
        <v>106</v>
      </c>
      <c r="B6" s="145" t="s">
        <v>107</v>
      </c>
      <c r="C6" s="145" t="s">
        <v>108</v>
      </c>
      <c r="D6" s="144" t="s">
        <v>109</v>
      </c>
      <c r="E6" s="143" t="s">
        <v>110</v>
      </c>
      <c r="F6" s="142" t="s">
        <v>111</v>
      </c>
      <c r="G6" s="143" t="s">
        <v>29</v>
      </c>
      <c r="H6" s="146" t="s">
        <v>30</v>
      </c>
      <c r="I6" s="146" t="s">
        <v>112</v>
      </c>
      <c r="J6" s="146" t="s">
        <v>31</v>
      </c>
      <c r="K6" s="146" t="s">
        <v>113</v>
      </c>
      <c r="L6" s="146" t="s">
        <v>114</v>
      </c>
      <c r="M6" s="146" t="s">
        <v>115</v>
      </c>
      <c r="N6" s="146" t="s">
        <v>116</v>
      </c>
      <c r="O6" s="146" t="s">
        <v>117</v>
      </c>
      <c r="P6" s="146" t="s">
        <v>118</v>
      </c>
      <c r="Q6" s="146" t="s">
        <v>119</v>
      </c>
      <c r="R6" s="146" t="s">
        <v>120</v>
      </c>
      <c r="S6" s="146" t="s">
        <v>121</v>
      </c>
      <c r="T6" s="146" t="s">
        <v>122</v>
      </c>
      <c r="U6" s="146" t="s">
        <v>123</v>
      </c>
      <c r="V6" s="146" t="s">
        <v>124</v>
      </c>
      <c r="W6" s="146" t="s">
        <v>125</v>
      </c>
      <c r="X6" s="146" t="s">
        <v>126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127</v>
      </c>
      <c r="B8" s="161" t="s">
        <v>100</v>
      </c>
      <c r="C8" s="175" t="s">
        <v>28</v>
      </c>
      <c r="D8" s="162"/>
      <c r="E8" s="163"/>
      <c r="F8" s="164"/>
      <c r="G8" s="164">
        <f>SUMIF(AG9:AG40,"&lt;&gt;NOR",G9:G40)</f>
        <v>0</v>
      </c>
      <c r="H8" s="164"/>
      <c r="I8" s="164">
        <f>SUM(I9:I40)</f>
        <v>0</v>
      </c>
      <c r="J8" s="164"/>
      <c r="K8" s="164">
        <f>SUM(K9:K40)</f>
        <v>0</v>
      </c>
      <c r="L8" s="164"/>
      <c r="M8" s="164">
        <f>SUM(M9:M40)</f>
        <v>0</v>
      </c>
      <c r="N8" s="164"/>
      <c r="O8" s="164">
        <f>SUM(O9:O40)</f>
        <v>0</v>
      </c>
      <c r="P8" s="164"/>
      <c r="Q8" s="164">
        <f>SUM(Q9:Q40)</f>
        <v>0</v>
      </c>
      <c r="R8" s="164"/>
      <c r="S8" s="164"/>
      <c r="T8" s="165"/>
      <c r="U8" s="159"/>
      <c r="V8" s="159">
        <f>SUM(V9:V40)</f>
        <v>0</v>
      </c>
      <c r="W8" s="159"/>
      <c r="X8" s="159"/>
      <c r="AG8" t="s">
        <v>128</v>
      </c>
    </row>
    <row r="9" spans="1:60" outlineLevel="1" x14ac:dyDescent="0.2">
      <c r="A9" s="166">
        <v>1</v>
      </c>
      <c r="B9" s="167" t="s">
        <v>53</v>
      </c>
      <c r="C9" s="176" t="s">
        <v>868</v>
      </c>
      <c r="D9" s="168" t="s">
        <v>654</v>
      </c>
      <c r="E9" s="169">
        <v>1</v>
      </c>
      <c r="F9" s="170"/>
      <c r="G9" s="171">
        <f>ROUND(E9*F9,2)</f>
        <v>0</v>
      </c>
      <c r="H9" s="170"/>
      <c r="I9" s="171">
        <f>ROUND(E9*H9,2)</f>
        <v>0</v>
      </c>
      <c r="J9" s="170"/>
      <c r="K9" s="171">
        <f>ROUND(E9*J9,2)</f>
        <v>0</v>
      </c>
      <c r="L9" s="171">
        <v>21</v>
      </c>
      <c r="M9" s="171">
        <f>G9*(1+L9/100)</f>
        <v>0</v>
      </c>
      <c r="N9" s="171">
        <v>0</v>
      </c>
      <c r="O9" s="171">
        <f>ROUND(E9*N9,2)</f>
        <v>0</v>
      </c>
      <c r="P9" s="171">
        <v>0</v>
      </c>
      <c r="Q9" s="171">
        <f>ROUND(E9*P9,2)</f>
        <v>0</v>
      </c>
      <c r="R9" s="171"/>
      <c r="S9" s="171" t="s">
        <v>165</v>
      </c>
      <c r="T9" s="172" t="s">
        <v>166</v>
      </c>
      <c r="U9" s="156">
        <v>0</v>
      </c>
      <c r="V9" s="156">
        <f>ROUND(E9*U9,2)</f>
        <v>0</v>
      </c>
      <c r="W9" s="156"/>
      <c r="X9" s="156" t="s">
        <v>211</v>
      </c>
      <c r="Y9" s="147"/>
      <c r="Z9" s="147"/>
      <c r="AA9" s="147"/>
      <c r="AB9" s="147"/>
      <c r="AC9" s="147"/>
      <c r="AD9" s="147"/>
      <c r="AE9" s="147"/>
      <c r="AF9" s="147"/>
      <c r="AG9" s="147" t="s">
        <v>563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60" t="s">
        <v>869</v>
      </c>
      <c r="D10" s="261"/>
      <c r="E10" s="261"/>
      <c r="F10" s="261"/>
      <c r="G10" s="261"/>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324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258" t="s">
        <v>870</v>
      </c>
      <c r="D11" s="259"/>
      <c r="E11" s="259"/>
      <c r="F11" s="259"/>
      <c r="G11" s="259"/>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324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58" t="s">
        <v>871</v>
      </c>
      <c r="D12" s="259"/>
      <c r="E12" s="259"/>
      <c r="F12" s="259"/>
      <c r="G12" s="259"/>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324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258" t="s">
        <v>872</v>
      </c>
      <c r="D13" s="259"/>
      <c r="E13" s="259"/>
      <c r="F13" s="259"/>
      <c r="G13" s="259"/>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324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58" t="s">
        <v>873</v>
      </c>
      <c r="D14" s="259"/>
      <c r="E14" s="259"/>
      <c r="F14" s="259"/>
      <c r="G14" s="259"/>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324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258" t="s">
        <v>874</v>
      </c>
      <c r="D15" s="259"/>
      <c r="E15" s="259"/>
      <c r="F15" s="259"/>
      <c r="G15" s="259"/>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324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58" t="s">
        <v>875</v>
      </c>
      <c r="D16" s="259"/>
      <c r="E16" s="259"/>
      <c r="F16" s="259"/>
      <c r="G16" s="259"/>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324</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258" t="s">
        <v>876</v>
      </c>
      <c r="D17" s="259"/>
      <c r="E17" s="259"/>
      <c r="F17" s="259"/>
      <c r="G17" s="259"/>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324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58" t="s">
        <v>877</v>
      </c>
      <c r="D18" s="259"/>
      <c r="E18" s="259"/>
      <c r="F18" s="259"/>
      <c r="G18" s="259"/>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324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58" t="s">
        <v>878</v>
      </c>
      <c r="D19" s="259"/>
      <c r="E19" s="259"/>
      <c r="F19" s="259"/>
      <c r="G19" s="259"/>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324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58" t="s">
        <v>879</v>
      </c>
      <c r="D20" s="259"/>
      <c r="E20" s="259"/>
      <c r="F20" s="259"/>
      <c r="G20" s="259"/>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324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258" t="s">
        <v>880</v>
      </c>
      <c r="D21" s="259"/>
      <c r="E21" s="259"/>
      <c r="F21" s="259"/>
      <c r="G21" s="259"/>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324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58" t="s">
        <v>881</v>
      </c>
      <c r="D22" s="259"/>
      <c r="E22" s="259"/>
      <c r="F22" s="259"/>
      <c r="G22" s="259"/>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324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58" t="s">
        <v>882</v>
      </c>
      <c r="D23" s="259"/>
      <c r="E23" s="259"/>
      <c r="F23" s="259"/>
      <c r="G23" s="259"/>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324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58" t="s">
        <v>883</v>
      </c>
      <c r="D24" s="259"/>
      <c r="E24" s="259"/>
      <c r="F24" s="259"/>
      <c r="G24" s="259"/>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324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58" t="s">
        <v>884</v>
      </c>
      <c r="D25" s="259"/>
      <c r="E25" s="259"/>
      <c r="F25" s="259"/>
      <c r="G25" s="259"/>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324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8" t="s">
        <v>885</v>
      </c>
      <c r="D26" s="259"/>
      <c r="E26" s="259"/>
      <c r="F26" s="259"/>
      <c r="G26" s="259"/>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324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258" t="s">
        <v>886</v>
      </c>
      <c r="D27" s="259"/>
      <c r="E27" s="259"/>
      <c r="F27" s="259"/>
      <c r="G27" s="259"/>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324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58" t="s">
        <v>879</v>
      </c>
      <c r="D28" s="259"/>
      <c r="E28" s="259"/>
      <c r="F28" s="259"/>
      <c r="G28" s="259"/>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324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58" t="s">
        <v>887</v>
      </c>
      <c r="D29" s="259"/>
      <c r="E29" s="259"/>
      <c r="F29" s="259"/>
      <c r="G29" s="259"/>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324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58" t="s">
        <v>888</v>
      </c>
      <c r="D30" s="259"/>
      <c r="E30" s="259"/>
      <c r="F30" s="259"/>
      <c r="G30" s="259"/>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324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58" t="s">
        <v>889</v>
      </c>
      <c r="D31" s="259"/>
      <c r="E31" s="259"/>
      <c r="F31" s="259"/>
      <c r="G31" s="259"/>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324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58" t="s">
        <v>890</v>
      </c>
      <c r="D32" s="259"/>
      <c r="E32" s="259"/>
      <c r="F32" s="259"/>
      <c r="G32" s="259"/>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324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258" t="s">
        <v>879</v>
      </c>
      <c r="D33" s="259"/>
      <c r="E33" s="259"/>
      <c r="F33" s="259"/>
      <c r="G33" s="259"/>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324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58" t="s">
        <v>891</v>
      </c>
      <c r="D34" s="259"/>
      <c r="E34" s="259"/>
      <c r="F34" s="259"/>
      <c r="G34" s="259"/>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324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58" t="s">
        <v>892</v>
      </c>
      <c r="D35" s="259"/>
      <c r="E35" s="259"/>
      <c r="F35" s="259"/>
      <c r="G35" s="259"/>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324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58" t="s">
        <v>893</v>
      </c>
      <c r="D36" s="259"/>
      <c r="E36" s="259"/>
      <c r="F36" s="259"/>
      <c r="G36" s="259"/>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324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58" t="s">
        <v>894</v>
      </c>
      <c r="D37" s="259"/>
      <c r="E37" s="259"/>
      <c r="F37" s="259"/>
      <c r="G37" s="259"/>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324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258" t="s">
        <v>895</v>
      </c>
      <c r="D38" s="259"/>
      <c r="E38" s="259"/>
      <c r="F38" s="259"/>
      <c r="G38" s="259"/>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324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77" t="s">
        <v>70</v>
      </c>
      <c r="D39" s="157"/>
      <c r="E39" s="158">
        <v>1</v>
      </c>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148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245"/>
      <c r="D40" s="246"/>
      <c r="E40" s="246"/>
      <c r="F40" s="246"/>
      <c r="G40" s="24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138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x14ac:dyDescent="0.2">
      <c r="A41" s="3"/>
      <c r="B41" s="4"/>
      <c r="C41" s="178"/>
      <c r="D41" s="6"/>
      <c r="E41" s="3"/>
      <c r="F41" s="3"/>
      <c r="G41" s="3"/>
      <c r="H41" s="3"/>
      <c r="I41" s="3"/>
      <c r="J41" s="3"/>
      <c r="K41" s="3"/>
      <c r="L41" s="3"/>
      <c r="M41" s="3"/>
      <c r="N41" s="3"/>
      <c r="O41" s="3"/>
      <c r="P41" s="3"/>
      <c r="Q41" s="3"/>
      <c r="R41" s="3"/>
      <c r="S41" s="3"/>
      <c r="T41" s="3"/>
      <c r="U41" s="3"/>
      <c r="V41" s="3"/>
      <c r="W41" s="3"/>
      <c r="X41" s="3"/>
      <c r="AE41">
        <v>15</v>
      </c>
      <c r="AF41">
        <v>21</v>
      </c>
      <c r="AG41" t="s">
        <v>114</v>
      </c>
    </row>
    <row r="42" spans="1:60" x14ac:dyDescent="0.2">
      <c r="A42" s="150"/>
      <c r="B42" s="151" t="s">
        <v>29</v>
      </c>
      <c r="C42" s="179"/>
      <c r="D42" s="152"/>
      <c r="E42" s="153"/>
      <c r="F42" s="153"/>
      <c r="G42" s="174">
        <f>G8</f>
        <v>0</v>
      </c>
      <c r="H42" s="3"/>
      <c r="I42" s="3"/>
      <c r="J42" s="3"/>
      <c r="K42" s="3"/>
      <c r="L42" s="3"/>
      <c r="M42" s="3"/>
      <c r="N42" s="3"/>
      <c r="O42" s="3"/>
      <c r="P42" s="3"/>
      <c r="Q42" s="3"/>
      <c r="R42" s="3"/>
      <c r="S42" s="3"/>
      <c r="T42" s="3"/>
      <c r="U42" s="3"/>
      <c r="V42" s="3"/>
      <c r="W42" s="3"/>
      <c r="X42" s="3"/>
      <c r="AE42">
        <f>SUMIF(L7:L40,AE41,G7:G40)</f>
        <v>0</v>
      </c>
      <c r="AF42">
        <f>SUMIF(L7:L40,AF41,G7:G40)</f>
        <v>0</v>
      </c>
      <c r="AG42" t="s">
        <v>316</v>
      </c>
    </row>
    <row r="43" spans="1:60" x14ac:dyDescent="0.2">
      <c r="C43" s="180"/>
      <c r="D43" s="10"/>
      <c r="AG43" t="s">
        <v>317</v>
      </c>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Xl2hxskx5crMegehM7e7oefTdFBi+Gz9Bn0rHZz4kN9SxEHmSE9vvl6mrEiVjYtxKaIaKpVroaqCyvnjMMMDw==" saltValue="QwGwfYRMcqjDEmsc3QasRA==" spinCount="100000" sheet="1"/>
  <mergeCells count="34">
    <mergeCell ref="C36:G36"/>
    <mergeCell ref="C37:G37"/>
    <mergeCell ref="C38:G38"/>
    <mergeCell ref="C40:G40"/>
    <mergeCell ref="C30:G30"/>
    <mergeCell ref="C31:G31"/>
    <mergeCell ref="C32:G32"/>
    <mergeCell ref="C33:G33"/>
    <mergeCell ref="C34:G34"/>
    <mergeCell ref="C35:G35"/>
    <mergeCell ref="C29:G29"/>
    <mergeCell ref="C18:G18"/>
    <mergeCell ref="C19:G19"/>
    <mergeCell ref="C20:G20"/>
    <mergeCell ref="C21:G21"/>
    <mergeCell ref="C22:G22"/>
    <mergeCell ref="C23:G23"/>
    <mergeCell ref="C24:G24"/>
    <mergeCell ref="C25:G25"/>
    <mergeCell ref="C26:G26"/>
    <mergeCell ref="C27:G27"/>
    <mergeCell ref="C28:G28"/>
    <mergeCell ref="C17:G17"/>
    <mergeCell ref="A1:G1"/>
    <mergeCell ref="C2:G2"/>
    <mergeCell ref="C3:G3"/>
    <mergeCell ref="C4:G4"/>
    <mergeCell ref="C10:G10"/>
    <mergeCell ref="C11:G11"/>
    <mergeCell ref="C12:G12"/>
    <mergeCell ref="C13:G13"/>
    <mergeCell ref="C14:G14"/>
    <mergeCell ref="C15:G15"/>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7" t="s">
        <v>101</v>
      </c>
      <c r="B1" s="247"/>
      <c r="C1" s="247"/>
      <c r="D1" s="247"/>
      <c r="E1" s="247"/>
      <c r="F1" s="247"/>
      <c r="G1" s="247"/>
      <c r="AG1" t="s">
        <v>102</v>
      </c>
    </row>
    <row r="2" spans="1:60" ht="24.95" customHeight="1" x14ac:dyDescent="0.2">
      <c r="A2" s="139" t="s">
        <v>7</v>
      </c>
      <c r="B2" s="49" t="s">
        <v>44</v>
      </c>
      <c r="C2" s="248" t="s">
        <v>45</v>
      </c>
      <c r="D2" s="249"/>
      <c r="E2" s="249"/>
      <c r="F2" s="249"/>
      <c r="G2" s="250"/>
      <c r="AG2" t="s">
        <v>103</v>
      </c>
    </row>
    <row r="3" spans="1:60" ht="24.95" customHeight="1" x14ac:dyDescent="0.2">
      <c r="A3" s="139" t="s">
        <v>8</v>
      </c>
      <c r="B3" s="49" t="s">
        <v>64</v>
      </c>
      <c r="C3" s="248" t="s">
        <v>65</v>
      </c>
      <c r="D3" s="249"/>
      <c r="E3" s="249"/>
      <c r="F3" s="249"/>
      <c r="G3" s="250"/>
      <c r="AC3" s="121" t="s">
        <v>103</v>
      </c>
      <c r="AG3" t="s">
        <v>104</v>
      </c>
    </row>
    <row r="4" spans="1:60" ht="24.95" customHeight="1" x14ac:dyDescent="0.2">
      <c r="A4" s="140" t="s">
        <v>9</v>
      </c>
      <c r="B4" s="141" t="s">
        <v>64</v>
      </c>
      <c r="C4" s="251" t="s">
        <v>65</v>
      </c>
      <c r="D4" s="252"/>
      <c r="E4" s="252"/>
      <c r="F4" s="252"/>
      <c r="G4" s="253"/>
      <c r="AG4" t="s">
        <v>105</v>
      </c>
    </row>
    <row r="5" spans="1:60" x14ac:dyDescent="0.2">
      <c r="D5" s="10"/>
    </row>
    <row r="6" spans="1:60" ht="38.25" x14ac:dyDescent="0.2">
      <c r="A6" s="143" t="s">
        <v>106</v>
      </c>
      <c r="B6" s="145" t="s">
        <v>107</v>
      </c>
      <c r="C6" s="145" t="s">
        <v>108</v>
      </c>
      <c r="D6" s="144" t="s">
        <v>109</v>
      </c>
      <c r="E6" s="143" t="s">
        <v>110</v>
      </c>
      <c r="F6" s="142" t="s">
        <v>111</v>
      </c>
      <c r="G6" s="143" t="s">
        <v>29</v>
      </c>
      <c r="H6" s="146" t="s">
        <v>30</v>
      </c>
      <c r="I6" s="146" t="s">
        <v>112</v>
      </c>
      <c r="J6" s="146" t="s">
        <v>31</v>
      </c>
      <c r="K6" s="146" t="s">
        <v>113</v>
      </c>
      <c r="L6" s="146" t="s">
        <v>114</v>
      </c>
      <c r="M6" s="146" t="s">
        <v>115</v>
      </c>
      <c r="N6" s="146" t="s">
        <v>116</v>
      </c>
      <c r="O6" s="146" t="s">
        <v>117</v>
      </c>
      <c r="P6" s="146" t="s">
        <v>118</v>
      </c>
      <c r="Q6" s="146" t="s">
        <v>119</v>
      </c>
      <c r="R6" s="146" t="s">
        <v>120</v>
      </c>
      <c r="S6" s="146" t="s">
        <v>121</v>
      </c>
      <c r="T6" s="146" t="s">
        <v>122</v>
      </c>
      <c r="U6" s="146" t="s">
        <v>123</v>
      </c>
      <c r="V6" s="146" t="s">
        <v>124</v>
      </c>
      <c r="W6" s="146" t="s">
        <v>125</v>
      </c>
      <c r="X6" s="146" t="s">
        <v>126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127</v>
      </c>
      <c r="B8" s="161" t="s">
        <v>70</v>
      </c>
      <c r="C8" s="175" t="s">
        <v>71</v>
      </c>
      <c r="D8" s="162"/>
      <c r="E8" s="163"/>
      <c r="F8" s="164"/>
      <c r="G8" s="164">
        <f>SUMIF(AG9:AG31,"&lt;&gt;NOR",G9:G31)</f>
        <v>0</v>
      </c>
      <c r="H8" s="164"/>
      <c r="I8" s="164">
        <f>SUM(I9:I31)</f>
        <v>0</v>
      </c>
      <c r="J8" s="164"/>
      <c r="K8" s="164">
        <f>SUM(K9:K31)</f>
        <v>0</v>
      </c>
      <c r="L8" s="164"/>
      <c r="M8" s="164">
        <f>SUM(M9:M31)</f>
        <v>0</v>
      </c>
      <c r="N8" s="164"/>
      <c r="O8" s="164">
        <f>SUM(O9:O31)</f>
        <v>0</v>
      </c>
      <c r="P8" s="164"/>
      <c r="Q8" s="164">
        <f>SUM(Q9:Q31)</f>
        <v>0</v>
      </c>
      <c r="R8" s="164"/>
      <c r="S8" s="164"/>
      <c r="T8" s="165"/>
      <c r="U8" s="159"/>
      <c r="V8" s="159">
        <f>SUM(V9:V31)</f>
        <v>0</v>
      </c>
      <c r="W8" s="159"/>
      <c r="X8" s="159"/>
      <c r="AG8" t="s">
        <v>128</v>
      </c>
    </row>
    <row r="9" spans="1:60" outlineLevel="1" x14ac:dyDescent="0.2">
      <c r="A9" s="166">
        <v>1</v>
      </c>
      <c r="B9" s="167" t="s">
        <v>896</v>
      </c>
      <c r="C9" s="176" t="s">
        <v>897</v>
      </c>
      <c r="D9" s="168" t="s">
        <v>476</v>
      </c>
      <c r="E9" s="169">
        <v>120</v>
      </c>
      <c r="F9" s="170"/>
      <c r="G9" s="171">
        <f>ROUND(E9*F9,2)</f>
        <v>0</v>
      </c>
      <c r="H9" s="170"/>
      <c r="I9" s="171">
        <f>ROUND(E9*H9,2)</f>
        <v>0</v>
      </c>
      <c r="J9" s="170"/>
      <c r="K9" s="171">
        <f>ROUND(E9*J9,2)</f>
        <v>0</v>
      </c>
      <c r="L9" s="171">
        <v>21</v>
      </c>
      <c r="M9" s="171">
        <f>G9*(1+L9/100)</f>
        <v>0</v>
      </c>
      <c r="N9" s="171">
        <v>0</v>
      </c>
      <c r="O9" s="171">
        <f>ROUND(E9*N9,2)</f>
        <v>0</v>
      </c>
      <c r="P9" s="171">
        <v>0</v>
      </c>
      <c r="Q9" s="171">
        <f>ROUND(E9*P9,2)</f>
        <v>0</v>
      </c>
      <c r="R9" s="171"/>
      <c r="S9" s="171" t="s">
        <v>133</v>
      </c>
      <c r="T9" s="172" t="s">
        <v>166</v>
      </c>
      <c r="U9" s="156">
        <v>0</v>
      </c>
      <c r="V9" s="156">
        <f>ROUND(E9*U9,2)</f>
        <v>0</v>
      </c>
      <c r="W9" s="156"/>
      <c r="X9" s="156" t="s">
        <v>436</v>
      </c>
      <c r="Y9" s="147"/>
      <c r="Z9" s="147"/>
      <c r="AA9" s="147"/>
      <c r="AB9" s="147"/>
      <c r="AC9" s="147"/>
      <c r="AD9" s="147"/>
      <c r="AE9" s="147"/>
      <c r="AF9" s="147"/>
      <c r="AG9" s="147" t="s">
        <v>437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60" t="s">
        <v>898</v>
      </c>
      <c r="D10" s="261"/>
      <c r="E10" s="261"/>
      <c r="F10" s="261"/>
      <c r="G10" s="261"/>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324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2.5" outlineLevel="1" x14ac:dyDescent="0.2">
      <c r="A11" s="154"/>
      <c r="B11" s="155"/>
      <c r="C11" s="258" t="s">
        <v>943</v>
      </c>
      <c r="D11" s="259"/>
      <c r="E11" s="259"/>
      <c r="F11" s="259"/>
      <c r="G11" s="259"/>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324</v>
      </c>
      <c r="AH11" s="147"/>
      <c r="AI11" s="147"/>
      <c r="AJ11" s="147"/>
      <c r="AK11" s="147"/>
      <c r="AL11" s="147"/>
      <c r="AM11" s="147"/>
      <c r="AN11" s="147"/>
      <c r="AO11" s="147"/>
      <c r="AP11" s="147"/>
      <c r="AQ11" s="147"/>
      <c r="AR11" s="147"/>
      <c r="AS11" s="147"/>
      <c r="AT11" s="147"/>
      <c r="AU11" s="147"/>
      <c r="AV11" s="147"/>
      <c r="AW11" s="147"/>
      <c r="AX11" s="147"/>
      <c r="AY11" s="147"/>
      <c r="AZ11" s="147"/>
      <c r="BA11" s="173" t="str">
        <f>C11</f>
        <v>Přístupy do objektu v době výstavby je navrženo po dřevěných lávkách. Dřevěné lávky se zábradlím ve výšce 1 m a s vodící tyčí ve výšce 0,25 m. Dále bude lávka opatřena podélnou vodící lištou v min výšce 0,06 m podél obou okrajů lávky.</v>
      </c>
      <c r="BB11" s="147"/>
      <c r="BC11" s="147"/>
      <c r="BD11" s="147"/>
      <c r="BE11" s="147"/>
      <c r="BF11" s="147"/>
      <c r="BG11" s="147"/>
      <c r="BH11" s="147"/>
    </row>
    <row r="12" spans="1:60" ht="22.5" outlineLevel="1" x14ac:dyDescent="0.2">
      <c r="A12" s="154"/>
      <c r="B12" s="155"/>
      <c r="C12" s="258" t="s">
        <v>899</v>
      </c>
      <c r="D12" s="259"/>
      <c r="E12" s="259"/>
      <c r="F12" s="259"/>
      <c r="G12" s="259"/>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324</v>
      </c>
      <c r="AH12" s="147"/>
      <c r="AI12" s="147"/>
      <c r="AJ12" s="147"/>
      <c r="AK12" s="147"/>
      <c r="AL12" s="147"/>
      <c r="AM12" s="147"/>
      <c r="AN12" s="147"/>
      <c r="AO12" s="147"/>
      <c r="AP12" s="147"/>
      <c r="AQ12" s="147"/>
      <c r="AR12" s="147"/>
      <c r="AS12" s="147"/>
      <c r="AT12" s="147"/>
      <c r="AU12" s="147"/>
      <c r="AV12" s="147"/>
      <c r="AW12" s="147"/>
      <c r="AX12" s="147"/>
      <c r="AY12" s="147"/>
      <c r="AZ12" s="147"/>
      <c r="BA12" s="173" t="str">
        <f>C12</f>
        <v>Lávky přes výkopy musí být široké nejméně 900 mm s výškovými rozdíly nejvíce do 20 mm a po obou stranách musí mít opatření proti sjetí vozíku jako je spodní tyč zábradlí ve výšce 100-250 mm nad pochozí plochou nebo sokl s výškou nejméně 100 mm.</v>
      </c>
      <c r="BB12" s="147"/>
      <c r="BC12" s="147"/>
      <c r="BD12" s="147"/>
      <c r="BE12" s="147"/>
      <c r="BF12" s="147"/>
      <c r="BG12" s="147"/>
      <c r="BH12" s="147"/>
    </row>
    <row r="13" spans="1:60" outlineLevel="1" x14ac:dyDescent="0.2">
      <c r="A13" s="154"/>
      <c r="B13" s="155"/>
      <c r="C13" s="258" t="s">
        <v>900</v>
      </c>
      <c r="D13" s="259"/>
      <c r="E13" s="259"/>
      <c r="F13" s="259"/>
      <c r="G13" s="259"/>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324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77" t="s">
        <v>901</v>
      </c>
      <c r="D14" s="157"/>
      <c r="E14" s="158">
        <v>120</v>
      </c>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148</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245"/>
      <c r="D15" s="246"/>
      <c r="E15" s="246"/>
      <c r="F15" s="246"/>
      <c r="G15" s="246"/>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138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66">
        <v>2</v>
      </c>
      <c r="B16" s="167" t="s">
        <v>902</v>
      </c>
      <c r="C16" s="176" t="s">
        <v>903</v>
      </c>
      <c r="D16" s="168" t="s">
        <v>904</v>
      </c>
      <c r="E16" s="169">
        <v>4</v>
      </c>
      <c r="F16" s="170"/>
      <c r="G16" s="171">
        <f>ROUND(E16*F16,2)</f>
        <v>0</v>
      </c>
      <c r="H16" s="170"/>
      <c r="I16" s="171">
        <f>ROUND(E16*H16,2)</f>
        <v>0</v>
      </c>
      <c r="J16" s="170"/>
      <c r="K16" s="171">
        <f>ROUND(E16*J16,2)</f>
        <v>0</v>
      </c>
      <c r="L16" s="171">
        <v>21</v>
      </c>
      <c r="M16" s="171">
        <f>G16*(1+L16/100)</f>
        <v>0</v>
      </c>
      <c r="N16" s="171">
        <v>0</v>
      </c>
      <c r="O16" s="171">
        <f>ROUND(E16*N16,2)</f>
        <v>0</v>
      </c>
      <c r="P16" s="171">
        <v>0</v>
      </c>
      <c r="Q16" s="171">
        <f>ROUND(E16*P16,2)</f>
        <v>0</v>
      </c>
      <c r="R16" s="171"/>
      <c r="S16" s="171" t="s">
        <v>133</v>
      </c>
      <c r="T16" s="172" t="s">
        <v>166</v>
      </c>
      <c r="U16" s="156">
        <v>0</v>
      </c>
      <c r="V16" s="156">
        <f>ROUND(E16*U16,2)</f>
        <v>0</v>
      </c>
      <c r="W16" s="156"/>
      <c r="X16" s="156" t="s">
        <v>436</v>
      </c>
      <c r="Y16" s="147"/>
      <c r="Z16" s="147"/>
      <c r="AA16" s="147"/>
      <c r="AB16" s="147"/>
      <c r="AC16" s="147"/>
      <c r="AD16" s="147"/>
      <c r="AE16" s="147"/>
      <c r="AF16" s="147"/>
      <c r="AG16" s="147" t="s">
        <v>437</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260" t="s">
        <v>898</v>
      </c>
      <c r="D17" s="261"/>
      <c r="E17" s="261"/>
      <c r="F17" s="261"/>
      <c r="G17" s="261"/>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324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177" t="s">
        <v>76</v>
      </c>
      <c r="D18" s="157"/>
      <c r="E18" s="158">
        <v>4</v>
      </c>
      <c r="F18" s="156"/>
      <c r="G18" s="156"/>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148</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45"/>
      <c r="D19" s="246"/>
      <c r="E19" s="246"/>
      <c r="F19" s="246"/>
      <c r="G19" s="24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138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66">
        <v>3</v>
      </c>
      <c r="B20" s="167" t="s">
        <v>905</v>
      </c>
      <c r="C20" s="176" t="s">
        <v>906</v>
      </c>
      <c r="D20" s="168" t="s">
        <v>476</v>
      </c>
      <c r="E20" s="169">
        <v>120</v>
      </c>
      <c r="F20" s="170"/>
      <c r="G20" s="171">
        <f>ROUND(E20*F20,2)</f>
        <v>0</v>
      </c>
      <c r="H20" s="170"/>
      <c r="I20" s="171">
        <f>ROUND(E20*H20,2)</f>
        <v>0</v>
      </c>
      <c r="J20" s="170"/>
      <c r="K20" s="171">
        <f>ROUND(E20*J20,2)</f>
        <v>0</v>
      </c>
      <c r="L20" s="171">
        <v>21</v>
      </c>
      <c r="M20" s="171">
        <f>G20*(1+L20/100)</f>
        <v>0</v>
      </c>
      <c r="N20" s="171">
        <v>0</v>
      </c>
      <c r="O20" s="171">
        <f>ROUND(E20*N20,2)</f>
        <v>0</v>
      </c>
      <c r="P20" s="171">
        <v>0</v>
      </c>
      <c r="Q20" s="171">
        <f>ROUND(E20*P20,2)</f>
        <v>0</v>
      </c>
      <c r="R20" s="171"/>
      <c r="S20" s="171" t="s">
        <v>133</v>
      </c>
      <c r="T20" s="172" t="s">
        <v>166</v>
      </c>
      <c r="U20" s="156">
        <v>0</v>
      </c>
      <c r="V20" s="156">
        <f>ROUND(E20*U20,2)</f>
        <v>0</v>
      </c>
      <c r="W20" s="156"/>
      <c r="X20" s="156" t="s">
        <v>436</v>
      </c>
      <c r="Y20" s="147"/>
      <c r="Z20" s="147"/>
      <c r="AA20" s="147"/>
      <c r="AB20" s="147"/>
      <c r="AC20" s="147"/>
      <c r="AD20" s="147"/>
      <c r="AE20" s="147"/>
      <c r="AF20" s="147"/>
      <c r="AG20" s="147" t="s">
        <v>437</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260" t="s">
        <v>898</v>
      </c>
      <c r="D21" s="261"/>
      <c r="E21" s="261"/>
      <c r="F21" s="261"/>
      <c r="G21" s="261"/>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324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177" t="s">
        <v>901</v>
      </c>
      <c r="D22" s="157"/>
      <c r="E22" s="158">
        <v>120</v>
      </c>
      <c r="F22" s="156"/>
      <c r="G22" s="156"/>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148</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45"/>
      <c r="D23" s="246"/>
      <c r="E23" s="246"/>
      <c r="F23" s="246"/>
      <c r="G23" s="246"/>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138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6">
        <v>4</v>
      </c>
      <c r="B24" s="167" t="s">
        <v>907</v>
      </c>
      <c r="C24" s="176" t="s">
        <v>908</v>
      </c>
      <c r="D24" s="168" t="s">
        <v>476</v>
      </c>
      <c r="E24" s="169">
        <v>120</v>
      </c>
      <c r="F24" s="170"/>
      <c r="G24" s="171">
        <f>ROUND(E24*F24,2)</f>
        <v>0</v>
      </c>
      <c r="H24" s="170"/>
      <c r="I24" s="171">
        <f>ROUND(E24*H24,2)</f>
        <v>0</v>
      </c>
      <c r="J24" s="170"/>
      <c r="K24" s="171">
        <f>ROUND(E24*J24,2)</f>
        <v>0</v>
      </c>
      <c r="L24" s="171">
        <v>21</v>
      </c>
      <c r="M24" s="171">
        <f>G24*(1+L24/100)</f>
        <v>0</v>
      </c>
      <c r="N24" s="171">
        <v>0</v>
      </c>
      <c r="O24" s="171">
        <f>ROUND(E24*N24,2)</f>
        <v>0</v>
      </c>
      <c r="P24" s="171">
        <v>0</v>
      </c>
      <c r="Q24" s="171">
        <f>ROUND(E24*P24,2)</f>
        <v>0</v>
      </c>
      <c r="R24" s="171"/>
      <c r="S24" s="171" t="s">
        <v>133</v>
      </c>
      <c r="T24" s="172" t="s">
        <v>166</v>
      </c>
      <c r="U24" s="156">
        <v>0</v>
      </c>
      <c r="V24" s="156">
        <f>ROUND(E24*U24,2)</f>
        <v>0</v>
      </c>
      <c r="W24" s="156"/>
      <c r="X24" s="156" t="s">
        <v>436</v>
      </c>
      <c r="Y24" s="147"/>
      <c r="Z24" s="147"/>
      <c r="AA24" s="147"/>
      <c r="AB24" s="147"/>
      <c r="AC24" s="147"/>
      <c r="AD24" s="147"/>
      <c r="AE24" s="147"/>
      <c r="AF24" s="147"/>
      <c r="AG24" s="147" t="s">
        <v>437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60" t="s">
        <v>898</v>
      </c>
      <c r="D25" s="261"/>
      <c r="E25" s="261"/>
      <c r="F25" s="261"/>
      <c r="G25" s="261"/>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324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8" t="s">
        <v>944</v>
      </c>
      <c r="D26" s="259"/>
      <c r="E26" s="259"/>
      <c r="F26" s="259"/>
      <c r="G26" s="259"/>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324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1" x14ac:dyDescent="0.2">
      <c r="A27" s="154"/>
      <c r="B27" s="155"/>
      <c r="C27" s="258" t="s">
        <v>943</v>
      </c>
      <c r="D27" s="259"/>
      <c r="E27" s="259"/>
      <c r="F27" s="259"/>
      <c r="G27" s="259"/>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324</v>
      </c>
      <c r="AH27" s="147"/>
      <c r="AI27" s="147"/>
      <c r="AJ27" s="147"/>
      <c r="AK27" s="147"/>
      <c r="AL27" s="147"/>
      <c r="AM27" s="147"/>
      <c r="AN27" s="147"/>
      <c r="AO27" s="147"/>
      <c r="AP27" s="147"/>
      <c r="AQ27" s="147"/>
      <c r="AR27" s="147"/>
      <c r="AS27" s="147"/>
      <c r="AT27" s="147"/>
      <c r="AU27" s="147"/>
      <c r="AV27" s="147"/>
      <c r="AW27" s="147"/>
      <c r="AX27" s="147"/>
      <c r="AY27" s="147"/>
      <c r="AZ27" s="147"/>
      <c r="BA27" s="173" t="str">
        <f>C27</f>
        <v>Přístupy do objektu v době výstavby je navrženo po dřevěných lávkách. Dřevěné lávky se zábradlím ve výšce 1 m a s vodící tyčí ve výšce 0,25 m. Dále bude lávka opatřena podélnou vodící lištou v min výšce 0,06 m podél obou okrajů lávky.</v>
      </c>
      <c r="BB27" s="147"/>
      <c r="BC27" s="147"/>
      <c r="BD27" s="147"/>
      <c r="BE27" s="147"/>
      <c r="BF27" s="147"/>
      <c r="BG27" s="147"/>
      <c r="BH27" s="147"/>
    </row>
    <row r="28" spans="1:60" ht="22.5" outlineLevel="1" x14ac:dyDescent="0.2">
      <c r="A28" s="154"/>
      <c r="B28" s="155"/>
      <c r="C28" s="258" t="s">
        <v>899</v>
      </c>
      <c r="D28" s="259"/>
      <c r="E28" s="259"/>
      <c r="F28" s="259"/>
      <c r="G28" s="259"/>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324</v>
      </c>
      <c r="AH28" s="147"/>
      <c r="AI28" s="147"/>
      <c r="AJ28" s="147"/>
      <c r="AK28" s="147"/>
      <c r="AL28" s="147"/>
      <c r="AM28" s="147"/>
      <c r="AN28" s="147"/>
      <c r="AO28" s="147"/>
      <c r="AP28" s="147"/>
      <c r="AQ28" s="147"/>
      <c r="AR28" s="147"/>
      <c r="AS28" s="147"/>
      <c r="AT28" s="147"/>
      <c r="AU28" s="147"/>
      <c r="AV28" s="147"/>
      <c r="AW28" s="147"/>
      <c r="AX28" s="147"/>
      <c r="AY28" s="147"/>
      <c r="AZ28" s="147"/>
      <c r="BA28" s="173" t="str">
        <f>C28</f>
        <v>Lávky přes výkopy musí být široké nejméně 900 mm s výškovými rozdíly nejvíce do 20 mm a po obou stranách musí mít opatření proti sjetí vozíku jako je spodní tyč zábradlí ve výšce 100-250 mm nad pochozí plochou nebo sokl s výškou nejméně 100 mm.</v>
      </c>
      <c r="BB28" s="147"/>
      <c r="BC28" s="147"/>
      <c r="BD28" s="147"/>
      <c r="BE28" s="147"/>
      <c r="BF28" s="147"/>
      <c r="BG28" s="147"/>
      <c r="BH28" s="147"/>
    </row>
    <row r="29" spans="1:60" outlineLevel="1" x14ac:dyDescent="0.2">
      <c r="A29" s="154"/>
      <c r="B29" s="155"/>
      <c r="C29" s="258" t="s">
        <v>900</v>
      </c>
      <c r="D29" s="259"/>
      <c r="E29" s="259"/>
      <c r="F29" s="259"/>
      <c r="G29" s="259"/>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324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77" t="s">
        <v>901</v>
      </c>
      <c r="D30" s="157"/>
      <c r="E30" s="158">
        <v>120</v>
      </c>
      <c r="F30" s="156"/>
      <c r="G30" s="156"/>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148</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45"/>
      <c r="D31" s="246"/>
      <c r="E31" s="246"/>
      <c r="F31" s="246"/>
      <c r="G31" s="246"/>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138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x14ac:dyDescent="0.2">
      <c r="A32" s="160" t="s">
        <v>127</v>
      </c>
      <c r="B32" s="161" t="s">
        <v>99</v>
      </c>
      <c r="C32" s="175" t="s">
        <v>27</v>
      </c>
      <c r="D32" s="162"/>
      <c r="E32" s="163"/>
      <c r="F32" s="164"/>
      <c r="G32" s="164">
        <f>SUMIF(AG33:AG76,"&lt;&gt;NOR",G33:G76)</f>
        <v>0</v>
      </c>
      <c r="H32" s="164"/>
      <c r="I32" s="164">
        <f>SUM(I33:I76)</f>
        <v>0</v>
      </c>
      <c r="J32" s="164"/>
      <c r="K32" s="164">
        <f>SUM(K33:K76)</f>
        <v>0</v>
      </c>
      <c r="L32" s="164"/>
      <c r="M32" s="164">
        <f>SUM(M33:M76)</f>
        <v>0</v>
      </c>
      <c r="N32" s="164"/>
      <c r="O32" s="164">
        <f>SUM(O33:O76)</f>
        <v>0</v>
      </c>
      <c r="P32" s="164"/>
      <c r="Q32" s="164">
        <f>SUM(Q33:Q76)</f>
        <v>0</v>
      </c>
      <c r="R32" s="164"/>
      <c r="S32" s="164"/>
      <c r="T32" s="165"/>
      <c r="U32" s="159"/>
      <c r="V32" s="159">
        <f>SUM(V33:V76)</f>
        <v>0</v>
      </c>
      <c r="W32" s="159"/>
      <c r="X32" s="159"/>
      <c r="AG32" t="s">
        <v>128</v>
      </c>
    </row>
    <row r="33" spans="1:60" outlineLevel="1" x14ac:dyDescent="0.2">
      <c r="A33" s="166">
        <v>5</v>
      </c>
      <c r="B33" s="167" t="s">
        <v>909</v>
      </c>
      <c r="C33" s="176" t="s">
        <v>910</v>
      </c>
      <c r="D33" s="168" t="s">
        <v>654</v>
      </c>
      <c r="E33" s="169">
        <v>10</v>
      </c>
      <c r="F33" s="170"/>
      <c r="G33" s="171">
        <f>ROUND(E33*F33,2)</f>
        <v>0</v>
      </c>
      <c r="H33" s="170"/>
      <c r="I33" s="171">
        <f>ROUND(E33*H33,2)</f>
        <v>0</v>
      </c>
      <c r="J33" s="170"/>
      <c r="K33" s="171">
        <f>ROUND(E33*J33,2)</f>
        <v>0</v>
      </c>
      <c r="L33" s="171">
        <v>21</v>
      </c>
      <c r="M33" s="171">
        <f>G33*(1+L33/100)</f>
        <v>0</v>
      </c>
      <c r="N33" s="171">
        <v>0</v>
      </c>
      <c r="O33" s="171">
        <f>ROUND(E33*N33,2)</f>
        <v>0</v>
      </c>
      <c r="P33" s="171">
        <v>0</v>
      </c>
      <c r="Q33" s="171">
        <f>ROUND(E33*P33,2)</f>
        <v>0</v>
      </c>
      <c r="R33" s="171"/>
      <c r="S33" s="171" t="s">
        <v>133</v>
      </c>
      <c r="T33" s="172" t="s">
        <v>166</v>
      </c>
      <c r="U33" s="156">
        <v>0</v>
      </c>
      <c r="V33" s="156">
        <f>ROUND(E33*U33,2)</f>
        <v>0</v>
      </c>
      <c r="W33" s="156"/>
      <c r="X33" s="156" t="s">
        <v>436</v>
      </c>
      <c r="Y33" s="147"/>
      <c r="Z33" s="147"/>
      <c r="AA33" s="147"/>
      <c r="AB33" s="147"/>
      <c r="AC33" s="147"/>
      <c r="AD33" s="147"/>
      <c r="AE33" s="147"/>
      <c r="AF33" s="147"/>
      <c r="AG33" s="147" t="s">
        <v>437</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60" t="s">
        <v>911</v>
      </c>
      <c r="D34" s="261"/>
      <c r="E34" s="261"/>
      <c r="F34" s="261"/>
      <c r="G34" s="261"/>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324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54"/>
      <c r="B35" s="155"/>
      <c r="C35" s="258" t="s">
        <v>945</v>
      </c>
      <c r="D35" s="259"/>
      <c r="E35" s="259"/>
      <c r="F35" s="259"/>
      <c r="G35" s="259"/>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324</v>
      </c>
      <c r="AH35" s="147"/>
      <c r="AI35" s="147"/>
      <c r="AJ35" s="147"/>
      <c r="AK35" s="147"/>
      <c r="AL35" s="147"/>
      <c r="AM35" s="147"/>
      <c r="AN35" s="147"/>
      <c r="AO35" s="147"/>
      <c r="AP35" s="147"/>
      <c r="AQ35" s="147"/>
      <c r="AR35" s="147"/>
      <c r="AS35" s="147"/>
      <c r="AT35" s="147"/>
      <c r="AU35" s="147"/>
      <c r="AV35" s="147"/>
      <c r="AW35" s="147"/>
      <c r="AX35" s="147"/>
      <c r="AY35" s="147"/>
      <c r="AZ35" s="147"/>
      <c r="BA35" s="173" t="str">
        <f>C35</f>
        <v>- zahrnuje veškeré náklady spojené s objednatelem požadovanými zkouškami, tj. provedení jádrových vývrtů o průměru 100 mm  a pracemi zkušebny pro ověření tloušťky vrstev, míry zhutnění, mezerovitost a kontroly spojení vrstvy s podkladem apod.</v>
      </c>
      <c r="BB35" s="147"/>
      <c r="BC35" s="147"/>
      <c r="BD35" s="147"/>
      <c r="BE35" s="147"/>
      <c r="BF35" s="147"/>
      <c r="BG35" s="147"/>
      <c r="BH35" s="147"/>
    </row>
    <row r="36" spans="1:60" outlineLevel="1" x14ac:dyDescent="0.2">
      <c r="A36" s="154"/>
      <c r="B36" s="155"/>
      <c r="C36" s="258" t="s">
        <v>946</v>
      </c>
      <c r="D36" s="259"/>
      <c r="E36" s="259"/>
      <c r="F36" s="259"/>
      <c r="G36" s="259"/>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324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58" t="s">
        <v>912</v>
      </c>
      <c r="D37" s="259"/>
      <c r="E37" s="259"/>
      <c r="F37" s="259"/>
      <c r="G37" s="259"/>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324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84" t="s">
        <v>325</v>
      </c>
      <c r="D38" s="181"/>
      <c r="E38" s="182"/>
      <c r="F38" s="183"/>
      <c r="G38" s="183"/>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324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33.75" outlineLevel="1" x14ac:dyDescent="0.2">
      <c r="A39" s="154"/>
      <c r="B39" s="155"/>
      <c r="C39" s="258" t="s">
        <v>913</v>
      </c>
      <c r="D39" s="259"/>
      <c r="E39" s="259"/>
      <c r="F39" s="259"/>
      <c r="G39" s="259"/>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324</v>
      </c>
      <c r="AH39" s="147"/>
      <c r="AI39" s="147"/>
      <c r="AJ39" s="147"/>
      <c r="AK39" s="147"/>
      <c r="AL39" s="147"/>
      <c r="AM39" s="147"/>
      <c r="AN39" s="147"/>
      <c r="AO39" s="147"/>
      <c r="AP39" s="147"/>
      <c r="AQ39" s="147"/>
      <c r="AR39" s="147"/>
      <c r="AS39" s="147"/>
      <c r="AT39" s="147"/>
      <c r="AU39" s="147"/>
      <c r="AV39" s="147"/>
      <c r="AW39" s="147"/>
      <c r="AX39" s="147"/>
      <c r="AY39" s="147"/>
      <c r="AZ39" s="147"/>
      <c r="BA39" s="173" t="str">
        <f>C39</f>
        <v>Cena zahrunje i náklady na zkoušky unostnosti pláně - předpkládá se 3 statické zkoušky únosnoti pláně, min. 3 statické zkoušky únosnsoti podkladních vrstev pod zpevěnými plochami a alepoň 2 zkoušky (dynamické) pro orientační zjištění únosnoti pod méně exponovanými plochami.  (včetně vyhotovení protokolu odborným pracovníkem)</v>
      </c>
      <c r="BB39" s="147"/>
      <c r="BC39" s="147"/>
      <c r="BD39" s="147"/>
      <c r="BE39" s="147"/>
      <c r="BF39" s="147"/>
      <c r="BG39" s="147"/>
      <c r="BH39" s="147"/>
    </row>
    <row r="40" spans="1:60" outlineLevel="1" x14ac:dyDescent="0.2">
      <c r="A40" s="154"/>
      <c r="B40" s="155"/>
      <c r="C40" s="177" t="s">
        <v>336</v>
      </c>
      <c r="D40" s="157"/>
      <c r="E40" s="158">
        <v>10</v>
      </c>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148</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45"/>
      <c r="D41" s="246"/>
      <c r="E41" s="246"/>
      <c r="F41" s="246"/>
      <c r="G41" s="24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138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6">
        <v>6</v>
      </c>
      <c r="B42" s="167" t="s">
        <v>914</v>
      </c>
      <c r="C42" s="176" t="s">
        <v>915</v>
      </c>
      <c r="D42" s="168" t="s">
        <v>654</v>
      </c>
      <c r="E42" s="169">
        <v>1</v>
      </c>
      <c r="F42" s="170"/>
      <c r="G42" s="171">
        <f>ROUND(E42*F42,2)</f>
        <v>0</v>
      </c>
      <c r="H42" s="170"/>
      <c r="I42" s="171">
        <f>ROUND(E42*H42,2)</f>
        <v>0</v>
      </c>
      <c r="J42" s="170"/>
      <c r="K42" s="171">
        <f>ROUND(E42*J42,2)</f>
        <v>0</v>
      </c>
      <c r="L42" s="171">
        <v>21</v>
      </c>
      <c r="M42" s="171">
        <f>G42*(1+L42/100)</f>
        <v>0</v>
      </c>
      <c r="N42" s="171">
        <v>0</v>
      </c>
      <c r="O42" s="171">
        <f>ROUND(E42*N42,2)</f>
        <v>0</v>
      </c>
      <c r="P42" s="171">
        <v>0</v>
      </c>
      <c r="Q42" s="171">
        <f>ROUND(E42*P42,2)</f>
        <v>0</v>
      </c>
      <c r="R42" s="171"/>
      <c r="S42" s="171" t="s">
        <v>133</v>
      </c>
      <c r="T42" s="172" t="s">
        <v>166</v>
      </c>
      <c r="U42" s="156">
        <v>0</v>
      </c>
      <c r="V42" s="156">
        <f>ROUND(E42*U42,2)</f>
        <v>0</v>
      </c>
      <c r="W42" s="156"/>
      <c r="X42" s="156" t="s">
        <v>436</v>
      </c>
      <c r="Y42" s="147"/>
      <c r="Z42" s="147"/>
      <c r="AA42" s="147"/>
      <c r="AB42" s="147"/>
      <c r="AC42" s="147"/>
      <c r="AD42" s="147"/>
      <c r="AE42" s="147"/>
      <c r="AF42" s="147"/>
      <c r="AG42" s="147" t="s">
        <v>437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260" t="s">
        <v>916</v>
      </c>
      <c r="D43" s="261"/>
      <c r="E43" s="261"/>
      <c r="F43" s="261"/>
      <c r="G43" s="261"/>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324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58" t="s">
        <v>917</v>
      </c>
      <c r="D44" s="259"/>
      <c r="E44" s="259"/>
      <c r="F44" s="259"/>
      <c r="G44" s="259"/>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324</v>
      </c>
      <c r="AH44" s="147"/>
      <c r="AI44" s="147"/>
      <c r="AJ44" s="147"/>
      <c r="AK44" s="147"/>
      <c r="AL44" s="147"/>
      <c r="AM44" s="147"/>
      <c r="AN44" s="147"/>
      <c r="AO44" s="147"/>
      <c r="AP44" s="147"/>
      <c r="AQ44" s="147"/>
      <c r="AR44" s="147"/>
      <c r="AS44" s="147"/>
      <c r="AT44" s="147"/>
      <c r="AU44" s="147"/>
      <c r="AV44" s="147"/>
      <c r="AW44" s="147"/>
      <c r="AX44" s="147"/>
      <c r="AY44" s="147"/>
      <c r="AZ44" s="147"/>
      <c r="BA44" s="173" t="str">
        <f>C44</f>
        <v>Projednání dočasné úpravy dopravního značení po dobu výstavby s územně příslušným odborem dopravy a d DI Policie ČR.</v>
      </c>
      <c r="BB44" s="147"/>
      <c r="BC44" s="147"/>
      <c r="BD44" s="147"/>
      <c r="BE44" s="147"/>
      <c r="BF44" s="147"/>
      <c r="BG44" s="147"/>
      <c r="BH44" s="147"/>
    </row>
    <row r="45" spans="1:60" outlineLevel="1" x14ac:dyDescent="0.2">
      <c r="A45" s="154"/>
      <c r="B45" s="155"/>
      <c r="C45" s="258" t="s">
        <v>918</v>
      </c>
      <c r="D45" s="259"/>
      <c r="E45" s="259"/>
      <c r="F45" s="259"/>
      <c r="G45" s="259"/>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324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77" t="s">
        <v>70</v>
      </c>
      <c r="D46" s="157"/>
      <c r="E46" s="158">
        <v>1</v>
      </c>
      <c r="F46" s="156"/>
      <c r="G46" s="156"/>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148</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245"/>
      <c r="D47" s="246"/>
      <c r="E47" s="246"/>
      <c r="F47" s="246"/>
      <c r="G47" s="246"/>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138</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66">
        <v>7</v>
      </c>
      <c r="B48" s="167" t="s">
        <v>919</v>
      </c>
      <c r="C48" s="176" t="s">
        <v>920</v>
      </c>
      <c r="D48" s="168" t="s">
        <v>654</v>
      </c>
      <c r="E48" s="169">
        <v>1</v>
      </c>
      <c r="F48" s="170"/>
      <c r="G48" s="171">
        <f>ROUND(E48*F48,2)</f>
        <v>0</v>
      </c>
      <c r="H48" s="170"/>
      <c r="I48" s="171">
        <f>ROUND(E48*H48,2)</f>
        <v>0</v>
      </c>
      <c r="J48" s="170"/>
      <c r="K48" s="171">
        <f>ROUND(E48*J48,2)</f>
        <v>0</v>
      </c>
      <c r="L48" s="171">
        <v>21</v>
      </c>
      <c r="M48" s="171">
        <f>G48*(1+L48/100)</f>
        <v>0</v>
      </c>
      <c r="N48" s="171">
        <v>0</v>
      </c>
      <c r="O48" s="171">
        <f>ROUND(E48*N48,2)</f>
        <v>0</v>
      </c>
      <c r="P48" s="171">
        <v>0</v>
      </c>
      <c r="Q48" s="171">
        <f>ROUND(E48*P48,2)</f>
        <v>0</v>
      </c>
      <c r="R48" s="171"/>
      <c r="S48" s="171" t="s">
        <v>133</v>
      </c>
      <c r="T48" s="172" t="s">
        <v>166</v>
      </c>
      <c r="U48" s="156">
        <v>0</v>
      </c>
      <c r="V48" s="156">
        <f>ROUND(E48*U48,2)</f>
        <v>0</v>
      </c>
      <c r="W48" s="156"/>
      <c r="X48" s="156" t="s">
        <v>436</v>
      </c>
      <c r="Y48" s="147"/>
      <c r="Z48" s="147"/>
      <c r="AA48" s="147"/>
      <c r="AB48" s="147"/>
      <c r="AC48" s="147"/>
      <c r="AD48" s="147"/>
      <c r="AE48" s="147"/>
      <c r="AF48" s="147"/>
      <c r="AG48" s="147" t="s">
        <v>437</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260" t="s">
        <v>921</v>
      </c>
      <c r="D49" s="261"/>
      <c r="E49" s="261"/>
      <c r="F49" s="261"/>
      <c r="G49" s="261"/>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324</v>
      </c>
      <c r="AH49" s="147"/>
      <c r="AI49" s="147"/>
      <c r="AJ49" s="147"/>
      <c r="AK49" s="147"/>
      <c r="AL49" s="147"/>
      <c r="AM49" s="147"/>
      <c r="AN49" s="147"/>
      <c r="AO49" s="147"/>
      <c r="AP49" s="147"/>
      <c r="AQ49" s="147"/>
      <c r="AR49" s="147"/>
      <c r="AS49" s="147"/>
      <c r="AT49" s="147"/>
      <c r="AU49" s="147"/>
      <c r="AV49" s="147"/>
      <c r="AW49" s="147"/>
      <c r="AX49" s="147"/>
      <c r="AY49" s="147"/>
      <c r="AZ49" s="147"/>
      <c r="BA49" s="173" t="str">
        <f>C49</f>
        <v>Náklady na vytyčení inženýrských sítí na staveništi jejich správci, s případným provedením průzkumných sond.</v>
      </c>
      <c r="BB49" s="147"/>
      <c r="BC49" s="147"/>
      <c r="BD49" s="147"/>
      <c r="BE49" s="147"/>
      <c r="BF49" s="147"/>
      <c r="BG49" s="147"/>
      <c r="BH49" s="147"/>
    </row>
    <row r="50" spans="1:60" outlineLevel="1" x14ac:dyDescent="0.2">
      <c r="A50" s="154"/>
      <c r="B50" s="155"/>
      <c r="C50" s="177" t="s">
        <v>70</v>
      </c>
      <c r="D50" s="157"/>
      <c r="E50" s="158">
        <v>1</v>
      </c>
      <c r="F50" s="156"/>
      <c r="G50" s="156"/>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148</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245"/>
      <c r="D51" s="246"/>
      <c r="E51" s="246"/>
      <c r="F51" s="246"/>
      <c r="G51" s="246"/>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138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66">
        <v>8</v>
      </c>
      <c r="B52" s="167" t="s">
        <v>922</v>
      </c>
      <c r="C52" s="176" t="s">
        <v>923</v>
      </c>
      <c r="D52" s="168" t="s">
        <v>245</v>
      </c>
      <c r="E52" s="169">
        <v>1</v>
      </c>
      <c r="F52" s="170"/>
      <c r="G52" s="171">
        <f>ROUND(E52*F52,2)</f>
        <v>0</v>
      </c>
      <c r="H52" s="170"/>
      <c r="I52" s="171">
        <f>ROUND(E52*H52,2)</f>
        <v>0</v>
      </c>
      <c r="J52" s="170"/>
      <c r="K52" s="171">
        <f>ROUND(E52*J52,2)</f>
        <v>0</v>
      </c>
      <c r="L52" s="171">
        <v>21</v>
      </c>
      <c r="M52" s="171">
        <f>G52*(1+L52/100)</f>
        <v>0</v>
      </c>
      <c r="N52" s="171">
        <v>0</v>
      </c>
      <c r="O52" s="171">
        <f>ROUND(E52*N52,2)</f>
        <v>0</v>
      </c>
      <c r="P52" s="171">
        <v>0</v>
      </c>
      <c r="Q52" s="171">
        <f>ROUND(E52*P52,2)</f>
        <v>0</v>
      </c>
      <c r="R52" s="171"/>
      <c r="S52" s="171" t="s">
        <v>133</v>
      </c>
      <c r="T52" s="172" t="s">
        <v>166</v>
      </c>
      <c r="U52" s="156">
        <v>0</v>
      </c>
      <c r="V52" s="156">
        <f>ROUND(E52*U52,2)</f>
        <v>0</v>
      </c>
      <c r="W52" s="156"/>
      <c r="X52" s="156" t="s">
        <v>436</v>
      </c>
      <c r="Y52" s="147"/>
      <c r="Z52" s="147"/>
      <c r="AA52" s="147"/>
      <c r="AB52" s="147"/>
      <c r="AC52" s="147"/>
      <c r="AD52" s="147"/>
      <c r="AE52" s="147"/>
      <c r="AF52" s="147"/>
      <c r="AG52" s="147" t="s">
        <v>437</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177" t="s">
        <v>924</v>
      </c>
      <c r="D53" s="157"/>
      <c r="E53" s="158">
        <v>1</v>
      </c>
      <c r="F53" s="156"/>
      <c r="G53" s="156"/>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148</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45"/>
      <c r="D54" s="246"/>
      <c r="E54" s="246"/>
      <c r="F54" s="246"/>
      <c r="G54" s="24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138</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66">
        <v>9</v>
      </c>
      <c r="B55" s="167" t="s">
        <v>925</v>
      </c>
      <c r="C55" s="176" t="s">
        <v>926</v>
      </c>
      <c r="D55" s="168" t="s">
        <v>654</v>
      </c>
      <c r="E55" s="169">
        <v>1</v>
      </c>
      <c r="F55" s="170"/>
      <c r="G55" s="171">
        <f>ROUND(E55*F55,2)</f>
        <v>0</v>
      </c>
      <c r="H55" s="170"/>
      <c r="I55" s="171">
        <f>ROUND(E55*H55,2)</f>
        <v>0</v>
      </c>
      <c r="J55" s="170"/>
      <c r="K55" s="171">
        <f>ROUND(E55*J55,2)</f>
        <v>0</v>
      </c>
      <c r="L55" s="171">
        <v>21</v>
      </c>
      <c r="M55" s="171">
        <f>G55*(1+L55/100)</f>
        <v>0</v>
      </c>
      <c r="N55" s="171">
        <v>0</v>
      </c>
      <c r="O55" s="171">
        <f>ROUND(E55*N55,2)</f>
        <v>0</v>
      </c>
      <c r="P55" s="171">
        <v>0</v>
      </c>
      <c r="Q55" s="171">
        <f>ROUND(E55*P55,2)</f>
        <v>0</v>
      </c>
      <c r="R55" s="171"/>
      <c r="S55" s="171" t="s">
        <v>133</v>
      </c>
      <c r="T55" s="172" t="s">
        <v>166</v>
      </c>
      <c r="U55" s="156">
        <v>0</v>
      </c>
      <c r="V55" s="156">
        <f>ROUND(E55*U55,2)</f>
        <v>0</v>
      </c>
      <c r="W55" s="156"/>
      <c r="X55" s="156" t="s">
        <v>436</v>
      </c>
      <c r="Y55" s="147"/>
      <c r="Z55" s="147"/>
      <c r="AA55" s="147"/>
      <c r="AB55" s="147"/>
      <c r="AC55" s="147"/>
      <c r="AD55" s="147"/>
      <c r="AE55" s="147"/>
      <c r="AF55" s="147"/>
      <c r="AG55" s="147" t="s">
        <v>437</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ht="22.5" outlineLevel="1" x14ac:dyDescent="0.2">
      <c r="A56" s="154"/>
      <c r="B56" s="155"/>
      <c r="C56" s="260" t="s">
        <v>927</v>
      </c>
      <c r="D56" s="261"/>
      <c r="E56" s="261"/>
      <c r="F56" s="261"/>
      <c r="G56" s="261"/>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324</v>
      </c>
      <c r="AH56" s="147"/>
      <c r="AI56" s="147"/>
      <c r="AJ56" s="147"/>
      <c r="AK56" s="147"/>
      <c r="AL56" s="147"/>
      <c r="AM56" s="147"/>
      <c r="AN56" s="147"/>
      <c r="AO56" s="147"/>
      <c r="AP56" s="147"/>
      <c r="AQ56" s="147"/>
      <c r="AR56" s="147"/>
      <c r="AS56" s="147"/>
      <c r="AT56" s="147"/>
      <c r="AU56" s="147"/>
      <c r="AV56" s="147"/>
      <c r="AW56" s="147"/>
      <c r="AX56" s="147"/>
      <c r="AY56" s="147"/>
      <c r="AZ56" s="147"/>
      <c r="BA56" s="173" t="str">
        <f>C56</f>
        <v>Průzkumné, geodetické a projektové práce geodetické práce při stavbě a po výstavbě,zaměření skutečného provedení stavby (odevzdání dokumentace skutečného provedení stavby v počtu 4 paré v papírové podobě a 3 ks x v ele. na CD).</v>
      </c>
      <c r="BB56" s="147"/>
      <c r="BC56" s="147"/>
      <c r="BD56" s="147"/>
      <c r="BE56" s="147"/>
      <c r="BF56" s="147"/>
      <c r="BG56" s="147"/>
      <c r="BH56" s="147"/>
    </row>
    <row r="57" spans="1:60" outlineLevel="1" x14ac:dyDescent="0.2">
      <c r="A57" s="154"/>
      <c r="B57" s="155"/>
      <c r="C57" s="177" t="s">
        <v>70</v>
      </c>
      <c r="D57" s="157"/>
      <c r="E57" s="158">
        <v>1</v>
      </c>
      <c r="F57" s="156"/>
      <c r="G57" s="156"/>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148</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45"/>
      <c r="D58" s="246"/>
      <c r="E58" s="246"/>
      <c r="F58" s="246"/>
      <c r="G58" s="246"/>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138</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6">
        <v>10</v>
      </c>
      <c r="B59" s="167" t="s">
        <v>928</v>
      </c>
      <c r="C59" s="176" t="s">
        <v>929</v>
      </c>
      <c r="D59" s="168" t="s">
        <v>654</v>
      </c>
      <c r="E59" s="169">
        <v>1</v>
      </c>
      <c r="F59" s="170"/>
      <c r="G59" s="171">
        <f>ROUND(E59*F59,2)</f>
        <v>0</v>
      </c>
      <c r="H59" s="170"/>
      <c r="I59" s="171">
        <f>ROUND(E59*H59,2)</f>
        <v>0</v>
      </c>
      <c r="J59" s="170"/>
      <c r="K59" s="171">
        <f>ROUND(E59*J59,2)</f>
        <v>0</v>
      </c>
      <c r="L59" s="171">
        <v>21</v>
      </c>
      <c r="M59" s="171">
        <f>G59*(1+L59/100)</f>
        <v>0</v>
      </c>
      <c r="N59" s="171">
        <v>0</v>
      </c>
      <c r="O59" s="171">
        <f>ROUND(E59*N59,2)</f>
        <v>0</v>
      </c>
      <c r="P59" s="171">
        <v>0</v>
      </c>
      <c r="Q59" s="171">
        <f>ROUND(E59*P59,2)</f>
        <v>0</v>
      </c>
      <c r="R59" s="171"/>
      <c r="S59" s="171" t="s">
        <v>133</v>
      </c>
      <c r="T59" s="172" t="s">
        <v>166</v>
      </c>
      <c r="U59" s="156">
        <v>0</v>
      </c>
      <c r="V59" s="156">
        <f>ROUND(E59*U59,2)</f>
        <v>0</v>
      </c>
      <c r="W59" s="156"/>
      <c r="X59" s="156" t="s">
        <v>436</v>
      </c>
      <c r="Y59" s="147"/>
      <c r="Z59" s="147"/>
      <c r="AA59" s="147"/>
      <c r="AB59" s="147"/>
      <c r="AC59" s="147"/>
      <c r="AD59" s="147"/>
      <c r="AE59" s="147"/>
      <c r="AF59" s="147"/>
      <c r="AG59" s="147" t="s">
        <v>437</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260" t="s">
        <v>930</v>
      </c>
      <c r="D60" s="261"/>
      <c r="E60" s="261"/>
      <c r="F60" s="261"/>
      <c r="G60" s="261"/>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324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258" t="s">
        <v>440</v>
      </c>
      <c r="D61" s="259"/>
      <c r="E61" s="259"/>
      <c r="F61" s="259"/>
      <c r="G61" s="259"/>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324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58" t="s">
        <v>931</v>
      </c>
      <c r="D62" s="259"/>
      <c r="E62" s="259"/>
      <c r="F62" s="259"/>
      <c r="G62" s="259"/>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324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258" t="s">
        <v>932</v>
      </c>
      <c r="D63" s="259"/>
      <c r="E63" s="259"/>
      <c r="F63" s="259"/>
      <c r="G63" s="259"/>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324</v>
      </c>
      <c r="AH63" s="147"/>
      <c r="AI63" s="147"/>
      <c r="AJ63" s="147"/>
      <c r="AK63" s="147"/>
      <c r="AL63" s="147"/>
      <c r="AM63" s="147"/>
      <c r="AN63" s="147"/>
      <c r="AO63" s="147"/>
      <c r="AP63" s="147"/>
      <c r="AQ63" s="147"/>
      <c r="AR63" s="147"/>
      <c r="AS63" s="147"/>
      <c r="AT63" s="147"/>
      <c r="AU63" s="147"/>
      <c r="AV63" s="147"/>
      <c r="AW63" s="147"/>
      <c r="AX63" s="147"/>
      <c r="AY63" s="147"/>
      <c r="AZ63" s="147"/>
      <c r="BA63" s="173" t="str">
        <f>C63</f>
        <v>- zadavatelem specifikované výstupy (fotografie v papírovém a digitálním formátu) v požadovaném počtu</v>
      </c>
      <c r="BB63" s="147"/>
      <c r="BC63" s="147"/>
      <c r="BD63" s="147"/>
      <c r="BE63" s="147"/>
      <c r="BF63" s="147"/>
      <c r="BG63" s="147"/>
      <c r="BH63" s="147"/>
    </row>
    <row r="64" spans="1:60" outlineLevel="1" x14ac:dyDescent="0.2">
      <c r="A64" s="154"/>
      <c r="B64" s="155"/>
      <c r="C64" s="177" t="s">
        <v>70</v>
      </c>
      <c r="D64" s="157"/>
      <c r="E64" s="158">
        <v>1</v>
      </c>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148</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245"/>
      <c r="D65" s="246"/>
      <c r="E65" s="246"/>
      <c r="F65" s="246"/>
      <c r="G65" s="246"/>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138</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6">
        <v>11</v>
      </c>
      <c r="B66" s="167" t="s">
        <v>933</v>
      </c>
      <c r="C66" s="176" t="s">
        <v>934</v>
      </c>
      <c r="D66" s="168" t="s">
        <v>654</v>
      </c>
      <c r="E66" s="169">
        <v>2</v>
      </c>
      <c r="F66" s="170"/>
      <c r="G66" s="171">
        <f>ROUND(E66*F66,2)</f>
        <v>0</v>
      </c>
      <c r="H66" s="170"/>
      <c r="I66" s="171">
        <f>ROUND(E66*H66,2)</f>
        <v>0</v>
      </c>
      <c r="J66" s="170"/>
      <c r="K66" s="171">
        <f>ROUND(E66*J66,2)</f>
        <v>0</v>
      </c>
      <c r="L66" s="171">
        <v>21</v>
      </c>
      <c r="M66" s="171">
        <f>G66*(1+L66/100)</f>
        <v>0</v>
      </c>
      <c r="N66" s="171">
        <v>0</v>
      </c>
      <c r="O66" s="171">
        <f>ROUND(E66*N66,2)</f>
        <v>0</v>
      </c>
      <c r="P66" s="171">
        <v>0</v>
      </c>
      <c r="Q66" s="171">
        <f>ROUND(E66*P66,2)</f>
        <v>0</v>
      </c>
      <c r="R66" s="171"/>
      <c r="S66" s="171" t="s">
        <v>133</v>
      </c>
      <c r="T66" s="172" t="s">
        <v>166</v>
      </c>
      <c r="U66" s="156">
        <v>0</v>
      </c>
      <c r="V66" s="156">
        <f>ROUND(E66*U66,2)</f>
        <v>0</v>
      </c>
      <c r="W66" s="156"/>
      <c r="X66" s="156" t="s">
        <v>436</v>
      </c>
      <c r="Y66" s="147"/>
      <c r="Z66" s="147"/>
      <c r="AA66" s="147"/>
      <c r="AB66" s="147"/>
      <c r="AC66" s="147"/>
      <c r="AD66" s="147"/>
      <c r="AE66" s="147"/>
      <c r="AF66" s="147"/>
      <c r="AG66" s="147" t="s">
        <v>437</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ht="22.5" outlineLevel="1" x14ac:dyDescent="0.2">
      <c r="A67" s="154"/>
      <c r="B67" s="155"/>
      <c r="C67" s="260" t="s">
        <v>935</v>
      </c>
      <c r="D67" s="261"/>
      <c r="E67" s="261"/>
      <c r="F67" s="261"/>
      <c r="G67" s="261"/>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324</v>
      </c>
      <c r="AH67" s="147"/>
      <c r="AI67" s="147"/>
      <c r="AJ67" s="147"/>
      <c r="AK67" s="147"/>
      <c r="AL67" s="147"/>
      <c r="AM67" s="147"/>
      <c r="AN67" s="147"/>
      <c r="AO67" s="147"/>
      <c r="AP67" s="147"/>
      <c r="AQ67" s="147"/>
      <c r="AR67" s="147"/>
      <c r="AS67" s="147"/>
      <c r="AT67" s="147"/>
      <c r="AU67" s="147"/>
      <c r="AV67" s="147"/>
      <c r="AW67" s="147"/>
      <c r="AX67" s="147"/>
      <c r="AY67" s="147"/>
      <c r="AZ67" s="147"/>
      <c r="BA67" s="173" t="str">
        <f>C67</f>
        <v>Dodávka a osazení 2 ks informační tabule s uvedením názvu stavby, investora stavby a zhotovitele stavby, s uvedením termínu realizace stavby a s uvedením kontaktu na odpovědného stavbyvedoucího</v>
      </c>
      <c r="BB67" s="147"/>
      <c r="BC67" s="147"/>
      <c r="BD67" s="147"/>
      <c r="BE67" s="147"/>
      <c r="BF67" s="147"/>
      <c r="BG67" s="147"/>
      <c r="BH67" s="147"/>
    </row>
    <row r="68" spans="1:60" outlineLevel="1" x14ac:dyDescent="0.2">
      <c r="A68" s="154"/>
      <c r="B68" s="155"/>
      <c r="C68" s="258" t="s">
        <v>936</v>
      </c>
      <c r="D68" s="259"/>
      <c r="E68" s="259"/>
      <c r="F68" s="259"/>
      <c r="G68" s="259"/>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324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258" t="s">
        <v>937</v>
      </c>
      <c r="D69" s="259"/>
      <c r="E69" s="259"/>
      <c r="F69" s="259"/>
      <c r="G69" s="259"/>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324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77" t="s">
        <v>938</v>
      </c>
      <c r="D70" s="157"/>
      <c r="E70" s="158">
        <v>2</v>
      </c>
      <c r="F70" s="156"/>
      <c r="G70" s="156"/>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148</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245"/>
      <c r="D71" s="246"/>
      <c r="E71" s="246"/>
      <c r="F71" s="246"/>
      <c r="G71" s="246"/>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138</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66">
        <v>12</v>
      </c>
      <c r="B72" s="167" t="s">
        <v>939</v>
      </c>
      <c r="C72" s="176" t="s">
        <v>940</v>
      </c>
      <c r="D72" s="168" t="s">
        <v>654</v>
      </c>
      <c r="E72" s="169">
        <v>1</v>
      </c>
      <c r="F72" s="170"/>
      <c r="G72" s="171">
        <f>ROUND(E72*F72,2)</f>
        <v>0</v>
      </c>
      <c r="H72" s="170"/>
      <c r="I72" s="171">
        <f>ROUND(E72*H72,2)</f>
        <v>0</v>
      </c>
      <c r="J72" s="170"/>
      <c r="K72" s="171">
        <f>ROUND(E72*J72,2)</f>
        <v>0</v>
      </c>
      <c r="L72" s="171">
        <v>21</v>
      </c>
      <c r="M72" s="171">
        <f>G72*(1+L72/100)</f>
        <v>0</v>
      </c>
      <c r="N72" s="171">
        <v>0</v>
      </c>
      <c r="O72" s="171">
        <f>ROUND(E72*N72,2)</f>
        <v>0</v>
      </c>
      <c r="P72" s="171">
        <v>0</v>
      </c>
      <c r="Q72" s="171">
        <f>ROUND(E72*P72,2)</f>
        <v>0</v>
      </c>
      <c r="R72" s="171"/>
      <c r="S72" s="171" t="s">
        <v>133</v>
      </c>
      <c r="T72" s="172" t="s">
        <v>166</v>
      </c>
      <c r="U72" s="156">
        <v>0</v>
      </c>
      <c r="V72" s="156">
        <f>ROUND(E72*U72,2)</f>
        <v>0</v>
      </c>
      <c r="W72" s="156"/>
      <c r="X72" s="156" t="s">
        <v>436</v>
      </c>
      <c r="Y72" s="147"/>
      <c r="Z72" s="147"/>
      <c r="AA72" s="147"/>
      <c r="AB72" s="147"/>
      <c r="AC72" s="147"/>
      <c r="AD72" s="147"/>
      <c r="AE72" s="147"/>
      <c r="AF72" s="147"/>
      <c r="AG72" s="147" t="s">
        <v>437</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ht="22.5" outlineLevel="1" x14ac:dyDescent="0.2">
      <c r="A73" s="154"/>
      <c r="B73" s="155"/>
      <c r="C73" s="260" t="s">
        <v>941</v>
      </c>
      <c r="D73" s="261"/>
      <c r="E73" s="261"/>
      <c r="F73" s="261"/>
      <c r="G73" s="261"/>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324</v>
      </c>
      <c r="AH73" s="147"/>
      <c r="AI73" s="147"/>
      <c r="AJ73" s="147"/>
      <c r="AK73" s="147"/>
      <c r="AL73" s="147"/>
      <c r="AM73" s="147"/>
      <c r="AN73" s="147"/>
      <c r="AO73" s="147"/>
      <c r="AP73" s="147"/>
      <c r="AQ73" s="147"/>
      <c r="AR73" s="147"/>
      <c r="AS73" s="147"/>
      <c r="AT73" s="147"/>
      <c r="AU73" s="147"/>
      <c r="AV73" s="147"/>
      <c r="AW73" s="147"/>
      <c r="AX73" s="147"/>
      <c r="AY73" s="147"/>
      <c r="AZ73" s="147"/>
      <c r="BA73" s="173" t="str">
        <f>C73</f>
        <v>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v>
      </c>
      <c r="BB73" s="147"/>
      <c r="BC73" s="147"/>
      <c r="BD73" s="147"/>
      <c r="BE73" s="147"/>
      <c r="BF73" s="147"/>
      <c r="BG73" s="147"/>
      <c r="BH73" s="147"/>
    </row>
    <row r="74" spans="1:60" ht="22.5" outlineLevel="1" x14ac:dyDescent="0.2">
      <c r="A74" s="154"/>
      <c r="B74" s="155"/>
      <c r="C74" s="258" t="s">
        <v>942</v>
      </c>
      <c r="D74" s="259"/>
      <c r="E74" s="259"/>
      <c r="F74" s="259"/>
      <c r="G74" s="259"/>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324</v>
      </c>
      <c r="AH74" s="147"/>
      <c r="AI74" s="147"/>
      <c r="AJ74" s="147"/>
      <c r="AK74" s="147"/>
      <c r="AL74" s="147"/>
      <c r="AM74" s="147"/>
      <c r="AN74" s="147"/>
      <c r="AO74" s="147"/>
      <c r="AP74" s="147"/>
      <c r="AQ74" s="147"/>
      <c r="AR74" s="147"/>
      <c r="AS74" s="147"/>
      <c r="AT74" s="147"/>
      <c r="AU74" s="147"/>
      <c r="AV74" s="147"/>
      <c r="AW74" s="147"/>
      <c r="AX74" s="147"/>
      <c r="AY74" s="147"/>
      <c r="AZ74" s="147"/>
      <c r="BA74" s="173" t="str">
        <f>C74</f>
        <v>Odstranění objektů zařízení staveniště včetně přípojek energií a jejich odvoz. Položka zahrnuje i náklady na úpravu povrchů po odstranění zařízení staveniště a úklid ploch, na kterých bylo zařízení staveniště provozováno.</v>
      </c>
      <c r="BB74" s="147"/>
      <c r="BC74" s="147"/>
      <c r="BD74" s="147"/>
      <c r="BE74" s="147"/>
      <c r="BF74" s="147"/>
      <c r="BG74" s="147"/>
      <c r="BH74" s="147"/>
    </row>
    <row r="75" spans="1:60" outlineLevel="1" x14ac:dyDescent="0.2">
      <c r="A75" s="154"/>
      <c r="B75" s="155"/>
      <c r="C75" s="177" t="s">
        <v>70</v>
      </c>
      <c r="D75" s="157"/>
      <c r="E75" s="158">
        <v>1</v>
      </c>
      <c r="F75" s="156"/>
      <c r="G75" s="156"/>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148</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245"/>
      <c r="D76" s="246"/>
      <c r="E76" s="246"/>
      <c r="F76" s="246"/>
      <c r="G76" s="246"/>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138</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x14ac:dyDescent="0.2">
      <c r="A77" s="3"/>
      <c r="B77" s="4"/>
      <c r="C77" s="178"/>
      <c r="D77" s="6"/>
      <c r="E77" s="3"/>
      <c r="F77" s="3"/>
      <c r="G77" s="3"/>
      <c r="H77" s="3"/>
      <c r="I77" s="3"/>
      <c r="J77" s="3"/>
      <c r="K77" s="3"/>
      <c r="L77" s="3"/>
      <c r="M77" s="3"/>
      <c r="N77" s="3"/>
      <c r="O77" s="3"/>
      <c r="P77" s="3"/>
      <c r="Q77" s="3"/>
      <c r="R77" s="3"/>
      <c r="S77" s="3"/>
      <c r="T77" s="3"/>
      <c r="U77" s="3"/>
      <c r="V77" s="3"/>
      <c r="W77" s="3"/>
      <c r="X77" s="3"/>
      <c r="AE77">
        <v>15</v>
      </c>
      <c r="AF77">
        <v>21</v>
      </c>
      <c r="AG77" t="s">
        <v>114</v>
      </c>
    </row>
    <row r="78" spans="1:60" x14ac:dyDescent="0.2">
      <c r="A78" s="150"/>
      <c r="B78" s="151" t="s">
        <v>29</v>
      </c>
      <c r="C78" s="179"/>
      <c r="D78" s="152"/>
      <c r="E78" s="153"/>
      <c r="F78" s="153"/>
      <c r="G78" s="174">
        <f>G8+G32</f>
        <v>0</v>
      </c>
      <c r="H78" s="3"/>
      <c r="I78" s="3"/>
      <c r="J78" s="3"/>
      <c r="K78" s="3"/>
      <c r="L78" s="3"/>
      <c r="M78" s="3"/>
      <c r="N78" s="3"/>
      <c r="O78" s="3"/>
      <c r="P78" s="3"/>
      <c r="Q78" s="3"/>
      <c r="R78" s="3"/>
      <c r="S78" s="3"/>
      <c r="T78" s="3"/>
      <c r="U78" s="3"/>
      <c r="V78" s="3"/>
      <c r="W78" s="3"/>
      <c r="X78" s="3"/>
      <c r="AE78">
        <f>SUMIF(L7:L76,AE77,G7:G76)</f>
        <v>0</v>
      </c>
      <c r="AF78">
        <f>SUMIF(L7:L76,AF77,G7:G76)</f>
        <v>0</v>
      </c>
      <c r="AG78" t="s">
        <v>316</v>
      </c>
    </row>
    <row r="79" spans="1:60" x14ac:dyDescent="0.2">
      <c r="C79" s="180"/>
      <c r="D79" s="10"/>
      <c r="AG79" t="s">
        <v>317</v>
      </c>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y5MWO9CRzzZfrkPjBXnN6cJIS04D/ro4M8LM5k+A8Nl57VWIiauwXrfkB9gXJSdodBYdlnSAxTRIWjklzDe3w==" saltValue="X/ZKz6+vTyBkwgNpsl+0TQ==" spinCount="100000" sheet="1"/>
  <mergeCells count="46">
    <mergeCell ref="C71:G71"/>
    <mergeCell ref="C73:G73"/>
    <mergeCell ref="C74:G74"/>
    <mergeCell ref="C76:G76"/>
    <mergeCell ref="C62:G62"/>
    <mergeCell ref="C63:G63"/>
    <mergeCell ref="C65:G65"/>
    <mergeCell ref="C67:G67"/>
    <mergeCell ref="C68:G68"/>
    <mergeCell ref="C69:G69"/>
    <mergeCell ref="C61:G61"/>
    <mergeCell ref="C41:G41"/>
    <mergeCell ref="C43:G43"/>
    <mergeCell ref="C44:G44"/>
    <mergeCell ref="C45:G45"/>
    <mergeCell ref="C47:G47"/>
    <mergeCell ref="C49:G49"/>
    <mergeCell ref="C51:G51"/>
    <mergeCell ref="C54:G54"/>
    <mergeCell ref="C56:G56"/>
    <mergeCell ref="C58:G58"/>
    <mergeCell ref="C60:G60"/>
    <mergeCell ref="C39:G39"/>
    <mergeCell ref="C23:G23"/>
    <mergeCell ref="C25:G25"/>
    <mergeCell ref="C26:G26"/>
    <mergeCell ref="C27:G27"/>
    <mergeCell ref="C28:G28"/>
    <mergeCell ref="C29:G29"/>
    <mergeCell ref="C31:G31"/>
    <mergeCell ref="C34:G34"/>
    <mergeCell ref="C35:G35"/>
    <mergeCell ref="C36:G36"/>
    <mergeCell ref="C37:G37"/>
    <mergeCell ref="C21:G21"/>
    <mergeCell ref="A1:G1"/>
    <mergeCell ref="C2:G2"/>
    <mergeCell ref="C3:G3"/>
    <mergeCell ref="C4:G4"/>
    <mergeCell ref="C10:G10"/>
    <mergeCell ref="C11:G11"/>
    <mergeCell ref="C12:G12"/>
    <mergeCell ref="C13:G13"/>
    <mergeCell ref="C15:G15"/>
    <mergeCell ref="C17:G17"/>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301 301 Pol</vt:lpstr>
      <vt:lpstr>SO 101 01 Pol</vt:lpstr>
      <vt:lpstr>SO 101 02 Pol</vt:lpstr>
      <vt:lpstr>SO 401 SO 401 Pol</vt:lpstr>
      <vt:lpstr>SO 801 801.1. Pol</vt:lpstr>
      <vt:lpstr>SO 801 801.2. Pol</vt:lpstr>
      <vt:lpstr>VRN VRN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'301 301 Pol'!Názvy_tisku</vt:lpstr>
      <vt:lpstr>'SO 101 01 Pol'!Názvy_tisku</vt:lpstr>
      <vt:lpstr>'SO 101 02 Pol'!Názvy_tisku</vt:lpstr>
      <vt:lpstr>'SO 401 SO 401 Pol'!Názvy_tisku</vt:lpstr>
      <vt:lpstr>'SO 801 801.1. Pol'!Názvy_tisku</vt:lpstr>
      <vt:lpstr>'SO 801 801.2. Pol'!Názvy_tisku</vt:lpstr>
      <vt:lpstr>'VRN VRN Pol'!Názvy_tisku</vt:lpstr>
      <vt:lpstr>oadresa</vt:lpstr>
      <vt:lpstr>Stavba!Objednatel</vt:lpstr>
      <vt:lpstr>Stavba!Objekt</vt:lpstr>
      <vt:lpstr>'301 301 Pol'!Oblast_tisku</vt:lpstr>
      <vt:lpstr>'SO 101 01 Pol'!Oblast_tisku</vt:lpstr>
      <vt:lpstr>'SO 101 02 Pol'!Oblast_tisku</vt:lpstr>
      <vt:lpstr>'SO 401 SO 401 Pol'!Oblast_tisku</vt:lpstr>
      <vt:lpstr>'SO 801 801.1. Pol'!Oblast_tisku</vt:lpstr>
      <vt:lpstr>'SO 801 801.2. Pol'!Oblast_tisku</vt:lpstr>
      <vt:lpstr>Stavba!Oblast_tisku</vt:lpstr>
      <vt:lpstr>'VRN VRN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Guňka</dc:creator>
  <cp:lastModifiedBy>w0133mar</cp:lastModifiedBy>
  <cp:lastPrinted>2019-03-19T12:27:02Z</cp:lastPrinted>
  <dcterms:created xsi:type="dcterms:W3CDTF">2009-04-08T07:15:50Z</dcterms:created>
  <dcterms:modified xsi:type="dcterms:W3CDTF">2021-02-22T11:46:54Z</dcterms:modified>
</cp:coreProperties>
</file>