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3655" windowHeight="11190" activeTab="4"/>
  </bookViews>
  <sheets>
    <sheet name="Rekapitulace stavby" sheetId="1" r:id="rId1"/>
    <sheet name="VRN - VRN" sheetId="2" r:id="rId2"/>
    <sheet name="01 - bourání" sheetId="3" r:id="rId3"/>
    <sheet name="02 - stavební práce " sheetId="4" r:id="rId4"/>
    <sheet name="03 - tzb - zt, ut, vzt" sheetId="5" r:id="rId5"/>
  </sheets>
  <definedNames>
    <definedName name="_xlnm._FilterDatabase" localSheetId="2" hidden="1">'01 - bourání'!$C$125:$K$146</definedName>
    <definedName name="_xlnm._FilterDatabase" localSheetId="3" hidden="1">'02 - stavební práce '!$C$131:$K$177</definedName>
    <definedName name="_xlnm._FilterDatabase" localSheetId="4" hidden="1">'03 - tzb - zt, ut, vzt'!$C$126:$K$150</definedName>
    <definedName name="_xlnm._FilterDatabase" localSheetId="1" hidden="1">'VRN - VRN'!$C$122:$K$129</definedName>
    <definedName name="_xlnm.Print_Titles" localSheetId="2">'01 - bourání'!$125:$125</definedName>
    <definedName name="_xlnm.Print_Titles" localSheetId="3">'02 - stavební práce '!$131:$131</definedName>
    <definedName name="_xlnm.Print_Titles" localSheetId="4">'03 - tzb - zt, ut, vzt'!$126:$126</definedName>
    <definedName name="_xlnm.Print_Titles" localSheetId="0">'Rekapitulace stavby'!$92:$92</definedName>
    <definedName name="_xlnm.Print_Titles" localSheetId="1">'VRN - VRN'!$122:$122</definedName>
    <definedName name="_xlnm.Print_Area" localSheetId="2">'01 - bourání'!$C$4:$J$76,'01 - bourání'!$C$82:$J$105,'01 - bourání'!$C$111:$J$146</definedName>
    <definedName name="_xlnm.Print_Area" localSheetId="3">'02 - stavební práce '!$C$4:$J$76,'02 - stavební práce '!$C$82:$J$111,'02 - stavební práce '!$C$117:$J$177</definedName>
    <definedName name="_xlnm.Print_Area" localSheetId="4">'03 - tzb - zt, ut, vzt'!$C$4:$J$76,'03 - tzb - zt, ut, vzt'!$C$82:$J$106,'03 - tzb - zt, ut, vzt'!$C$112:$J$150</definedName>
    <definedName name="_xlnm.Print_Area" localSheetId="0">'Rekapitulace stavby'!$D$4:$AO$76,'Rekapitulace stavby'!$C$82:$AQ$101</definedName>
    <definedName name="_xlnm.Print_Area" localSheetId="1">'VRN - VRN'!$C$4:$J$76,'VRN - VRN'!$C$82:$J$102,'VRN - VRN'!$C$108:$J$129</definedName>
  </definedNames>
  <calcPr calcId="124519"/>
</workbook>
</file>

<file path=xl/calcChain.xml><?xml version="1.0" encoding="utf-8"?>
<calcChain xmlns="http://schemas.openxmlformats.org/spreadsheetml/2006/main">
  <c r="J39" i="5"/>
  <c r="J38"/>
  <c r="AY100" i="1"/>
  <c r="J37" i="5"/>
  <c r="AX100" i="1" s="1"/>
  <c r="BI150" i="5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R144" s="1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T131"/>
  <c r="R132"/>
  <c r="R131" s="1"/>
  <c r="R128" s="1"/>
  <c r="P132"/>
  <c r="P131" s="1"/>
  <c r="BI130"/>
  <c r="BH130"/>
  <c r="BG130"/>
  <c r="BF130"/>
  <c r="T130"/>
  <c r="T129" s="1"/>
  <c r="T128" s="1"/>
  <c r="R130"/>
  <c r="R129"/>
  <c r="P130"/>
  <c r="P129" s="1"/>
  <c r="P128" s="1"/>
  <c r="J123"/>
  <c r="F123"/>
  <c r="F121"/>
  <c r="E119"/>
  <c r="J93"/>
  <c r="F93"/>
  <c r="F91"/>
  <c r="E89"/>
  <c r="J26"/>
  <c r="E26"/>
  <c r="J94" s="1"/>
  <c r="J25"/>
  <c r="J20"/>
  <c r="E20"/>
  <c r="F94"/>
  <c r="J19"/>
  <c r="J14"/>
  <c r="J91" s="1"/>
  <c r="E7"/>
  <c r="E85"/>
  <c r="J39" i="4"/>
  <c r="J38"/>
  <c r="AY99" i="1" s="1"/>
  <c r="J37" i="4"/>
  <c r="AX99" i="1"/>
  <c r="BI177" i="4"/>
  <c r="BH177"/>
  <c r="BG177"/>
  <c r="BF177"/>
  <c r="T177"/>
  <c r="T176"/>
  <c r="T175"/>
  <c r="R177"/>
  <c r="R176" s="1"/>
  <c r="R175" s="1"/>
  <c r="P177"/>
  <c r="P176" s="1"/>
  <c r="P175" s="1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T143" s="1"/>
  <c r="R144"/>
  <c r="R143" s="1"/>
  <c r="P144"/>
  <c r="P143" s="1"/>
  <c r="BI142"/>
  <c r="BH142"/>
  <c r="BG142"/>
  <c r="BF142"/>
  <c r="T142"/>
  <c r="T141" s="1"/>
  <c r="R142"/>
  <c r="R141" s="1"/>
  <c r="P142"/>
  <c r="P141" s="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8"/>
  <c r="F128"/>
  <c r="F126"/>
  <c r="E124"/>
  <c r="J93"/>
  <c r="F93"/>
  <c r="F91"/>
  <c r="E89"/>
  <c r="J26"/>
  <c r="E26"/>
  <c r="J129" s="1"/>
  <c r="J25"/>
  <c r="J20"/>
  <c r="E20"/>
  <c r="F129"/>
  <c r="J19"/>
  <c r="J14"/>
  <c r="J91" s="1"/>
  <c r="E7"/>
  <c r="E120" s="1"/>
  <c r="J39" i="3"/>
  <c r="J38"/>
  <c r="AY98" i="1"/>
  <c r="J37" i="3"/>
  <c r="AX98" i="1" s="1"/>
  <c r="BI146" i="3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 s="1"/>
  <c r="J25"/>
  <c r="J20"/>
  <c r="E20"/>
  <c r="F94" s="1"/>
  <c r="J19"/>
  <c r="J14"/>
  <c r="J91" s="1"/>
  <c r="E7"/>
  <c r="E85"/>
  <c r="AY96" i="1"/>
  <c r="J39" i="2"/>
  <c r="J38"/>
  <c r="J37"/>
  <c r="AX96" i="1"/>
  <c r="BI129" i="2"/>
  <c r="BH129"/>
  <c r="BG129"/>
  <c r="BF129"/>
  <c r="T129"/>
  <c r="T128"/>
  <c r="R129"/>
  <c r="R128" s="1"/>
  <c r="P129"/>
  <c r="P128" s="1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120"/>
  <c r="J19"/>
  <c r="J14"/>
  <c r="J117"/>
  <c r="E7"/>
  <c r="E111" s="1"/>
  <c r="AS97" i="1"/>
  <c r="AS95"/>
  <c r="AS94"/>
  <c r="L90"/>
  <c r="AM90"/>
  <c r="AM89"/>
  <c r="L89"/>
  <c r="AM87"/>
  <c r="L87"/>
  <c r="L85"/>
  <c r="L84"/>
  <c r="BK150" i="5"/>
  <c r="BK149"/>
  <c r="J148"/>
  <c r="J146"/>
  <c r="J145"/>
  <c r="J143"/>
  <c r="BK142"/>
  <c r="BK141"/>
  <c r="BK140"/>
  <c r="J139"/>
  <c r="BK138"/>
  <c r="BK130"/>
  <c r="BK174" i="4"/>
  <c r="J158"/>
  <c r="BK157"/>
  <c r="BK156"/>
  <c r="BK155"/>
  <c r="BK152"/>
  <c r="BK151"/>
  <c r="BK150"/>
  <c r="BK142"/>
  <c r="J138"/>
  <c r="J136"/>
  <c r="BK135"/>
  <c r="J146" i="3"/>
  <c r="J145"/>
  <c r="J143"/>
  <c r="BK142"/>
  <c r="BK138"/>
  <c r="BK136"/>
  <c r="J135"/>
  <c r="BK132"/>
  <c r="J131"/>
  <c r="J129"/>
  <c r="J150" i="5"/>
  <c r="J149"/>
  <c r="J147"/>
  <c r="BK146"/>
  <c r="BK145"/>
  <c r="J142"/>
  <c r="BK139"/>
  <c r="J138"/>
  <c r="J136"/>
  <c r="BK135"/>
  <c r="BK132"/>
  <c r="J130"/>
  <c r="BK177" i="4"/>
  <c r="BK173"/>
  <c r="BK171"/>
  <c r="BK170"/>
  <c r="BK169"/>
  <c r="J169"/>
  <c r="BK167"/>
  <c r="J166"/>
  <c r="BK165"/>
  <c r="BK164"/>
  <c r="BK163"/>
  <c r="J161"/>
  <c r="BK160"/>
  <c r="BK159"/>
  <c r="J155"/>
  <c r="BK153"/>
  <c r="J152"/>
  <c r="J151"/>
  <c r="J150"/>
  <c r="BK149"/>
  <c r="BK148"/>
  <c r="J147"/>
  <c r="BK139"/>
  <c r="BK139" i="3"/>
  <c r="BK137"/>
  <c r="J136"/>
  <c r="BK133"/>
  <c r="BK131"/>
  <c r="BK130"/>
  <c r="BK129" i="2"/>
  <c r="J127"/>
  <c r="BK126"/>
  <c r="BK148" i="5"/>
  <c r="BK147"/>
  <c r="BK143"/>
  <c r="J141"/>
  <c r="J140"/>
  <c r="BK136"/>
  <c r="J135"/>
  <c r="J173" i="4"/>
  <c r="J171"/>
  <c r="J170"/>
  <c r="J167"/>
  <c r="BK166"/>
  <c r="J165"/>
  <c r="J164"/>
  <c r="J163"/>
  <c r="BK161"/>
  <c r="J160"/>
  <c r="J159"/>
  <c r="BK158"/>
  <c r="J157"/>
  <c r="J156"/>
  <c r="J153"/>
  <c r="J149"/>
  <c r="J148"/>
  <c r="BK147"/>
  <c r="J144"/>
  <c r="J142"/>
  <c r="J140"/>
  <c r="BK138"/>
  <c r="J137"/>
  <c r="BK136"/>
  <c r="J135"/>
  <c r="BK145" i="3"/>
  <c r="BK143"/>
  <c r="J139"/>
  <c r="BK135"/>
  <c r="J133"/>
  <c r="J129" i="2"/>
  <c r="BK127"/>
  <c r="J126"/>
  <c r="J132" i="5"/>
  <c r="J177" i="4"/>
  <c r="J174"/>
  <c r="BK144"/>
  <c r="BK140"/>
  <c r="J139"/>
  <c r="BK137"/>
  <c r="BK146" i="3"/>
  <c r="J142"/>
  <c r="J138"/>
  <c r="J137"/>
  <c r="J132"/>
  <c r="J130"/>
  <c r="BK129"/>
  <c r="J36" l="1"/>
  <c r="AW98" i="1" s="1"/>
  <c r="P128" i="3"/>
  <c r="T134"/>
  <c r="T141"/>
  <c r="BK144"/>
  <c r="J144" s="1"/>
  <c r="J104" s="1"/>
  <c r="F38" i="4"/>
  <c r="BC99" i="1" s="1"/>
  <c r="P134" i="4"/>
  <c r="P133"/>
  <c r="T146"/>
  <c r="T154"/>
  <c r="BK168"/>
  <c r="J168" s="1"/>
  <c r="J107" s="1"/>
  <c r="P172"/>
  <c r="F38" i="2"/>
  <c r="BC96" i="1" s="1"/>
  <c r="BC95" s="1"/>
  <c r="AY95" s="1"/>
  <c r="P125" i="2"/>
  <c r="P124"/>
  <c r="P123"/>
  <c r="AU96" i="1" s="1"/>
  <c r="AU95" s="1"/>
  <c r="F39" i="3"/>
  <c r="BD98" i="1" s="1"/>
  <c r="BK128" i="3"/>
  <c r="J128" s="1"/>
  <c r="J100" s="1"/>
  <c r="BK134"/>
  <c r="J134" s="1"/>
  <c r="J101" s="1"/>
  <c r="P141"/>
  <c r="T144"/>
  <c r="J36" i="4"/>
  <c r="AW99" i="1" s="1"/>
  <c r="BK134" i="4"/>
  <c r="BK154"/>
  <c r="J154" s="1"/>
  <c r="J105" s="1"/>
  <c r="R154"/>
  <c r="P162"/>
  <c r="P168"/>
  <c r="R172"/>
  <c r="F38" i="5"/>
  <c r="BC100" i="1" s="1"/>
  <c r="BK134" i="5"/>
  <c r="J134" s="1"/>
  <c r="J103" s="1"/>
  <c r="R137"/>
  <c r="F36" i="2"/>
  <c r="BA96" i="1" s="1"/>
  <c r="BA95" s="1"/>
  <c r="AW95" s="1"/>
  <c r="J36" i="2"/>
  <c r="AW96" i="1" s="1"/>
  <c r="F37" i="2"/>
  <c r="BB96" i="1" s="1"/>
  <c r="BB95" s="1"/>
  <c r="AX95" s="1"/>
  <c r="F39" i="2"/>
  <c r="BD96" i="1" s="1"/>
  <c r="BD95" s="1"/>
  <c r="BK125" i="2"/>
  <c r="J125" s="1"/>
  <c r="J100" s="1"/>
  <c r="R125"/>
  <c r="R124"/>
  <c r="R123"/>
  <c r="F36" i="3"/>
  <c r="BA98" i="1" s="1"/>
  <c r="F38" i="3"/>
  <c r="BC98" i="1" s="1"/>
  <c r="R128" i="3"/>
  <c r="P134"/>
  <c r="BK141"/>
  <c r="R144"/>
  <c r="F36" i="4"/>
  <c r="BA99" i="1" s="1"/>
  <c r="F39" i="4"/>
  <c r="BD99" i="1" s="1"/>
  <c r="T134" i="4"/>
  <c r="T133" s="1"/>
  <c r="BK146"/>
  <c r="J146" s="1"/>
  <c r="J104" s="1"/>
  <c r="P146"/>
  <c r="BK162"/>
  <c r="J162" s="1"/>
  <c r="J106" s="1"/>
  <c r="T162"/>
  <c r="R168"/>
  <c r="BK172"/>
  <c r="J172" s="1"/>
  <c r="J108" s="1"/>
  <c r="J36" i="5"/>
  <c r="AW100" i="1" s="1"/>
  <c r="F39" i="5"/>
  <c r="BD100" i="1" s="1"/>
  <c r="P134" i="5"/>
  <c r="T134"/>
  <c r="BK137"/>
  <c r="J137" s="1"/>
  <c r="J104" s="1"/>
  <c r="T137"/>
  <c r="BK144"/>
  <c r="J144" s="1"/>
  <c r="J105" s="1"/>
  <c r="P144"/>
  <c r="T144"/>
  <c r="T125" i="2"/>
  <c r="T124" s="1"/>
  <c r="T123" s="1"/>
  <c r="F37" i="3"/>
  <c r="BB98" i="1" s="1"/>
  <c r="T128" i="3"/>
  <c r="T127" s="1"/>
  <c r="R134"/>
  <c r="R141"/>
  <c r="R140"/>
  <c r="P144"/>
  <c r="F37" i="4"/>
  <c r="BB99" i="1" s="1"/>
  <c r="R134" i="4"/>
  <c r="R133"/>
  <c r="R146"/>
  <c r="P154"/>
  <c r="R162"/>
  <c r="T168"/>
  <c r="T172"/>
  <c r="F36" i="5"/>
  <c r="BA100" i="1" s="1"/>
  <c r="F37" i="5"/>
  <c r="BB100" i="1" s="1"/>
  <c r="R134" i="5"/>
  <c r="R133" s="1"/>
  <c r="R127" s="1"/>
  <c r="P137"/>
  <c r="E114" i="3"/>
  <c r="F123"/>
  <c r="BE130"/>
  <c r="BE136"/>
  <c r="BE138"/>
  <c r="BE142"/>
  <c r="BE143"/>
  <c r="J94" i="4"/>
  <c r="J126"/>
  <c r="BE135"/>
  <c r="BE144"/>
  <c r="BE151"/>
  <c r="BE152"/>
  <c r="BE155"/>
  <c r="E115" i="5"/>
  <c r="F124"/>
  <c r="E85" i="2"/>
  <c r="J94"/>
  <c r="J94" i="3"/>
  <c r="J120"/>
  <c r="BE131"/>
  <c r="F94" i="4"/>
  <c r="BE148"/>
  <c r="BE149"/>
  <c r="BE150"/>
  <c r="BE158"/>
  <c r="BE161"/>
  <c r="BE163"/>
  <c r="BE170"/>
  <c r="BE173"/>
  <c r="BE174"/>
  <c r="BE177"/>
  <c r="BK141"/>
  <c r="J141" s="1"/>
  <c r="J101" s="1"/>
  <c r="BK176"/>
  <c r="J176" s="1"/>
  <c r="J110" s="1"/>
  <c r="J124" i="5"/>
  <c r="BE132"/>
  <c r="BK131"/>
  <c r="J131" s="1"/>
  <c r="J101" s="1"/>
  <c r="J91" i="2"/>
  <c r="F94"/>
  <c r="BE126"/>
  <c r="BE127"/>
  <c r="BE129"/>
  <c r="BK128"/>
  <c r="J128" s="1"/>
  <c r="J101" s="1"/>
  <c r="BE129" i="3"/>
  <c r="BE132"/>
  <c r="BE135"/>
  <c r="BE145"/>
  <c r="BE146"/>
  <c r="BE136" i="4"/>
  <c r="BE137"/>
  <c r="BE140"/>
  <c r="BE142"/>
  <c r="BE156"/>
  <c r="BE157"/>
  <c r="BE166"/>
  <c r="BE167"/>
  <c r="BE169"/>
  <c r="J121" i="5"/>
  <c r="BE130"/>
  <c r="BE135"/>
  <c r="BE136"/>
  <c r="BE138"/>
  <c r="BE139"/>
  <c r="BE141"/>
  <c r="BE145"/>
  <c r="BE146"/>
  <c r="BE148"/>
  <c r="BE149"/>
  <c r="BK129"/>
  <c r="BK128" s="1"/>
  <c r="J128" s="1"/>
  <c r="J99" s="1"/>
  <c r="BE133" i="3"/>
  <c r="BE137"/>
  <c r="BE139"/>
  <c r="E85" i="4"/>
  <c r="BE138"/>
  <c r="BE139"/>
  <c r="BE147"/>
  <c r="BE153"/>
  <c r="BE159"/>
  <c r="BE160"/>
  <c r="BE164"/>
  <c r="BE165"/>
  <c r="BE171"/>
  <c r="BK143"/>
  <c r="J143" s="1"/>
  <c r="J102" s="1"/>
  <c r="BE140" i="5"/>
  <c r="BE142"/>
  <c r="BE143"/>
  <c r="BE147"/>
  <c r="BE150"/>
  <c r="BK140" i="3" l="1"/>
  <c r="J140" s="1"/>
  <c r="J102" s="1"/>
  <c r="T133" i="5"/>
  <c r="T127" s="1"/>
  <c r="BK133" i="4"/>
  <c r="J133" s="1"/>
  <c r="J99" s="1"/>
  <c r="T140" i="3"/>
  <c r="T126" s="1"/>
  <c r="R145" i="4"/>
  <c r="R132" s="1"/>
  <c r="P133" i="5"/>
  <c r="P127"/>
  <c r="AU100" i="1" s="1"/>
  <c r="P145" i="4"/>
  <c r="P132" s="1"/>
  <c r="AU99" i="1" s="1"/>
  <c r="T145" i="4"/>
  <c r="T132" s="1"/>
  <c r="R127" i="3"/>
  <c r="R126" s="1"/>
  <c r="P140"/>
  <c r="P127"/>
  <c r="P126" s="1"/>
  <c r="AU98" i="1" s="1"/>
  <c r="BK127" i="3"/>
  <c r="J127" s="1"/>
  <c r="J99" s="1"/>
  <c r="BK175" i="4"/>
  <c r="J175" s="1"/>
  <c r="J109" s="1"/>
  <c r="BK124" i="2"/>
  <c r="J124" s="1"/>
  <c r="J99" s="1"/>
  <c r="J134" i="4"/>
  <c r="J100" s="1"/>
  <c r="BK145"/>
  <c r="J145" s="1"/>
  <c r="J103" s="1"/>
  <c r="J129" i="5"/>
  <c r="J100" s="1"/>
  <c r="J141" i="3"/>
  <c r="J103" s="1"/>
  <c r="BK133" i="5"/>
  <c r="J133" s="1"/>
  <c r="J102" s="1"/>
  <c r="F35" i="3"/>
  <c r="AZ98" i="1" s="1"/>
  <c r="F35" i="4"/>
  <c r="AZ99" i="1" s="1"/>
  <c r="BA97"/>
  <c r="AW97" s="1"/>
  <c r="BC97"/>
  <c r="AY97" s="1"/>
  <c r="F35" i="2"/>
  <c r="AZ96" i="1" s="1"/>
  <c r="AZ95" s="1"/>
  <c r="AV95" s="1"/>
  <c r="AT95" s="1"/>
  <c r="J35" i="3"/>
  <c r="AV98" i="1" s="1"/>
  <c r="AT98" s="1"/>
  <c r="J35" i="5"/>
  <c r="AV100" i="1" s="1"/>
  <c r="AT100" s="1"/>
  <c r="BB97"/>
  <c r="AX97" s="1"/>
  <c r="BD97"/>
  <c r="BD94" s="1"/>
  <c r="W33" s="1"/>
  <c r="J35" i="2"/>
  <c r="AV96" i="1" s="1"/>
  <c r="AT96" s="1"/>
  <c r="J35" i="4"/>
  <c r="AV99" i="1" s="1"/>
  <c r="AT99" s="1"/>
  <c r="F35" i="5"/>
  <c r="AZ100" i="1" s="1"/>
  <c r="AU97" l="1"/>
  <c r="AU94" s="1"/>
  <c r="AZ97"/>
  <c r="AZ94" s="1"/>
  <c r="W29" s="1"/>
  <c r="BA94"/>
  <c r="W30" s="1"/>
  <c r="BB94"/>
  <c r="W31" s="1"/>
  <c r="BC94"/>
  <c r="AY94" s="1"/>
  <c r="BK127" i="5"/>
  <c r="J127" s="1"/>
  <c r="J32" s="1"/>
  <c r="AG100" i="1" s="1"/>
  <c r="AN100" s="1"/>
  <c r="BK123" i="2"/>
  <c r="J123" s="1"/>
  <c r="J98" s="1"/>
  <c r="BK126" i="3"/>
  <c r="J126" s="1"/>
  <c r="J32" s="1"/>
  <c r="AG98" i="1" s="1"/>
  <c r="AN98" s="1"/>
  <c r="BK132" i="4"/>
  <c r="J132" s="1"/>
  <c r="J98" s="1"/>
  <c r="AV97" i="1" l="1"/>
  <c r="AT97" s="1"/>
  <c r="AV94"/>
  <c r="AK29" s="1"/>
  <c r="AX94"/>
  <c r="J41" i="3"/>
  <c r="W32" i="1"/>
  <c r="J98" i="3"/>
  <c r="J98" i="5"/>
  <c r="AW94" i="1"/>
  <c r="AK30" s="1"/>
  <c r="J32" i="2"/>
  <c r="AG96" i="1" s="1"/>
  <c r="AN96" s="1"/>
  <c r="J32" i="4"/>
  <c r="AG99" i="1" s="1"/>
  <c r="AN99" s="1"/>
  <c r="J41" i="5"/>
  <c r="AT94" i="1" l="1"/>
  <c r="AG95"/>
  <c r="AN95" s="1"/>
  <c r="J41" i="4"/>
  <c r="AG97" i="1"/>
  <c r="AN97" s="1"/>
  <c r="J41" i="2"/>
  <c r="AG94" i="1" l="1"/>
  <c r="AK26" s="1"/>
  <c r="AK35" s="1"/>
  <c r="AN94" l="1"/>
</calcChain>
</file>

<file path=xl/sharedStrings.xml><?xml version="1.0" encoding="utf-8"?>
<sst xmlns="http://schemas.openxmlformats.org/spreadsheetml/2006/main" count="1771" uniqueCount="419">
  <si>
    <t>Export Komplet</t>
  </si>
  <si>
    <t/>
  </si>
  <si>
    <t>2.0</t>
  </si>
  <si>
    <t>False</t>
  </si>
  <si>
    <t>{1fa64697-5d95-40f4-9c5c-9d891c7bf31f}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</si>
  <si>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</si>
  <si>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</si>
  <si>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</si>
  <si>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</si>
  <si>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</si>
  <si>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</si>
  <si>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</si>
  <si>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</si>
  <si>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2020-12 (4)</t>
  </si>
  <si>
    <t>Stavba:</t>
  </si>
  <si>
    <t>Rekonstrukce stávajících WC v MŠ Předškolní v Ostravě Výškovicích</t>
  </si>
  <si>
    <t>KSO:</t>
  </si>
  <si>
    <t>CC-CZ:</t>
  </si>
  <si>
    <t>Místo:</t>
  </si>
  <si>
    <t xml:space="preserve"> </t>
  </si>
  <si>
    <t>Datum:</t>
  </si>
  <si>
    <t>Zadavatel:</t>
  </si>
  <si>
    <t>IČ:</t>
  </si>
  <si>
    <t>SMO - Městský obvod Ostrava-Jih</t>
  </si>
  <si>
    <t>DIČ:</t>
  </si>
  <si>
    <t>Zhotovitel:</t>
  </si>
  <si>
    <t>Projektant:</t>
  </si>
  <si>
    <t>Ingesta spol. s.r.o. Ostrava Hrabůvka</t>
  </si>
  <si>
    <t>Zpracovatel:</t>
  </si>
  <si>
    <t>0,1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</si>
  <si>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</si>
  <si>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</si>
  <si>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</si>
  <si>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</si>
  <si>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</si>
  <si>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</si>
  <si>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</si>
  <si>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</si>
  <si>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</si>
  <si>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</si>
  <si>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</si>
  <si>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</si>
  <si>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</si>
  <si>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</si>
  <si>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</si>
  <si>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</si>
  <si>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</si>
  <si>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</si>
  <si>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</si>
  <si>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</si>
  <si>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</si>
  <si>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</si>
  <si>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</si>
  <si>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</si>
  <si>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</si>
  <si>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</si>
  <si>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</si>
  <si>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</si>
  <si>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</si>
  <si>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</si>
  <si>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</si>
  <si>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</si>
  <si>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</si>
  <si>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</si>
  <si>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</si>
  <si>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</si>
  <si>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</si>
  <si>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</si>
  <si>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</si>
  <si>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</si>
  <si>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</si>
  <si>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</si>
  <si>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</si>
  <si>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</si>
  <si>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</si>
  <si>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</si>
  <si>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</si>
  <si>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VRN</t>
  </si>
  <si>
    <t>STA</t>
  </si>
  <si>
    <t>1</t>
  </si>
  <si>
    <t>{cd256498-08b0-4584-8f4f-3585ed8c8f83}</t>
  </si>
  <si>
    <t>2</t>
  </si>
  <si>
    <t>/</t>
  </si>
  <si>
    <t>Soupis</t>
  </si>
  <si>
    <t>{7226522f-2e8e-4063-85cf-279b49400429}</t>
  </si>
  <si>
    <t>D4</t>
  </si>
  <si>
    <t>1.np - chodba</t>
  </si>
  <si>
    <t>{f6543d35-da10-4f1e-bf07-98b7d49bcebb}</t>
  </si>
  <si>
    <t>01</t>
  </si>
  <si>
    <t>bourání</t>
  </si>
  <si>
    <t>{55b9823e-ac44-42b2-9a54-1513a8783282}</t>
  </si>
  <si>
    <t>02</t>
  </si>
  <si>
    <t xml:space="preserve">stavební práce </t>
  </si>
  <si>
    <t>{4ec483a2-6426-4884-8527-d43f6dfa7d21}</t>
  </si>
  <si>
    <t>03</t>
  </si>
  <si>
    <t>tzb - zt, ut, vzt</t>
  </si>
  <si>
    <t>{5fa246e8-9726-4048-8202-677441918ce7}</t>
  </si>
  <si>
    <t>KRYCÍ LIST SOUPISU PRACÍ</t>
  </si>
  <si>
    <t>Objekt:</t>
  </si>
  <si>
    <t>000 - VRN</t>
  </si>
  <si>
    <t>Soupis:</t>
  </si>
  <si>
    <t>VRN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</si>
  <si>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</si>
  <si>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</si>
  <si>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</si>
  <si>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</si>
  <si>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</si>
  <si>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</si>
  <si>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</si>
  <si>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</si>
  <si>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</si>
  <si>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</si>
  <si>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</si>
  <si>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</si>
  <si>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</si>
  <si>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</si>
  <si>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</si>
  <si>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</si>
  <si>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</si>
  <si>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</si>
  <si>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</si>
  <si>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</si>
  <si>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</si>
  <si>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</si>
  <si>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</si>
  <si>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</si>
  <si>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</si>
  <si>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</si>
  <si>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</si>
  <si>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</si>
  <si>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</si>
  <si>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Kč</t>
  </si>
  <si>
    <t>1024</t>
  </si>
  <si>
    <t>1350436139</t>
  </si>
  <si>
    <t>039002000</t>
  </si>
  <si>
    <t>Zrušení zařízení staveniště</t>
  </si>
  <si>
    <t>-276456575</t>
  </si>
  <si>
    <t>VRN4</t>
  </si>
  <si>
    <t>Inženýrská činnost</t>
  </si>
  <si>
    <t>3</t>
  </si>
  <si>
    <t>045002000</t>
  </si>
  <si>
    <t>Kompletační a koordinační činnost</t>
  </si>
  <si>
    <t>-1711249673</t>
  </si>
  <si>
    <t>D4 - 1.np - chodba</t>
  </si>
  <si>
    <t>01 - bourání</t>
  </si>
  <si>
    <t>HSV - Práce a dodávky HSV</t>
  </si>
  <si>
    <t xml:space="preserve">    997 - Přesun sutě</t>
  </si>
  <si>
    <t xml:space="preserve">    9 - Ostatní konstrukce a práce, bourání</t>
  </si>
  <si>
    <t>PSV - Práce a dodávky PSV</t>
  </si>
  <si>
    <t xml:space="preserve">    766 - Konstrukce truhlářské</t>
  </si>
  <si>
    <t xml:space="preserve">    776 - Podlahy povlakové</t>
  </si>
  <si>
    <t>HSV</t>
  </si>
  <si>
    <t>Práce a dodávky HSV</t>
  </si>
  <si>
    <t>997</t>
  </si>
  <si>
    <t>Přesun sutě</t>
  </si>
  <si>
    <t>997013212</t>
  </si>
  <si>
    <t>Vnitrostaveništní doprava suti a vybouraných hmot pro budovy v do 9 m ručně</t>
  </si>
  <si>
    <t>t</t>
  </si>
  <si>
    <t>4</t>
  </si>
  <si>
    <t>1866985912</t>
  </si>
  <si>
    <t>997013219</t>
  </si>
  <si>
    <t>Příplatek k vnitrostaveništní dopravě suti a vybouraných hmot za zvětšenou dopravu suti ZKD 10 m</t>
  </si>
  <si>
    <t>-1340388120</t>
  </si>
  <si>
    <t>997013501</t>
  </si>
  <si>
    <t>Odvoz suti a vybouraných hmot na skládku nebo meziskládku do 1 km se složením</t>
  </si>
  <si>
    <t>1638926047</t>
  </si>
  <si>
    <t>997013509</t>
  </si>
  <si>
    <t>Příplatek k odvozu suti a vybouraných hmot na skládku ZKD 1 km přes 1 km</t>
  </si>
  <si>
    <t>1178877863</t>
  </si>
  <si>
    <t>997013631</t>
  </si>
  <si>
    <t>Poplatek za uložení na skládce (skládkovné) stavebního odpadu směsného kód odpadu 17 09 04</t>
  </si>
  <si>
    <t>593760049</t>
  </si>
  <si>
    <t>9</t>
  </si>
  <si>
    <t>Ostatní konstrukce a práce, bourání</t>
  </si>
  <si>
    <t>6</t>
  </si>
  <si>
    <t>965046111</t>
  </si>
  <si>
    <t>Broušení stávajících betonových podlah úběr do 3 mm</t>
  </si>
  <si>
    <t>m2</t>
  </si>
  <si>
    <t>-2037965992</t>
  </si>
  <si>
    <t>7</t>
  </si>
  <si>
    <t>965046119</t>
  </si>
  <si>
    <t>Příplatek k broušení stávajících betonových podlah za každý další 1 mm úběru</t>
  </si>
  <si>
    <t>1835588448</t>
  </si>
  <si>
    <t>8</t>
  </si>
  <si>
    <t>978011191</t>
  </si>
  <si>
    <t>Otlučení (osekání) vnitřní vápenné nebo vápenocementové omítky stropů v rozsahu do 100 %</t>
  </si>
  <si>
    <t>-2030746127</t>
  </si>
  <si>
    <t>978013191</t>
  </si>
  <si>
    <t>Otlučení (osekání) vnitřní vápenné nebo vápenocementové omítky stěn v rozsahu do 100 %</t>
  </si>
  <si>
    <t>-379909700</t>
  </si>
  <si>
    <t>10</t>
  </si>
  <si>
    <t>978059541</t>
  </si>
  <si>
    <t>Odsekání a odebrání obkladů stěn z vnitřních obkládaček plochy přes 1 m2</t>
  </si>
  <si>
    <t>754609678</t>
  </si>
  <si>
    <t>PSV</t>
  </si>
  <si>
    <t>Práce a dodávky PSV</t>
  </si>
  <si>
    <t>766</t>
  </si>
  <si>
    <t>Konstrukce truhlářské</t>
  </si>
  <si>
    <t>11</t>
  </si>
  <si>
    <t>766662811</t>
  </si>
  <si>
    <t xml:space="preserve">Demontáž dveřních prahů u dveří jednokřídlových </t>
  </si>
  <si>
    <t>kus</t>
  </si>
  <si>
    <t>16</t>
  </si>
  <si>
    <t>-964204228</t>
  </si>
  <si>
    <t>12</t>
  </si>
  <si>
    <t>766691914</t>
  </si>
  <si>
    <t>Vyvěšení nebo zavěšení dřevěných křídel dveří pl do 2 m2</t>
  </si>
  <si>
    <t>-2141766992</t>
  </si>
  <si>
    <t>776</t>
  </si>
  <si>
    <t>Podlahy povlakové</t>
  </si>
  <si>
    <t>13</t>
  </si>
  <si>
    <t>776201812</t>
  </si>
  <si>
    <t>Demontáž lepených povlakových podlah s podložkou ručně</t>
  </si>
  <si>
    <t>-1557335260</t>
  </si>
  <si>
    <t>14</t>
  </si>
  <si>
    <t>776410811</t>
  </si>
  <si>
    <t>Odstranění soklíků a lišt pryžových nebo plastových</t>
  </si>
  <si>
    <t>m</t>
  </si>
  <si>
    <t>-1431614922</t>
  </si>
  <si>
    <t xml:space="preserve">02 - stavební práce </t>
  </si>
  <si>
    <t xml:space="preserve">    6 - Úpravy povrchů, podlahy a osazování výplní</t>
  </si>
  <si>
    <t xml:space="preserve">    998 - Přesun hmot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</si>
  <si>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</si>
  <si>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</si>
  <si>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</si>
  <si>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</si>
  <si>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</si>
  <si>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</si>
  <si>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Úpravy povrchů, podlahy a osazování výplní</t>
  </si>
  <si>
    <t>611321141</t>
  </si>
  <si>
    <t>Vápenocementová omítka štuková dvouvrstvá vnitřních stropů rovných nanášená ručně</t>
  </si>
  <si>
    <t>-1500240745</t>
  </si>
  <si>
    <t>611321191</t>
  </si>
  <si>
    <t>Příplatek k vápenocementové omítce vnitřních stropů za každých dalších 5 mm tloušťky ručně</t>
  </si>
  <si>
    <t>825103465</t>
  </si>
  <si>
    <t>612321121</t>
  </si>
  <si>
    <t>Vápenocementová omítka hladká jednovrstvá vnitřních stěn nanášená ručně</t>
  </si>
  <si>
    <t>-1994049317</t>
  </si>
  <si>
    <t>612321141</t>
  </si>
  <si>
    <t>Vápenocementová omítka štuková dvouvrstvá vnitřních stěn nanášená ručně</t>
  </si>
  <si>
    <t>-369517444</t>
  </si>
  <si>
    <t>612321191</t>
  </si>
  <si>
    <t>Příplatek k vápenocementové omítce vnitřních stěn za každých dalších 5 mm tloušťky ručně</t>
  </si>
  <si>
    <t>-772841427</t>
  </si>
  <si>
    <t>619995001</t>
  </si>
  <si>
    <t>Začištění omítek kolem oken, dveří, podlah nebo obkladů</t>
  </si>
  <si>
    <t>-846699457</t>
  </si>
  <si>
    <t>952901111</t>
  </si>
  <si>
    <t>Vyčištění budov bytové a občanské výstavby při výšce podlaží do 4 m</t>
  </si>
  <si>
    <t>-1249347072</t>
  </si>
  <si>
    <t>998</t>
  </si>
  <si>
    <t>Přesun hmot</t>
  </si>
  <si>
    <t>998018002</t>
  </si>
  <si>
    <t>Přesun hmot ruční pro budovy v do 12 m</t>
  </si>
  <si>
    <t>-1401644151</t>
  </si>
  <si>
    <t>766660001</t>
  </si>
  <si>
    <t>Montáž dveřních křídel otvíravých jednokřídlových š do 0,8 m do ocelové zárubně</t>
  </si>
  <si>
    <t>279897503</t>
  </si>
  <si>
    <t>M</t>
  </si>
  <si>
    <t>61162000</t>
  </si>
  <si>
    <t>dveře jednokřídlé dřevotřískové povrch dýhovaný plné 600x1970/2100mm</t>
  </si>
  <si>
    <t>32</t>
  </si>
  <si>
    <t>-1906707548</t>
  </si>
  <si>
    <t>54914620</t>
  </si>
  <si>
    <t>kování dveřní vrchní klika včetně rozet a montážního materiálu R PZ nerez PK</t>
  </si>
  <si>
    <t>2022856256</t>
  </si>
  <si>
    <t>54924019</t>
  </si>
  <si>
    <t xml:space="preserve">zámek zadlabací WC L+P </t>
  </si>
  <si>
    <t>-270025931</t>
  </si>
  <si>
    <t>766695212</t>
  </si>
  <si>
    <t>Montáž truhlářských prahů dveří jednokřídlových šířky do 10 cm</t>
  </si>
  <si>
    <t>-1687183888</t>
  </si>
  <si>
    <t>611871/600R</t>
  </si>
  <si>
    <t>práh dveřní dřevěný dubový tl 20mm dl 620mm š 100mm včetně nátěru</t>
  </si>
  <si>
    <t>1008225211</t>
  </si>
  <si>
    <t>998766102</t>
  </si>
  <si>
    <t>Přesun hmot tonážní pro konstrukce truhlářské v objektech v do 12 m</t>
  </si>
  <si>
    <t>-2111396167</t>
  </si>
  <si>
    <t>771</t>
  </si>
  <si>
    <t>Podlahy z dlaždic</t>
  </si>
  <si>
    <t>771121011</t>
  </si>
  <si>
    <t>Nátěr penetrační na podlahu</t>
  </si>
  <si>
    <t>547068973</t>
  </si>
  <si>
    <t>17</t>
  </si>
  <si>
    <t>771151022</t>
  </si>
  <si>
    <t>Samonivelační stěrka podlah pevnosti 30 MPa tl 5 mm</t>
  </si>
  <si>
    <t>1473465175</t>
  </si>
  <si>
    <t>18</t>
  </si>
  <si>
    <t>771574113</t>
  </si>
  <si>
    <t>Montáž podlah keramických hladkých lepených flexibilním lepidlem do 19 ks/m2</t>
  </si>
  <si>
    <t>169909301</t>
  </si>
  <si>
    <t>19</t>
  </si>
  <si>
    <t>LSS.TAA35069</t>
  </si>
  <si>
    <t>dlaždice TAURUS GRANIT 69 Rio Negro, 298x298x9mm</t>
  </si>
  <si>
    <t>-2123278633</t>
  </si>
  <si>
    <t>20</t>
  </si>
  <si>
    <t>771577111</t>
  </si>
  <si>
    <t>Příplatek k montáži podlah keramických lepených flexibilním lepidlem za plochu do 5 m2</t>
  </si>
  <si>
    <t>-1242914540</t>
  </si>
  <si>
    <t>771577114</t>
  </si>
  <si>
    <t>Příplatek k montáži podlah keramických lepených flexibilním lepidlem za spárování tmelem dvousložkovým</t>
  </si>
  <si>
    <t>-1032007997</t>
  </si>
  <si>
    <t>22</t>
  </si>
  <si>
    <t>998771102</t>
  </si>
  <si>
    <t>Přesun hmot tonážní pro podlahy z dlaždic v objektech v do 12 m</t>
  </si>
  <si>
    <t>1036937753</t>
  </si>
  <si>
    <t>781</t>
  </si>
  <si>
    <t>Dokončovací práce - obklady</t>
  </si>
  <si>
    <t>23</t>
  </si>
  <si>
    <t>781474113</t>
  </si>
  <si>
    <t>Montáž obkladů vnitřních keramických hladkých do 19 ks/m2 lepených flexibilním lepidlem</t>
  </si>
  <si>
    <t>710644203</t>
  </si>
  <si>
    <t>24</t>
  </si>
  <si>
    <t>59761071</t>
  </si>
  <si>
    <t>obklad keramický hladký přes 12 do 19ks/m2</t>
  </si>
  <si>
    <t>-839606665</t>
  </si>
  <si>
    <t>25</t>
  </si>
  <si>
    <t>781477111</t>
  </si>
  <si>
    <t>Příplatek k montáži obkladů vnitřních keramických hladkých za plochu do 10 m2</t>
  </si>
  <si>
    <t>87390609</t>
  </si>
  <si>
    <t>26</t>
  </si>
  <si>
    <t>781477114</t>
  </si>
  <si>
    <t>Příplatek k montáži obkladů vnitřních keramických hladkých za spárování tmelem dvousložkovým</t>
  </si>
  <si>
    <t>-1096249801</t>
  </si>
  <si>
    <t>27</t>
  </si>
  <si>
    <t>998781102</t>
  </si>
  <si>
    <t>Přesun hmot tonážní pro obklady keramické v objektech v do 12 m</t>
  </si>
  <si>
    <t>1842406654</t>
  </si>
  <si>
    <t>783</t>
  </si>
  <si>
    <t>Dokončovací práce - nátěry</t>
  </si>
  <si>
    <t>28</t>
  </si>
  <si>
    <t>783306809</t>
  </si>
  <si>
    <t>Odstranění nátěru ze zámečnických konstrukcí okartáčováním</t>
  </si>
  <si>
    <t>-1184537175</t>
  </si>
  <si>
    <t>29</t>
  </si>
  <si>
    <t>783314201</t>
  </si>
  <si>
    <t>Základní antikorozní jednonásobný syntetický standardní nátěr zámečnických konstrukcí</t>
  </si>
  <si>
    <t>1946358189</t>
  </si>
  <si>
    <t>30</t>
  </si>
  <si>
    <t>783317101</t>
  </si>
  <si>
    <t>Krycí jednonásobný syntetický standardní nátěr zámečnických konstrukcí</t>
  </si>
  <si>
    <t>-210448045</t>
  </si>
  <si>
    <t>784</t>
  </si>
  <si>
    <t>Dokončovací práce - malby a tapety</t>
  </si>
  <si>
    <t>31</t>
  </si>
  <si>
    <t>784181121</t>
  </si>
  <si>
    <t>Hloubková jednonásobná penetrace podkladu v místnostech výšky do 3,80 m</t>
  </si>
  <si>
    <t>80344392</t>
  </si>
  <si>
    <t>784221101</t>
  </si>
  <si>
    <t>Dvojnásobné bílé malby ze směsí za sucha dobře otěruvzdorných v místnostech do 3,80 m</t>
  </si>
  <si>
    <t>644338147</t>
  </si>
  <si>
    <t>Práce a dodávky M</t>
  </si>
  <si>
    <t>21-M</t>
  </si>
  <si>
    <t>Elektromontáže</t>
  </si>
  <si>
    <t>33</t>
  </si>
  <si>
    <t>21002000R1</t>
  </si>
  <si>
    <t>sb</t>
  </si>
  <si>
    <t>64</t>
  </si>
  <si>
    <t>1017160331</t>
  </si>
  <si>
    <t>03 - tzb - zt, ut, vzt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</si>
  <si>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</si>
  <si>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</si>
  <si>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</si>
  <si>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612135101</t>
  </si>
  <si>
    <t>Hrubá výplň rýh ve stěnách maltou jakékoli šířky rýhy</t>
  </si>
  <si>
    <t>-1868962445</t>
  </si>
  <si>
    <t>974031132</t>
  </si>
  <si>
    <t>Vysekání rýh ve zdivu cihelném hl do 50 mm š do 70 mm</t>
  </si>
  <si>
    <t>-485095951</t>
  </si>
  <si>
    <t>721</t>
  </si>
  <si>
    <t>Zdravotechnika - vnitřní kanalizace</t>
  </si>
  <si>
    <t>721171915</t>
  </si>
  <si>
    <t>Potrubí z PP propojení potrubí DN 110</t>
  </si>
  <si>
    <t>847650602</t>
  </si>
  <si>
    <t>998721102</t>
  </si>
  <si>
    <t>Přesun hmot tonážní pro vnitřní kanalizace v objektech v do 12 m</t>
  </si>
  <si>
    <t>1056512084</t>
  </si>
  <si>
    <t>722</t>
  </si>
  <si>
    <t>Zdravotechnika - vnitřní vodovod</t>
  </si>
  <si>
    <t>722131931</t>
  </si>
  <si>
    <t>Potrubí pozinkované závitové propojení potrubí DN 15</t>
  </si>
  <si>
    <t>482553517</t>
  </si>
  <si>
    <t>722174022</t>
  </si>
  <si>
    <t>Potrubí vodovodní plastové PPR svar polyfuze PN 20 D 20x3,4 mm</t>
  </si>
  <si>
    <t>855878053</t>
  </si>
  <si>
    <t>722181231</t>
  </si>
  <si>
    <t>Ochrana vodovodního potrubí přilepenými termoizolačními trubicemi z PE tl do 13 mm DN do 22 mm</t>
  </si>
  <si>
    <t>-982082876</t>
  </si>
  <si>
    <t>722220851</t>
  </si>
  <si>
    <t>Demontáž armatur závitových s jedním závitem G do 3/4</t>
  </si>
  <si>
    <t>1092116673</t>
  </si>
  <si>
    <t>722290226</t>
  </si>
  <si>
    <t>Zkouška těsnosti vodovodního potrubí závitového do DN 50</t>
  </si>
  <si>
    <t>447816140</t>
  </si>
  <si>
    <t>998722102</t>
  </si>
  <si>
    <t>Přesun hmot tonážní pro vnitřní vodovod v objektech v do 12 m</t>
  </si>
  <si>
    <t>-860606939</t>
  </si>
  <si>
    <t>725</t>
  </si>
  <si>
    <t>Zdravotechnika - zařizovací předměty</t>
  </si>
  <si>
    <t>725110811</t>
  </si>
  <si>
    <t>Demontáž klozetů splachovací s nádrží</t>
  </si>
  <si>
    <t>soubor</t>
  </si>
  <si>
    <t>1082111824</t>
  </si>
  <si>
    <t>725112183.LFN</t>
  </si>
  <si>
    <t>Kombi klozet Lyra plus s úspornou armaturou odpad šikmý</t>
  </si>
  <si>
    <t>-1125765837</t>
  </si>
  <si>
    <t>725211705</t>
  </si>
  <si>
    <t>Umývátko keramické bílé rohové šířky 450 mm připevněné na stěnu šrouby</t>
  </si>
  <si>
    <t>1047796038</t>
  </si>
  <si>
    <t>725819401</t>
  </si>
  <si>
    <t>Montáž ventilů rohových G 1/2" s připojovací trubičkou</t>
  </si>
  <si>
    <t>-746693307</t>
  </si>
  <si>
    <t>ALP.ARV001</t>
  </si>
  <si>
    <t>Ventil rohový s filtrem 1/2"×3/8", kulatý</t>
  </si>
  <si>
    <t>453480399</t>
  </si>
  <si>
    <t>998725102</t>
  </si>
  <si>
    <t>Přesun hmot tonážní pro zařizovací předměty v objektech v do 12 m</t>
  </si>
  <si>
    <t>-1998388486</t>
  </si>
  <si>
    <t>Elektroinstalace WC ředitelna+WC chodba dohromady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</si>
</sst>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opLeftCell="A100" workbookViewId="0">
      <selection activeCell="BE22" sqref="BE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4" t="s">
        <v>5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97" t="s">
        <v>13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99" t="s">
        <v>15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2">
        <v>44119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22</v>
      </c>
      <c r="AN19" s="21" t="s">
        <v>1</v>
      </c>
      <c r="AR19" s="17"/>
      <c r="BS19" s="14" t="s">
        <v>29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30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1">
        <f>ROUNDUP(AG94,2)</f>
        <v>0</v>
      </c>
      <c r="AL26" s="202"/>
      <c r="AM26" s="202"/>
      <c r="AN26" s="202"/>
      <c r="AO26" s="20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3" t="s">
        <v>33</v>
      </c>
      <c r="M28" s="203"/>
      <c r="N28" s="203"/>
      <c r="O28" s="203"/>
      <c r="P28" s="203"/>
      <c r="Q28" s="26"/>
      <c r="R28" s="26"/>
      <c r="S28" s="26"/>
      <c r="T28" s="26"/>
      <c r="U28" s="26"/>
      <c r="V28" s="26"/>
      <c r="W28" s="203" t="s">
        <v>34</v>
      </c>
      <c r="X28" s="203"/>
      <c r="Y28" s="203"/>
      <c r="Z28" s="203"/>
      <c r="AA28" s="203"/>
      <c r="AB28" s="203"/>
      <c r="AC28" s="203"/>
      <c r="AD28" s="203"/>
      <c r="AE28" s="203"/>
      <c r="AF28" s="26"/>
      <c r="AG28" s="26"/>
      <c r="AH28" s="26"/>
      <c r="AI28" s="26"/>
      <c r="AJ28" s="26"/>
      <c r="AK28" s="203" t="s">
        <v>35</v>
      </c>
      <c r="AL28" s="203"/>
      <c r="AM28" s="203"/>
      <c r="AN28" s="203"/>
      <c r="AO28" s="203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94">
        <v>0.21</v>
      </c>
      <c r="M29" s="195"/>
      <c r="N29" s="195"/>
      <c r="O29" s="195"/>
      <c r="P29" s="195"/>
      <c r="W29" s="196">
        <f>ROUNDUP(AZ94,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6">
        <f>ROUNDUP(AV94, 2)</f>
        <v>0</v>
      </c>
      <c r="AL29" s="195"/>
      <c r="AM29" s="195"/>
      <c r="AN29" s="195"/>
      <c r="AO29" s="195"/>
      <c r="AR29" s="31"/>
    </row>
    <row r="30" spans="1:71" s="3" customFormat="1" ht="14.45" customHeight="1">
      <c r="B30" s="31"/>
      <c r="F30" s="23" t="s">
        <v>38</v>
      </c>
      <c r="L30" s="194">
        <v>0.15</v>
      </c>
      <c r="M30" s="195"/>
      <c r="N30" s="195"/>
      <c r="O30" s="195"/>
      <c r="P30" s="195"/>
      <c r="W30" s="196">
        <f>ROUNDUP(BA94,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6">
        <f>ROUNDUP(AW94, 2)</f>
        <v>0</v>
      </c>
      <c r="AL30" s="195"/>
      <c r="AM30" s="195"/>
      <c r="AN30" s="195"/>
      <c r="AO30" s="195"/>
      <c r="AR30" s="31"/>
    </row>
    <row r="31" spans="1:71" s="3" customFormat="1" ht="14.45" hidden="1" customHeight="1">
      <c r="B31" s="31"/>
      <c r="F31" s="23" t="s">
        <v>39</v>
      </c>
      <c r="L31" s="194">
        <v>0.21</v>
      </c>
      <c r="M31" s="195"/>
      <c r="N31" s="195"/>
      <c r="O31" s="195"/>
      <c r="P31" s="195"/>
      <c r="W31" s="196">
        <f>ROUNDUP(BB94,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6">
        <v>0</v>
      </c>
      <c r="AL31" s="195"/>
      <c r="AM31" s="195"/>
      <c r="AN31" s="195"/>
      <c r="AO31" s="195"/>
      <c r="AR31" s="31"/>
    </row>
    <row r="32" spans="1:71" s="3" customFormat="1" ht="14.45" hidden="1" customHeight="1">
      <c r="B32" s="31"/>
      <c r="F32" s="23" t="s">
        <v>40</v>
      </c>
      <c r="L32" s="194">
        <v>0.15</v>
      </c>
      <c r="M32" s="195"/>
      <c r="N32" s="195"/>
      <c r="O32" s="195"/>
      <c r="P32" s="195"/>
      <c r="W32" s="196">
        <f>ROUNDUP(BC94,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6">
        <v>0</v>
      </c>
      <c r="AL32" s="195"/>
      <c r="AM32" s="195"/>
      <c r="AN32" s="195"/>
      <c r="AO32" s="195"/>
      <c r="AR32" s="31"/>
    </row>
    <row r="33" spans="1:57" s="3" customFormat="1" ht="14.45" hidden="1" customHeight="1">
      <c r="B33" s="31"/>
      <c r="F33" s="23" t="s">
        <v>41</v>
      </c>
      <c r="L33" s="194">
        <v>0</v>
      </c>
      <c r="M33" s="195"/>
      <c r="N33" s="195"/>
      <c r="O33" s="195"/>
      <c r="P33" s="195"/>
      <c r="W33" s="196">
        <f>ROUNDUP(BD94,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6">
        <v>0</v>
      </c>
      <c r="AL33" s="195"/>
      <c r="AM33" s="195"/>
      <c r="AN33" s="195"/>
      <c r="AO33" s="195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208" t="s">
        <v>44</v>
      </c>
      <c r="Y35" s="206"/>
      <c r="Z35" s="206"/>
      <c r="AA35" s="206"/>
      <c r="AB35" s="206"/>
      <c r="AC35" s="34"/>
      <c r="AD35" s="34"/>
      <c r="AE35" s="34"/>
      <c r="AF35" s="34"/>
      <c r="AG35" s="34"/>
      <c r="AH35" s="34"/>
      <c r="AI35" s="34"/>
      <c r="AJ35" s="34"/>
      <c r="AK35" s="205">
        <f>SUM(AK26:AK33)</f>
        <v>0</v>
      </c>
      <c r="AL35" s="206"/>
      <c r="AM35" s="206"/>
      <c r="AN35" s="206"/>
      <c r="AO35" s="207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2020-12 (4)</v>
      </c>
      <c r="AR84" s="45"/>
    </row>
    <row r="85" spans="1:91" s="5" customFormat="1" ht="36.950000000000003" customHeight="1">
      <c r="B85" s="46"/>
      <c r="C85" s="47" t="s">
        <v>14</v>
      </c>
      <c r="L85" s="171" t="str">
        <f>K6</f>
        <v>Rekonstrukce stávajících WC v MŠ Předškolní v Ostravě Výškovicích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73">
        <f>IF(AN8= "","",AN8)</f>
        <v>44119</v>
      </c>
      <c r="AN87" s="173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SMO - Městský obvod Ostrava-Jih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74" t="str">
        <f>IF(E17="","",E17)</f>
        <v>Ingesta spol. s.r.o. Ostrava Hrabůvka</v>
      </c>
      <c r="AN89" s="175"/>
      <c r="AO89" s="175"/>
      <c r="AP89" s="175"/>
      <c r="AQ89" s="26"/>
      <c r="AR89" s="27"/>
      <c r="AS89" s="176" t="s">
        <v>52</v>
      </c>
      <c r="AT89" s="177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74" t="str">
        <f>IF(E20="","",E20)</f>
        <v xml:space="preserve"> </v>
      </c>
      <c r="AN90" s="175"/>
      <c r="AO90" s="175"/>
      <c r="AP90" s="175"/>
      <c r="AQ90" s="26"/>
      <c r="AR90" s="27"/>
      <c r="AS90" s="178"/>
      <c r="AT90" s="179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8"/>
      <c r="AT91" s="179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0" t="s">
        <v>53</v>
      </c>
      <c r="D92" s="181"/>
      <c r="E92" s="181"/>
      <c r="F92" s="181"/>
      <c r="G92" s="181"/>
      <c r="H92" s="54"/>
      <c r="I92" s="182" t="s">
        <v>54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4" t="s">
        <v>55</v>
      </c>
      <c r="AH92" s="181"/>
      <c r="AI92" s="181"/>
      <c r="AJ92" s="181"/>
      <c r="AK92" s="181"/>
      <c r="AL92" s="181"/>
      <c r="AM92" s="181"/>
      <c r="AN92" s="182" t="s">
        <v>56</v>
      </c>
      <c r="AO92" s="181"/>
      <c r="AP92" s="183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2">
        <f>ROUNDUP(AG95+AG97,2)</f>
        <v>0</v>
      </c>
      <c r="AH94" s="192"/>
      <c r="AI94" s="192"/>
      <c r="AJ94" s="192"/>
      <c r="AK94" s="192"/>
      <c r="AL94" s="192"/>
      <c r="AM94" s="192"/>
      <c r="AN94" s="193">
        <f t="shared" ref="AN94:AN100" si="0">SUM(AG94,AT94)</f>
        <v>0</v>
      </c>
      <c r="AO94" s="193"/>
      <c r="AP94" s="193"/>
      <c r="AQ94" s="66" t="s">
        <v>1</v>
      </c>
      <c r="AR94" s="62"/>
      <c r="AS94" s="67">
        <f>ROUNDUP(AS95+AS97,2)</f>
        <v>0</v>
      </c>
      <c r="AT94" s="68">
        <f t="shared" ref="AT94:AT100" si="1">ROUNDUP(SUM(AV94:AW94),1)</f>
        <v>0</v>
      </c>
      <c r="AU94" s="69">
        <f>ROUNDUP(AU95+AU97,5)</f>
        <v>43.821539999999999</v>
      </c>
      <c r="AV94" s="68">
        <f>ROUNDUP(AZ94*L29,1)</f>
        <v>0</v>
      </c>
      <c r="AW94" s="68">
        <f>ROUNDUP(BA94*L30,1)</f>
        <v>0</v>
      </c>
      <c r="AX94" s="68">
        <f>ROUNDUP(BB94*L29,1)</f>
        <v>0</v>
      </c>
      <c r="AY94" s="68">
        <f>ROUNDUP(BC94*L30,1)</f>
        <v>0</v>
      </c>
      <c r="AZ94" s="68">
        <f>ROUNDUP(AZ95+AZ97,2)</f>
        <v>0</v>
      </c>
      <c r="BA94" s="68">
        <f>ROUNDUP(BA95+BA97,2)</f>
        <v>0</v>
      </c>
      <c r="BB94" s="68">
        <f>ROUNDUP(BB95+BB97,2)</f>
        <v>0</v>
      </c>
      <c r="BC94" s="68">
        <f>ROUNDUP(BC95+BC97,2)</f>
        <v>0</v>
      </c>
      <c r="BD94" s="70">
        <f>ROUNDUP(BD95+BD97,2)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B95" s="73"/>
      <c r="C95" s="74"/>
      <c r="D95" s="187" t="s">
        <v>76</v>
      </c>
      <c r="E95" s="187"/>
      <c r="F95" s="187"/>
      <c r="G95" s="187"/>
      <c r="H95" s="187"/>
      <c r="I95" s="75"/>
      <c r="J95" s="187" t="s">
        <v>77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8">
        <f>ROUNDUP(AG96,2)</f>
        <v>0</v>
      </c>
      <c r="AH95" s="186"/>
      <c r="AI95" s="186"/>
      <c r="AJ95" s="186"/>
      <c r="AK95" s="186"/>
      <c r="AL95" s="186"/>
      <c r="AM95" s="186"/>
      <c r="AN95" s="185">
        <f t="shared" si="0"/>
        <v>0</v>
      </c>
      <c r="AO95" s="186"/>
      <c r="AP95" s="186"/>
      <c r="AQ95" s="76" t="s">
        <v>78</v>
      </c>
      <c r="AR95" s="73"/>
      <c r="AS95" s="77">
        <f>ROUNDUP(AS96,2)</f>
        <v>0</v>
      </c>
      <c r="AT95" s="78">
        <f t="shared" si="1"/>
        <v>0</v>
      </c>
      <c r="AU95" s="79">
        <f>ROUNDUP(AU96,5)</f>
        <v>0</v>
      </c>
      <c r="AV95" s="78">
        <f>ROUNDUP(AZ95*L29,1)</f>
        <v>0</v>
      </c>
      <c r="AW95" s="78">
        <f>ROUNDUP(BA95*L30,1)</f>
        <v>0</v>
      </c>
      <c r="AX95" s="78">
        <f>ROUNDUP(BB95*L29,1)</f>
        <v>0</v>
      </c>
      <c r="AY95" s="78">
        <f>ROUNDUP(BC95*L30,1)</f>
        <v>0</v>
      </c>
      <c r="AZ95" s="78">
        <f>ROUNDUP(AZ96,2)</f>
        <v>0</v>
      </c>
      <c r="BA95" s="78">
        <f>ROUNDUP(BA96,2)</f>
        <v>0</v>
      </c>
      <c r="BB95" s="78">
        <f>ROUNDUP(BB96,2)</f>
        <v>0</v>
      </c>
      <c r="BC95" s="78">
        <f>ROUNDUP(BC96,2)</f>
        <v>0</v>
      </c>
      <c r="BD95" s="80">
        <f>ROUNDUP(BD96,2)</f>
        <v>0</v>
      </c>
      <c r="BS95" s="81" t="s">
        <v>71</v>
      </c>
      <c r="BT95" s="81" t="s">
        <v>79</v>
      </c>
      <c r="BU95" s="81" t="s">
        <v>73</v>
      </c>
      <c r="BV95" s="81" t="s">
        <v>74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4" customFormat="1" ht="16.5" customHeight="1">
      <c r="A96" s="82" t="s">
        <v>82</v>
      </c>
      <c r="B96" s="45"/>
      <c r="C96" s="10"/>
      <c r="D96" s="10"/>
      <c r="E96" s="191" t="s">
        <v>77</v>
      </c>
      <c r="F96" s="191"/>
      <c r="G96" s="191"/>
      <c r="H96" s="191"/>
      <c r="I96" s="191"/>
      <c r="J96" s="10"/>
      <c r="K96" s="191" t="s">
        <v>77</v>
      </c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89">
        <f>'VRN - VRN'!J32</f>
        <v>0</v>
      </c>
      <c r="AH96" s="190"/>
      <c r="AI96" s="190"/>
      <c r="AJ96" s="190"/>
      <c r="AK96" s="190"/>
      <c r="AL96" s="190"/>
      <c r="AM96" s="190"/>
      <c r="AN96" s="189">
        <f t="shared" si="0"/>
        <v>0</v>
      </c>
      <c r="AO96" s="190"/>
      <c r="AP96" s="190"/>
      <c r="AQ96" s="83" t="s">
        <v>83</v>
      </c>
      <c r="AR96" s="45"/>
      <c r="AS96" s="84">
        <v>0</v>
      </c>
      <c r="AT96" s="85">
        <f t="shared" si="1"/>
        <v>0</v>
      </c>
      <c r="AU96" s="86">
        <f>'VRN - VRN'!P123</f>
        <v>0</v>
      </c>
      <c r="AV96" s="85">
        <f>'VRN - VRN'!J35</f>
        <v>0</v>
      </c>
      <c r="AW96" s="85">
        <f>'VRN - VRN'!J36</f>
        <v>0</v>
      </c>
      <c r="AX96" s="85">
        <f>'VRN - VRN'!J37</f>
        <v>0</v>
      </c>
      <c r="AY96" s="85">
        <f>'VRN - VRN'!J38</f>
        <v>0</v>
      </c>
      <c r="AZ96" s="85">
        <f>'VRN - VRN'!F35</f>
        <v>0</v>
      </c>
      <c r="BA96" s="85">
        <f>'VRN - VRN'!F36</f>
        <v>0</v>
      </c>
      <c r="BB96" s="85">
        <f>'VRN - VRN'!F37</f>
        <v>0</v>
      </c>
      <c r="BC96" s="85">
        <f>'VRN - VRN'!F38</f>
        <v>0</v>
      </c>
      <c r="BD96" s="87">
        <f>'VRN - VRN'!F39</f>
        <v>0</v>
      </c>
      <c r="BT96" s="21" t="s">
        <v>81</v>
      </c>
      <c r="BV96" s="21" t="s">
        <v>74</v>
      </c>
      <c r="BW96" s="21" t="s">
        <v>84</v>
      </c>
      <c r="BX96" s="21" t="s">
        <v>80</v>
      </c>
      <c r="CL96" s="21" t="s">
        <v>1</v>
      </c>
    </row>
    <row r="97" spans="1:91" s="7" customFormat="1" ht="16.5" customHeight="1">
      <c r="B97" s="73"/>
      <c r="C97" s="74"/>
      <c r="D97" s="187" t="s">
        <v>85</v>
      </c>
      <c r="E97" s="187"/>
      <c r="F97" s="187"/>
      <c r="G97" s="187"/>
      <c r="H97" s="187"/>
      <c r="I97" s="75"/>
      <c r="J97" s="187" t="s">
        <v>86</v>
      </c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188">
        <f>ROUNDUP(SUM(AG98:AG100),2)</f>
        <v>0</v>
      </c>
      <c r="AH97" s="186"/>
      <c r="AI97" s="186"/>
      <c r="AJ97" s="186"/>
      <c r="AK97" s="186"/>
      <c r="AL97" s="186"/>
      <c r="AM97" s="186"/>
      <c r="AN97" s="185">
        <f t="shared" si="0"/>
        <v>0</v>
      </c>
      <c r="AO97" s="186"/>
      <c r="AP97" s="186"/>
      <c r="AQ97" s="76" t="s">
        <v>78</v>
      </c>
      <c r="AR97" s="73"/>
      <c r="AS97" s="77">
        <f>ROUNDUP(SUM(AS98:AS100),2)</f>
        <v>0</v>
      </c>
      <c r="AT97" s="78">
        <f t="shared" si="1"/>
        <v>0</v>
      </c>
      <c r="AU97" s="79">
        <f>ROUNDUP(SUM(AU98:AU100),5)</f>
        <v>43.821540000000006</v>
      </c>
      <c r="AV97" s="78">
        <f>ROUNDUP(AZ97*L29,1)</f>
        <v>0</v>
      </c>
      <c r="AW97" s="78">
        <f>ROUNDUP(BA97*L30,1)</f>
        <v>0</v>
      </c>
      <c r="AX97" s="78">
        <f>ROUNDUP(BB97*L29,1)</f>
        <v>0</v>
      </c>
      <c r="AY97" s="78">
        <f>ROUNDUP(BC97*L30,1)</f>
        <v>0</v>
      </c>
      <c r="AZ97" s="78">
        <f>ROUNDUP(SUM(AZ98:AZ100),2)</f>
        <v>0</v>
      </c>
      <c r="BA97" s="78">
        <f>ROUNDUP(SUM(BA98:BA100),2)</f>
        <v>0</v>
      </c>
      <c r="BB97" s="78">
        <f>ROUNDUP(SUM(BB98:BB100),2)</f>
        <v>0</v>
      </c>
      <c r="BC97" s="78">
        <f>ROUNDUP(SUM(BC98:BC100),2)</f>
        <v>0</v>
      </c>
      <c r="BD97" s="80">
        <f>ROUNDUP(SUM(BD98:BD100),2)</f>
        <v>0</v>
      </c>
      <c r="BS97" s="81" t="s">
        <v>71</v>
      </c>
      <c r="BT97" s="81" t="s">
        <v>79</v>
      </c>
      <c r="BU97" s="81" t="s">
        <v>73</v>
      </c>
      <c r="BV97" s="81" t="s">
        <v>74</v>
      </c>
      <c r="BW97" s="81" t="s">
        <v>87</v>
      </c>
      <c r="BX97" s="81" t="s">
        <v>4</v>
      </c>
      <c r="CL97" s="81" t="s">
        <v>1</v>
      </c>
      <c r="CM97" s="81" t="s">
        <v>81</v>
      </c>
    </row>
    <row r="98" spans="1:91" s="4" customFormat="1" ht="16.5" customHeight="1">
      <c r="A98" s="82" t="s">
        <v>82</v>
      </c>
      <c r="B98" s="45"/>
      <c r="C98" s="10"/>
      <c r="D98" s="10"/>
      <c r="E98" s="191" t="s">
        <v>88</v>
      </c>
      <c r="F98" s="191"/>
      <c r="G98" s="191"/>
      <c r="H98" s="191"/>
      <c r="I98" s="191"/>
      <c r="J98" s="10"/>
      <c r="K98" s="191" t="s">
        <v>89</v>
      </c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91"/>
      <c r="AD98" s="191"/>
      <c r="AE98" s="191"/>
      <c r="AF98" s="191"/>
      <c r="AG98" s="189">
        <f>'01 - bourání'!J32</f>
        <v>0</v>
      </c>
      <c r="AH98" s="190"/>
      <c r="AI98" s="190"/>
      <c r="AJ98" s="190"/>
      <c r="AK98" s="190"/>
      <c r="AL98" s="190"/>
      <c r="AM98" s="190"/>
      <c r="AN98" s="189">
        <f t="shared" si="0"/>
        <v>0</v>
      </c>
      <c r="AO98" s="190"/>
      <c r="AP98" s="190"/>
      <c r="AQ98" s="83" t="s">
        <v>83</v>
      </c>
      <c r="AR98" s="45"/>
      <c r="AS98" s="84">
        <v>0</v>
      </c>
      <c r="AT98" s="85">
        <f t="shared" si="1"/>
        <v>0</v>
      </c>
      <c r="AU98" s="86">
        <f>'01 - bourání'!P126</f>
        <v>9.2241859999999996</v>
      </c>
      <c r="AV98" s="85">
        <f>'01 - bourání'!J35</f>
        <v>0</v>
      </c>
      <c r="AW98" s="85">
        <f>'01 - bourání'!J36</f>
        <v>0</v>
      </c>
      <c r="AX98" s="85">
        <f>'01 - bourání'!J37</f>
        <v>0</v>
      </c>
      <c r="AY98" s="85">
        <f>'01 - bourání'!J38</f>
        <v>0</v>
      </c>
      <c r="AZ98" s="85">
        <f>'01 - bourání'!F35</f>
        <v>0</v>
      </c>
      <c r="BA98" s="85">
        <f>'01 - bourání'!F36</f>
        <v>0</v>
      </c>
      <c r="BB98" s="85">
        <f>'01 - bourání'!F37</f>
        <v>0</v>
      </c>
      <c r="BC98" s="85">
        <f>'01 - bourání'!F38</f>
        <v>0</v>
      </c>
      <c r="BD98" s="87">
        <f>'01 - bourání'!F39</f>
        <v>0</v>
      </c>
      <c r="BT98" s="21" t="s">
        <v>81</v>
      </c>
      <c r="BV98" s="21" t="s">
        <v>74</v>
      </c>
      <c r="BW98" s="21" t="s">
        <v>90</v>
      </c>
      <c r="BX98" s="21" t="s">
        <v>87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91" t="s">
        <v>91</v>
      </c>
      <c r="F99" s="191"/>
      <c r="G99" s="191"/>
      <c r="H99" s="191"/>
      <c r="I99" s="191"/>
      <c r="J99" s="10"/>
      <c r="K99" s="191" t="s">
        <v>92</v>
      </c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89">
        <f>'02 - stavební práce '!J32</f>
        <v>0</v>
      </c>
      <c r="AH99" s="190"/>
      <c r="AI99" s="190"/>
      <c r="AJ99" s="190"/>
      <c r="AK99" s="190"/>
      <c r="AL99" s="190"/>
      <c r="AM99" s="190"/>
      <c r="AN99" s="189">
        <f t="shared" si="0"/>
        <v>0</v>
      </c>
      <c r="AO99" s="190"/>
      <c r="AP99" s="190"/>
      <c r="AQ99" s="83" t="s">
        <v>83</v>
      </c>
      <c r="AR99" s="45"/>
      <c r="AS99" s="84">
        <v>0</v>
      </c>
      <c r="AT99" s="85">
        <f t="shared" si="1"/>
        <v>0</v>
      </c>
      <c r="AU99" s="86">
        <f>'02 - stavební práce '!P132</f>
        <v>24.828818999999999</v>
      </c>
      <c r="AV99" s="85">
        <f>'02 - stavební práce '!J35</f>
        <v>0</v>
      </c>
      <c r="AW99" s="85">
        <f>'02 - stavební práce '!J36</f>
        <v>0</v>
      </c>
      <c r="AX99" s="85">
        <f>'02 - stavební práce '!J37</f>
        <v>0</v>
      </c>
      <c r="AY99" s="85">
        <f>'02 - stavební práce '!J38</f>
        <v>0</v>
      </c>
      <c r="AZ99" s="85">
        <f>'02 - stavební práce '!F35</f>
        <v>0</v>
      </c>
      <c r="BA99" s="85">
        <f>'02 - stavební práce '!F36</f>
        <v>0</v>
      </c>
      <c r="BB99" s="85">
        <f>'02 - stavební práce '!F37</f>
        <v>0</v>
      </c>
      <c r="BC99" s="85">
        <f>'02 - stavební práce '!F38</f>
        <v>0</v>
      </c>
      <c r="BD99" s="87">
        <f>'02 - stavební práce '!F39</f>
        <v>0</v>
      </c>
      <c r="BT99" s="21" t="s">
        <v>81</v>
      </c>
      <c r="BV99" s="21" t="s">
        <v>74</v>
      </c>
      <c r="BW99" s="21" t="s">
        <v>93</v>
      </c>
      <c r="BX99" s="21" t="s">
        <v>87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91" t="s">
        <v>94</v>
      </c>
      <c r="F100" s="191"/>
      <c r="G100" s="191"/>
      <c r="H100" s="191"/>
      <c r="I100" s="191"/>
      <c r="J100" s="10"/>
      <c r="K100" s="191" t="s">
        <v>95</v>
      </c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91"/>
      <c r="AG100" s="189">
        <f>'03 - tzb - zt, ut, vzt'!J32</f>
        <v>0</v>
      </c>
      <c r="AH100" s="190"/>
      <c r="AI100" s="190"/>
      <c r="AJ100" s="190"/>
      <c r="AK100" s="190"/>
      <c r="AL100" s="190"/>
      <c r="AM100" s="190"/>
      <c r="AN100" s="189">
        <f t="shared" si="0"/>
        <v>0</v>
      </c>
      <c r="AO100" s="190"/>
      <c r="AP100" s="190"/>
      <c r="AQ100" s="83" t="s">
        <v>83</v>
      </c>
      <c r="AR100" s="45"/>
      <c r="AS100" s="88">
        <v>0</v>
      </c>
      <c r="AT100" s="89">
        <f t="shared" si="1"/>
        <v>0</v>
      </c>
      <c r="AU100" s="90">
        <f>'03 - tzb - zt, ut, vzt'!P127</f>
        <v>9.7685290000000009</v>
      </c>
      <c r="AV100" s="89">
        <f>'03 - tzb - zt, ut, vzt'!J35</f>
        <v>0</v>
      </c>
      <c r="AW100" s="89">
        <f>'03 - tzb - zt, ut, vzt'!J36</f>
        <v>0</v>
      </c>
      <c r="AX100" s="89">
        <f>'03 - tzb - zt, ut, vzt'!J37</f>
        <v>0</v>
      </c>
      <c r="AY100" s="89">
        <f>'03 - tzb - zt, ut, vzt'!J38</f>
        <v>0</v>
      </c>
      <c r="AZ100" s="89">
        <f>'03 - tzb - zt, ut, vzt'!F35</f>
        <v>0</v>
      </c>
      <c r="BA100" s="89">
        <f>'03 - tzb - zt, ut, vzt'!F36</f>
        <v>0</v>
      </c>
      <c r="BB100" s="89">
        <f>'03 - tzb - zt, ut, vzt'!F37</f>
        <v>0</v>
      </c>
      <c r="BC100" s="89">
        <f>'03 - tzb - zt, ut, vzt'!F38</f>
        <v>0</v>
      </c>
      <c r="BD100" s="91">
        <f>'03 - tzb - zt, ut, vzt'!F39</f>
        <v>0</v>
      </c>
      <c r="BT100" s="21" t="s">
        <v>81</v>
      </c>
      <c r="BV100" s="21" t="s">
        <v>74</v>
      </c>
      <c r="BW100" s="21" t="s">
        <v>96</v>
      </c>
      <c r="BX100" s="21" t="s">
        <v>87</v>
      </c>
      <c r="CL100" s="21" t="s">
        <v>1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AG97:AM97"/>
    <mergeCell ref="D97:H97"/>
    <mergeCell ref="AN97:AP97"/>
    <mergeCell ref="J97:AF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6" location="'VRN - VRN'!C2" display="/"/>
    <hyperlink ref="A98" location="'01 - bourání'!C2" display="/"/>
    <hyperlink ref="A99" location="'02 - stavební práce '!C2" display="/"/>
    <hyperlink ref="A100" location="'03 - tzb - zt, ut,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0"/>
  <sheetViews>
    <sheetView showGridLines="0" topLeftCell="A115" workbookViewId="0">
      <selection activeCell="I143" sqref="I1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04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99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1" t="s">
        <v>101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97" t="str">
        <f>'Rekapitulace stavby'!E14</f>
        <v xml:space="preserve"> </v>
      </c>
      <c r="F20" s="197"/>
      <c r="G20" s="197"/>
      <c r="H20" s="197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00" t="s">
        <v>1</v>
      </c>
      <c r="F29" s="200"/>
      <c r="G29" s="200"/>
      <c r="H29" s="20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ROUNDUP((SUM(BE123:BE129)),  2)</f>
        <v>0</v>
      </c>
      <c r="G35" s="26"/>
      <c r="H35" s="26"/>
      <c r="I35" s="100">
        <v>0.21</v>
      </c>
      <c r="J35" s="99">
        <f>ROUNDUP(((SUM(BE123:BE129))*I35),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ROUNDUP((SUM(BF123:BF129)),  2)</f>
        <v>0</v>
      </c>
      <c r="G36" s="26"/>
      <c r="H36" s="26"/>
      <c r="I36" s="100">
        <v>0.15</v>
      </c>
      <c r="J36" s="99">
        <f>ROUNDUP(((SUM(BF123:BF129))*I36),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ROUNDUP((SUM(BG123:BG129)),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ROUNDUP((SUM(BH123:BH129)),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ROUNDUP((SUM(BI123:BI129)),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99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1" t="str">
        <f>E11</f>
        <v>VRN - VRN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107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110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10" t="str">
        <f>E7</f>
        <v>Rekonstrukce stávajících WC v MŠ Předškolní v Ostravě Výškovicích</v>
      </c>
      <c r="F111" s="211"/>
      <c r="G111" s="211"/>
      <c r="H111" s="211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98</v>
      </c>
      <c r="L112" s="17"/>
    </row>
    <row r="113" spans="1:65" s="2" customFormat="1" ht="16.5" customHeight="1">
      <c r="A113" s="26"/>
      <c r="B113" s="27"/>
      <c r="C113" s="26"/>
      <c r="D113" s="26"/>
      <c r="E113" s="210" t="s">
        <v>99</v>
      </c>
      <c r="F113" s="209"/>
      <c r="G113" s="209"/>
      <c r="H113" s="20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71" t="str">
        <f>E11</f>
        <v>VRN - VRN</v>
      </c>
      <c r="F115" s="209"/>
      <c r="G115" s="209"/>
      <c r="H115" s="20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18</v>
      </c>
      <c r="D117" s="26"/>
      <c r="E117" s="26"/>
      <c r="F117" s="21" t="str">
        <f>F14</f>
        <v xml:space="preserve"> </v>
      </c>
      <c r="G117" s="26"/>
      <c r="H117" s="26"/>
      <c r="I117" s="23" t="s">
        <v>20</v>
      </c>
      <c r="J117" s="49">
        <f>IF(J14="","",J14)</f>
        <v>44119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>
      <c r="A119" s="26"/>
      <c r="B119" s="27"/>
      <c r="C119" s="23" t="s">
        <v>21</v>
      </c>
      <c r="D119" s="26"/>
      <c r="E119" s="26"/>
      <c r="F119" s="21" t="str">
        <f>E17</f>
        <v>SMO - Městský obvod Ostrava-Jih</v>
      </c>
      <c r="G119" s="26"/>
      <c r="H119" s="26"/>
      <c r="I119" s="23" t="s">
        <v>26</v>
      </c>
      <c r="J119" s="24" t="str">
        <f>E23</f>
        <v>Ingesta spol. s.r.o. Ostrava Hrabůvka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28</v>
      </c>
      <c r="J120" s="24" t="str">
        <f>E26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0"/>
      <c r="B122" s="121"/>
      <c r="C122" s="122" t="s">
        <v>111</v>
      </c>
      <c r="D122" s="123" t="s">
        <v>57</v>
      </c>
      <c r="E122" s="123" t="s">
        <v>53</v>
      </c>
      <c r="F122" s="123" t="s">
        <v>54</v>
      </c>
      <c r="G122" s="123" t="s">
        <v>112</v>
      </c>
      <c r="H122" s="123" t="s">
        <v>113</v>
      </c>
      <c r="I122" s="123" t="s">
        <v>114</v>
      </c>
      <c r="J122" s="124" t="s">
        <v>104</v>
      </c>
      <c r="K122" s="125" t="s">
        <v>115</v>
      </c>
      <c r="L122" s="126"/>
      <c r="M122" s="56" t="s">
        <v>1</v>
      </c>
      <c r="N122" s="57" t="s">
        <v>36</v>
      </c>
      <c r="O122" s="57" t="s">
        <v>116</v>
      </c>
      <c r="P122" s="57" t="s">
        <v>117</v>
      </c>
      <c r="Q122" s="57" t="s">
        <v>118</v>
      </c>
      <c r="R122" s="57" t="s">
        <v>119</v>
      </c>
      <c r="S122" s="57" t="s">
        <v>120</v>
      </c>
      <c r="T122" s="58" t="s">
        <v>121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26"/>
      <c r="B123" s="27"/>
      <c r="C123" s="63" t="s">
        <v>122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0</v>
      </c>
      <c r="Q123" s="60"/>
      <c r="R123" s="128">
        <f>R124</f>
        <v>0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71</v>
      </c>
      <c r="AU123" s="14" t="s">
        <v>106</v>
      </c>
      <c r="BK123" s="130">
        <f>BK124</f>
        <v>0</v>
      </c>
    </row>
    <row r="124" spans="1:65" s="12" customFormat="1" ht="25.9" customHeight="1">
      <c r="B124" s="131"/>
      <c r="D124" s="132" t="s">
        <v>71</v>
      </c>
      <c r="E124" s="133" t="s">
        <v>77</v>
      </c>
      <c r="F124" s="133" t="s">
        <v>123</v>
      </c>
      <c r="J124" s="134">
        <f>BK124</f>
        <v>0</v>
      </c>
      <c r="L124" s="131"/>
      <c r="M124" s="135"/>
      <c r="N124" s="136"/>
      <c r="O124" s="136"/>
      <c r="P124" s="137">
        <f>P125+P128</f>
        <v>0</v>
      </c>
      <c r="Q124" s="136"/>
      <c r="R124" s="137">
        <f>R125+R128</f>
        <v>0</v>
      </c>
      <c r="S124" s="136"/>
      <c r="T124" s="138">
        <f>T125+T128</f>
        <v>0</v>
      </c>
      <c r="AR124" s="132" t="s">
        <v>124</v>
      </c>
      <c r="AT124" s="139" t="s">
        <v>71</v>
      </c>
      <c r="AU124" s="139" t="s">
        <v>72</v>
      </c>
      <c r="AY124" s="132" t="s">
        <v>125</v>
      </c>
      <c r="BK124" s="140">
        <f>BK125+BK128</f>
        <v>0</v>
      </c>
    </row>
    <row r="125" spans="1:65" s="12" customFormat="1" ht="22.9" customHeight="1">
      <c r="B125" s="131"/>
      <c r="D125" s="132" t="s">
        <v>71</v>
      </c>
      <c r="E125" s="141" t="s">
        <v>126</v>
      </c>
      <c r="F125" s="141" t="s">
        <v>127</v>
      </c>
      <c r="J125" s="142">
        <f>BK125</f>
        <v>0</v>
      </c>
      <c r="L125" s="131"/>
      <c r="M125" s="135"/>
      <c r="N125" s="136"/>
      <c r="O125" s="136"/>
      <c r="P125" s="137">
        <f>SUM(P126:P127)</f>
        <v>0</v>
      </c>
      <c r="Q125" s="136"/>
      <c r="R125" s="137">
        <f>SUM(R126:R127)</f>
        <v>0</v>
      </c>
      <c r="S125" s="136"/>
      <c r="T125" s="138">
        <f>SUM(T126:T127)</f>
        <v>0</v>
      </c>
      <c r="AR125" s="132" t="s">
        <v>124</v>
      </c>
      <c r="AT125" s="139" t="s">
        <v>71</v>
      </c>
      <c r="AU125" s="139" t="s">
        <v>79</v>
      </c>
      <c r="AY125" s="132" t="s">
        <v>125</v>
      </c>
      <c r="BK125" s="140">
        <f>SUM(BK126:BK127)</f>
        <v>0</v>
      </c>
    </row>
    <row r="126" spans="1:65" s="2" customFormat="1" ht="14.45" customHeight="1">
      <c r="A126" s="26"/>
      <c r="B126" s="143"/>
      <c r="C126" s="144" t="s">
        <v>79</v>
      </c>
      <c r="D126" s="144" t="s">
        <v>128</v>
      </c>
      <c r="E126" s="145" t="s">
        <v>129</v>
      </c>
      <c r="F126" s="146" t="s">
        <v>130</v>
      </c>
      <c r="G126" s="147" t="s">
        <v>131</v>
      </c>
      <c r="H126" s="148">
        <v>1</v>
      </c>
      <c r="I126" s="149"/>
      <c r="J126" s="149">
        <f>ROUND(I126*H126,2)</f>
        <v>0</v>
      </c>
      <c r="K126" s="150"/>
      <c r="L126" s="27"/>
      <c r="M126" s="151" t="s">
        <v>1</v>
      </c>
      <c r="N126" s="152" t="s">
        <v>37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132</v>
      </c>
      <c r="AT126" s="155" t="s">
        <v>128</v>
      </c>
      <c r="AU126" s="155" t="s">
        <v>81</v>
      </c>
      <c r="AY126" s="14" t="s">
        <v>125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79</v>
      </c>
      <c r="BK126" s="156">
        <f>ROUND(I126*H126,2)</f>
        <v>0</v>
      </c>
      <c r="BL126" s="14" t="s">
        <v>132</v>
      </c>
      <c r="BM126" s="155" t="s">
        <v>133</v>
      </c>
    </row>
    <row r="127" spans="1:65" s="2" customFormat="1" ht="14.45" customHeight="1">
      <c r="A127" s="26"/>
      <c r="B127" s="143"/>
      <c r="C127" s="144" t="s">
        <v>81</v>
      </c>
      <c r="D127" s="144" t="s">
        <v>128</v>
      </c>
      <c r="E127" s="145" t="s">
        <v>134</v>
      </c>
      <c r="F127" s="146" t="s">
        <v>135</v>
      </c>
      <c r="G127" s="147" t="s">
        <v>131</v>
      </c>
      <c r="H127" s="148">
        <v>1</v>
      </c>
      <c r="I127" s="149"/>
      <c r="J127" s="149">
        <f>ROUND(I127*H127,2)</f>
        <v>0</v>
      </c>
      <c r="K127" s="150"/>
      <c r="L127" s="27"/>
      <c r="M127" s="151" t="s">
        <v>1</v>
      </c>
      <c r="N127" s="152" t="s">
        <v>37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132</v>
      </c>
      <c r="AT127" s="155" t="s">
        <v>128</v>
      </c>
      <c r="AU127" s="155" t="s">
        <v>81</v>
      </c>
      <c r="AY127" s="14" t="s">
        <v>125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79</v>
      </c>
      <c r="BK127" s="156">
        <f>ROUND(I127*H127,2)</f>
        <v>0</v>
      </c>
      <c r="BL127" s="14" t="s">
        <v>132</v>
      </c>
      <c r="BM127" s="155" t="s">
        <v>136</v>
      </c>
    </row>
    <row r="128" spans="1:65" s="12" customFormat="1" ht="22.9" customHeight="1">
      <c r="B128" s="131"/>
      <c r="D128" s="132" t="s">
        <v>71</v>
      </c>
      <c r="E128" s="141" t="s">
        <v>137</v>
      </c>
      <c r="F128" s="141" t="s">
        <v>138</v>
      </c>
      <c r="J128" s="142">
        <f>BK128</f>
        <v>0</v>
      </c>
      <c r="L128" s="131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2" t="s">
        <v>124</v>
      </c>
      <c r="AT128" s="139" t="s">
        <v>71</v>
      </c>
      <c r="AU128" s="139" t="s">
        <v>79</v>
      </c>
      <c r="AY128" s="132" t="s">
        <v>125</v>
      </c>
      <c r="BK128" s="140">
        <f>BK129</f>
        <v>0</v>
      </c>
    </row>
    <row r="129" spans="1:65" s="2" customFormat="1" ht="14.45" customHeight="1">
      <c r="A129" s="26"/>
      <c r="B129" s="143"/>
      <c r="C129" s="144" t="s">
        <v>139</v>
      </c>
      <c r="D129" s="144" t="s">
        <v>128</v>
      </c>
      <c r="E129" s="145" t="s">
        <v>140</v>
      </c>
      <c r="F129" s="146" t="s">
        <v>141</v>
      </c>
      <c r="G129" s="147" t="s">
        <v>131</v>
      </c>
      <c r="H129" s="148">
        <v>1</v>
      </c>
      <c r="I129" s="149"/>
      <c r="J129" s="149">
        <f>ROUND(I129*H129,2)</f>
        <v>0</v>
      </c>
      <c r="K129" s="150"/>
      <c r="L129" s="27"/>
      <c r="M129" s="157" t="s">
        <v>1</v>
      </c>
      <c r="N129" s="158" t="s">
        <v>37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132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132</v>
      </c>
      <c r="BM129" s="155" t="s">
        <v>142</v>
      </c>
    </row>
    <row r="130" spans="1:65" s="2" customFormat="1" ht="6.95" customHeight="1">
      <c r="A130" s="26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7"/>
      <c r="M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</sheetData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7"/>
  <sheetViews>
    <sheetView showGridLines="0" topLeftCell="A124" workbookViewId="0">
      <selection activeCell="W140" sqref="W1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04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1" t="s">
        <v>144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97" t="str">
        <f>'Rekapitulace stavby'!E14</f>
        <v xml:space="preserve"> </v>
      </c>
      <c r="F20" s="197"/>
      <c r="G20" s="197"/>
      <c r="H20" s="197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00" t="s">
        <v>1</v>
      </c>
      <c r="F29" s="200"/>
      <c r="G29" s="200"/>
      <c r="H29" s="20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ROUNDUP((SUM(BE126:BE146)),  2)</f>
        <v>0</v>
      </c>
      <c r="G35" s="26"/>
      <c r="H35" s="26"/>
      <c r="I35" s="100">
        <v>0.21</v>
      </c>
      <c r="J35" s="99">
        <f>ROUNDUP(((SUM(BE126:BE146))*I35),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ROUNDUP((SUM(BF126:BF146)),  2)</f>
        <v>0</v>
      </c>
      <c r="G36" s="26"/>
      <c r="H36" s="26"/>
      <c r="I36" s="100">
        <v>0.15</v>
      </c>
      <c r="J36" s="99">
        <f>ROUNDUP(((SUM(BF126:BF146))*I36),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ROUNDUP((SUM(BG126:BG146)),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ROUNDUP((SUM(BH126:BH146)),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ROUNDUP((SUM(BI126:BI146)),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1" t="str">
        <f>E11</f>
        <v>01 - bourání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146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J140</f>
        <v>0</v>
      </c>
      <c r="L102" s="112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J141</f>
        <v>0</v>
      </c>
      <c r="L103" s="116"/>
    </row>
    <row r="104" spans="1:47" s="10" customFormat="1" ht="19.899999999999999" customHeight="1">
      <c r="B104" s="116"/>
      <c r="D104" s="117" t="s">
        <v>150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110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>
      <c r="A114" s="26"/>
      <c r="B114" s="27"/>
      <c r="C114" s="26"/>
      <c r="D114" s="26"/>
      <c r="E114" s="210" t="str">
        <f>E7</f>
        <v>Rekonstrukce stávajících WC v MŠ Předškolní v Ostravě Výškovicích</v>
      </c>
      <c r="F114" s="211"/>
      <c r="G114" s="211"/>
      <c r="H114" s="211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98</v>
      </c>
      <c r="L115" s="17"/>
    </row>
    <row r="116" spans="1:63" s="2" customFormat="1" ht="16.5" customHeight="1">
      <c r="A116" s="26"/>
      <c r="B116" s="27"/>
      <c r="C116" s="26"/>
      <c r="D116" s="26"/>
      <c r="E116" s="210" t="s">
        <v>143</v>
      </c>
      <c r="F116" s="209"/>
      <c r="G116" s="209"/>
      <c r="H116" s="209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100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171" t="str">
        <f>E11</f>
        <v>01 - bourání</v>
      </c>
      <c r="F118" s="209"/>
      <c r="G118" s="209"/>
      <c r="H118" s="209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18</v>
      </c>
      <c r="D120" s="26"/>
      <c r="E120" s="26"/>
      <c r="F120" s="21" t="str">
        <f>F14</f>
        <v xml:space="preserve"> </v>
      </c>
      <c r="G120" s="26"/>
      <c r="H120" s="26"/>
      <c r="I120" s="23" t="s">
        <v>20</v>
      </c>
      <c r="J120" s="49">
        <f>IF(J14="","",J14)</f>
        <v>44119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>
      <c r="A122" s="26"/>
      <c r="B122" s="27"/>
      <c r="C122" s="23" t="s">
        <v>21</v>
      </c>
      <c r="D122" s="26"/>
      <c r="E122" s="26"/>
      <c r="F122" s="21" t="str">
        <f>E17</f>
        <v>SMO - Městský obvod Ostrava-Jih</v>
      </c>
      <c r="G122" s="26"/>
      <c r="H122" s="26"/>
      <c r="I122" s="23" t="s">
        <v>26</v>
      </c>
      <c r="J122" s="24" t="str">
        <f>E23</f>
        <v>Ingesta spol. s.r.o. Ostrava Hrabůvka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28</v>
      </c>
      <c r="J123" s="24" t="str">
        <f>E26</f>
        <v xml:space="preserve"> 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111</v>
      </c>
      <c r="D125" s="123" t="s">
        <v>57</v>
      </c>
      <c r="E125" s="123" t="s">
        <v>53</v>
      </c>
      <c r="F125" s="123" t="s">
        <v>54</v>
      </c>
      <c r="G125" s="123" t="s">
        <v>112</v>
      </c>
      <c r="H125" s="123" t="s">
        <v>113</v>
      </c>
      <c r="I125" s="123" t="s">
        <v>114</v>
      </c>
      <c r="J125" s="124" t="s">
        <v>104</v>
      </c>
      <c r="K125" s="125" t="s">
        <v>115</v>
      </c>
      <c r="L125" s="126"/>
      <c r="M125" s="56" t="s">
        <v>1</v>
      </c>
      <c r="N125" s="57" t="s">
        <v>36</v>
      </c>
      <c r="O125" s="57" t="s">
        <v>116</v>
      </c>
      <c r="P125" s="57" t="s">
        <v>117</v>
      </c>
      <c r="Q125" s="57" t="s">
        <v>118</v>
      </c>
      <c r="R125" s="57" t="s">
        <v>119</v>
      </c>
      <c r="S125" s="57" t="s">
        <v>120</v>
      </c>
      <c r="T125" s="58" t="s">
        <v>121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122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P127+P140</f>
        <v>9.2241859999999996</v>
      </c>
      <c r="Q126" s="60"/>
      <c r="R126" s="128">
        <f>R127+R140</f>
        <v>0</v>
      </c>
      <c r="S126" s="60"/>
      <c r="T126" s="129">
        <f>T127+T140</f>
        <v>0.82343899999999992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106</v>
      </c>
      <c r="BK126" s="130">
        <f>BK127+BK140</f>
        <v>0</v>
      </c>
    </row>
    <row r="127" spans="1:63" s="12" customFormat="1" ht="25.9" customHeight="1">
      <c r="B127" s="131"/>
      <c r="D127" s="132" t="s">
        <v>71</v>
      </c>
      <c r="E127" s="133" t="s">
        <v>151</v>
      </c>
      <c r="F127" s="133" t="s">
        <v>152</v>
      </c>
      <c r="J127" s="134">
        <f>BK127</f>
        <v>0</v>
      </c>
      <c r="L127" s="131"/>
      <c r="M127" s="135"/>
      <c r="N127" s="136"/>
      <c r="O127" s="136"/>
      <c r="P127" s="137">
        <f>P128+P134</f>
        <v>8.7517709999999997</v>
      </c>
      <c r="Q127" s="136"/>
      <c r="R127" s="137">
        <f>R128+R134</f>
        <v>0</v>
      </c>
      <c r="S127" s="136"/>
      <c r="T127" s="138">
        <f>T128+T134</f>
        <v>0.79411999999999994</v>
      </c>
      <c r="AR127" s="132" t="s">
        <v>79</v>
      </c>
      <c r="AT127" s="139" t="s">
        <v>71</v>
      </c>
      <c r="AU127" s="139" t="s">
        <v>72</v>
      </c>
      <c r="AY127" s="132" t="s">
        <v>125</v>
      </c>
      <c r="BK127" s="140">
        <f>BK128+BK134</f>
        <v>0</v>
      </c>
    </row>
    <row r="128" spans="1:63" s="12" customFormat="1" ht="22.9" customHeight="1">
      <c r="B128" s="131"/>
      <c r="D128" s="132" t="s">
        <v>71</v>
      </c>
      <c r="E128" s="141" t="s">
        <v>153</v>
      </c>
      <c r="F128" s="141" t="s">
        <v>154</v>
      </c>
      <c r="J128" s="142">
        <f>BK128</f>
        <v>0</v>
      </c>
      <c r="L128" s="131"/>
      <c r="M128" s="135"/>
      <c r="N128" s="136"/>
      <c r="O128" s="136"/>
      <c r="P128" s="137">
        <f>SUM(P129:P133)</f>
        <v>3.883737</v>
      </c>
      <c r="Q128" s="136"/>
      <c r="R128" s="137">
        <f>SUM(R129:R133)</f>
        <v>0</v>
      </c>
      <c r="S128" s="136"/>
      <c r="T128" s="138">
        <f>SUM(T129:T133)</f>
        <v>0</v>
      </c>
      <c r="AR128" s="132" t="s">
        <v>79</v>
      </c>
      <c r="AT128" s="139" t="s">
        <v>71</v>
      </c>
      <c r="AU128" s="139" t="s">
        <v>79</v>
      </c>
      <c r="AY128" s="132" t="s">
        <v>125</v>
      </c>
      <c r="BK128" s="140">
        <f>SUM(BK129:BK133)</f>
        <v>0</v>
      </c>
    </row>
    <row r="129" spans="1:65" s="2" customFormat="1" ht="24.2" customHeight="1">
      <c r="A129" s="26"/>
      <c r="B129" s="143"/>
      <c r="C129" s="144" t="s">
        <v>79</v>
      </c>
      <c r="D129" s="144" t="s">
        <v>128</v>
      </c>
      <c r="E129" s="145" t="s">
        <v>155</v>
      </c>
      <c r="F129" s="146" t="s">
        <v>156</v>
      </c>
      <c r="G129" s="147" t="s">
        <v>157</v>
      </c>
      <c r="H129" s="148">
        <v>0.82299999999999995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37</v>
      </c>
      <c r="O129" s="153">
        <v>4.25</v>
      </c>
      <c r="P129" s="153">
        <f>O129*H129</f>
        <v>3.4977499999999999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158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158</v>
      </c>
      <c r="BM129" s="155" t="s">
        <v>159</v>
      </c>
    </row>
    <row r="130" spans="1:65" s="2" customFormat="1" ht="24.2" customHeight="1">
      <c r="A130" s="26"/>
      <c r="B130" s="143"/>
      <c r="C130" s="144" t="s">
        <v>81</v>
      </c>
      <c r="D130" s="144" t="s">
        <v>128</v>
      </c>
      <c r="E130" s="145" t="s">
        <v>160</v>
      </c>
      <c r="F130" s="146" t="s">
        <v>161</v>
      </c>
      <c r="G130" s="147" t="s">
        <v>157</v>
      </c>
      <c r="H130" s="148">
        <v>0.82299999999999995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0.26</v>
      </c>
      <c r="P130" s="153">
        <f>O130*H130</f>
        <v>0.21398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162</v>
      </c>
    </row>
    <row r="131" spans="1:65" s="2" customFormat="1" ht="24.2" customHeight="1">
      <c r="A131" s="26"/>
      <c r="B131" s="143"/>
      <c r="C131" s="144" t="s">
        <v>139</v>
      </c>
      <c r="D131" s="144" t="s">
        <v>128</v>
      </c>
      <c r="E131" s="145" t="s">
        <v>163</v>
      </c>
      <c r="F131" s="146" t="s">
        <v>164</v>
      </c>
      <c r="G131" s="147" t="s">
        <v>157</v>
      </c>
      <c r="H131" s="148">
        <v>0.82299999999999995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37</v>
      </c>
      <c r="O131" s="153">
        <v>0.125</v>
      </c>
      <c r="P131" s="153">
        <f>O131*H131</f>
        <v>0.10287499999999999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158</v>
      </c>
      <c r="AT131" s="155" t="s">
        <v>128</v>
      </c>
      <c r="AU131" s="155" t="s">
        <v>81</v>
      </c>
      <c r="AY131" s="14" t="s">
        <v>125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79</v>
      </c>
      <c r="BK131" s="156">
        <f>ROUND(I131*H131,2)</f>
        <v>0</v>
      </c>
      <c r="BL131" s="14" t="s">
        <v>158</v>
      </c>
      <c r="BM131" s="155" t="s">
        <v>165</v>
      </c>
    </row>
    <row r="132" spans="1:65" s="2" customFormat="1" ht="24.2" customHeight="1">
      <c r="A132" s="26"/>
      <c r="B132" s="143"/>
      <c r="C132" s="144" t="s">
        <v>158</v>
      </c>
      <c r="D132" s="144" t="s">
        <v>128</v>
      </c>
      <c r="E132" s="145" t="s">
        <v>166</v>
      </c>
      <c r="F132" s="146" t="s">
        <v>167</v>
      </c>
      <c r="G132" s="147" t="s">
        <v>157</v>
      </c>
      <c r="H132" s="148">
        <v>11.522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6.0000000000000001E-3</v>
      </c>
      <c r="P132" s="153">
        <f>O132*H132</f>
        <v>6.9131999999999999E-2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168</v>
      </c>
    </row>
    <row r="133" spans="1:65" s="2" customFormat="1" ht="24.2" customHeight="1">
      <c r="A133" s="26"/>
      <c r="B133" s="143"/>
      <c r="C133" s="144" t="s">
        <v>124</v>
      </c>
      <c r="D133" s="144" t="s">
        <v>128</v>
      </c>
      <c r="E133" s="145" t="s">
        <v>169</v>
      </c>
      <c r="F133" s="146" t="s">
        <v>170</v>
      </c>
      <c r="G133" s="147" t="s">
        <v>157</v>
      </c>
      <c r="H133" s="148">
        <v>0.82299999999999995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171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SUM(P135:P139)</f>
        <v>4.8680339999999998</v>
      </c>
      <c r="Q134" s="136"/>
      <c r="R134" s="137">
        <f>SUM(R135:R139)</f>
        <v>0</v>
      </c>
      <c r="S134" s="136"/>
      <c r="T134" s="138">
        <f>SUM(T135:T139)</f>
        <v>0.79411999999999994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SUM(BK135:BK139)</f>
        <v>0</v>
      </c>
    </row>
    <row r="135" spans="1:65" s="2" customFormat="1" ht="14.45" customHeight="1">
      <c r="A135" s="26"/>
      <c r="B135" s="143"/>
      <c r="C135" s="144" t="s">
        <v>174</v>
      </c>
      <c r="D135" s="144" t="s">
        <v>128</v>
      </c>
      <c r="E135" s="145" t="s">
        <v>175</v>
      </c>
      <c r="F135" s="146" t="s">
        <v>176</v>
      </c>
      <c r="G135" s="147" t="s">
        <v>177</v>
      </c>
      <c r="H135" s="148">
        <v>1.0329999999999999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37</v>
      </c>
      <c r="O135" s="153">
        <v>0.30599999999999999</v>
      </c>
      <c r="P135" s="153">
        <f>O135*H135</f>
        <v>0.31609799999999999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79</v>
      </c>
      <c r="BK135" s="156">
        <f>ROUND(I135*H135,2)</f>
        <v>0</v>
      </c>
      <c r="BL135" s="14" t="s">
        <v>158</v>
      </c>
      <c r="BM135" s="155" t="s">
        <v>178</v>
      </c>
    </row>
    <row r="136" spans="1:65" s="2" customFormat="1" ht="24.2" customHeight="1">
      <c r="A136" s="26"/>
      <c r="B136" s="143"/>
      <c r="C136" s="144" t="s">
        <v>179</v>
      </c>
      <c r="D136" s="144" t="s">
        <v>128</v>
      </c>
      <c r="E136" s="145" t="s">
        <v>180</v>
      </c>
      <c r="F136" s="146" t="s">
        <v>181</v>
      </c>
      <c r="G136" s="147" t="s">
        <v>177</v>
      </c>
      <c r="H136" s="148">
        <v>2.0659999999999998</v>
      </c>
      <c r="I136" s="149"/>
      <c r="J136" s="149">
        <f>ROUND(I136*H136,2)</f>
        <v>0</v>
      </c>
      <c r="K136" s="150"/>
      <c r="L136" s="27"/>
      <c r="M136" s="151" t="s">
        <v>1</v>
      </c>
      <c r="N136" s="152" t="s">
        <v>37</v>
      </c>
      <c r="O136" s="153">
        <v>0.14099999999999999</v>
      </c>
      <c r="P136" s="153">
        <f>O136*H136</f>
        <v>0.29130599999999995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79</v>
      </c>
      <c r="BK136" s="156">
        <f>ROUND(I136*H136,2)</f>
        <v>0</v>
      </c>
      <c r="BL136" s="14" t="s">
        <v>158</v>
      </c>
      <c r="BM136" s="155" t="s">
        <v>182</v>
      </c>
    </row>
    <row r="137" spans="1:65" s="2" customFormat="1" ht="24.2" customHeight="1">
      <c r="A137" s="26"/>
      <c r="B137" s="143"/>
      <c r="C137" s="144" t="s">
        <v>183</v>
      </c>
      <c r="D137" s="144" t="s">
        <v>128</v>
      </c>
      <c r="E137" s="145" t="s">
        <v>184</v>
      </c>
      <c r="F137" s="146" t="s">
        <v>185</v>
      </c>
      <c r="G137" s="147" t="s">
        <v>177</v>
      </c>
      <c r="H137" s="148">
        <v>1.0329999999999999</v>
      </c>
      <c r="I137" s="149"/>
      <c r="J137" s="149">
        <f>ROUND(I137*H137,2)</f>
        <v>0</v>
      </c>
      <c r="K137" s="150"/>
      <c r="L137" s="27"/>
      <c r="M137" s="151" t="s">
        <v>1</v>
      </c>
      <c r="N137" s="152" t="s">
        <v>37</v>
      </c>
      <c r="O137" s="153">
        <v>0.33</v>
      </c>
      <c r="P137" s="153">
        <f>O137*H137</f>
        <v>0.34088999999999997</v>
      </c>
      <c r="Q137" s="153">
        <v>0</v>
      </c>
      <c r="R137" s="153">
        <f>Q137*H137</f>
        <v>0</v>
      </c>
      <c r="S137" s="153">
        <v>0.05</v>
      </c>
      <c r="T137" s="154">
        <f>S137*H137</f>
        <v>5.1650000000000001E-2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79</v>
      </c>
      <c r="BK137" s="156">
        <f>ROUND(I137*H137,2)</f>
        <v>0</v>
      </c>
      <c r="BL137" s="14" t="s">
        <v>158</v>
      </c>
      <c r="BM137" s="155" t="s">
        <v>186</v>
      </c>
    </row>
    <row r="138" spans="1:65" s="2" customFormat="1" ht="24.2" customHeight="1">
      <c r="A138" s="26"/>
      <c r="B138" s="143"/>
      <c r="C138" s="144" t="s">
        <v>172</v>
      </c>
      <c r="D138" s="144" t="s">
        <v>128</v>
      </c>
      <c r="E138" s="145" t="s">
        <v>187</v>
      </c>
      <c r="F138" s="146" t="s">
        <v>188</v>
      </c>
      <c r="G138" s="147" t="s">
        <v>177</v>
      </c>
      <c r="H138" s="148">
        <v>11.289</v>
      </c>
      <c r="I138" s="149"/>
      <c r="J138" s="149">
        <f>ROUND(I138*H138,2)</f>
        <v>0</v>
      </c>
      <c r="K138" s="150"/>
      <c r="L138" s="27"/>
      <c r="M138" s="151" t="s">
        <v>1</v>
      </c>
      <c r="N138" s="152" t="s">
        <v>37</v>
      </c>
      <c r="O138" s="153">
        <v>0.26</v>
      </c>
      <c r="P138" s="153">
        <f>O138*H138</f>
        <v>2.9351400000000001</v>
      </c>
      <c r="Q138" s="153">
        <v>0</v>
      </c>
      <c r="R138" s="153">
        <f>Q138*H138</f>
        <v>0</v>
      </c>
      <c r="S138" s="153">
        <v>4.5999999999999999E-2</v>
      </c>
      <c r="T138" s="154">
        <f>S138*H138</f>
        <v>0.51929399999999992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79</v>
      </c>
      <c r="BK138" s="156">
        <f>ROUND(I138*H138,2)</f>
        <v>0</v>
      </c>
      <c r="BL138" s="14" t="s">
        <v>158</v>
      </c>
      <c r="BM138" s="155" t="s">
        <v>189</v>
      </c>
    </row>
    <row r="139" spans="1:65" s="2" customFormat="1" ht="24.2" customHeight="1">
      <c r="A139" s="26"/>
      <c r="B139" s="143"/>
      <c r="C139" s="144" t="s">
        <v>190</v>
      </c>
      <c r="D139" s="144" t="s">
        <v>128</v>
      </c>
      <c r="E139" s="145" t="s">
        <v>191</v>
      </c>
      <c r="F139" s="146" t="s">
        <v>192</v>
      </c>
      <c r="G139" s="147" t="s">
        <v>177</v>
      </c>
      <c r="H139" s="148">
        <v>3.282</v>
      </c>
      <c r="I139" s="149"/>
      <c r="J139" s="149">
        <f>ROUND(I139*H139,2)</f>
        <v>0</v>
      </c>
      <c r="K139" s="150"/>
      <c r="L139" s="27"/>
      <c r="M139" s="151" t="s">
        <v>1</v>
      </c>
      <c r="N139" s="152" t="s">
        <v>37</v>
      </c>
      <c r="O139" s="153">
        <v>0.3</v>
      </c>
      <c r="P139" s="153">
        <f>O139*H139</f>
        <v>0.98459999999999992</v>
      </c>
      <c r="Q139" s="153">
        <v>0</v>
      </c>
      <c r="R139" s="153">
        <f>Q139*H139</f>
        <v>0</v>
      </c>
      <c r="S139" s="153">
        <v>6.8000000000000005E-2</v>
      </c>
      <c r="T139" s="154">
        <f>S139*H139</f>
        <v>0.22317600000000001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79</v>
      </c>
      <c r="BK139" s="156">
        <f>ROUND(I139*H139,2)</f>
        <v>0</v>
      </c>
      <c r="BL139" s="14" t="s">
        <v>158</v>
      </c>
      <c r="BM139" s="155" t="s">
        <v>193</v>
      </c>
    </row>
    <row r="140" spans="1:65" s="12" customFormat="1" ht="25.9" customHeight="1">
      <c r="B140" s="131"/>
      <c r="D140" s="132" t="s">
        <v>71</v>
      </c>
      <c r="E140" s="133" t="s">
        <v>194</v>
      </c>
      <c r="F140" s="133" t="s">
        <v>195</v>
      </c>
      <c r="J140" s="134">
        <f>BK140</f>
        <v>0</v>
      </c>
      <c r="L140" s="131"/>
      <c r="M140" s="135"/>
      <c r="N140" s="136"/>
      <c r="O140" s="136"/>
      <c r="P140" s="137">
        <f>P141+P144</f>
        <v>0.47241500000000003</v>
      </c>
      <c r="Q140" s="136"/>
      <c r="R140" s="137">
        <f>R141+R144</f>
        <v>0</v>
      </c>
      <c r="S140" s="136"/>
      <c r="T140" s="138">
        <f>T141+T144</f>
        <v>2.9318999999999998E-2</v>
      </c>
      <c r="AR140" s="132" t="s">
        <v>81</v>
      </c>
      <c r="AT140" s="139" t="s">
        <v>71</v>
      </c>
      <c r="AU140" s="139" t="s">
        <v>72</v>
      </c>
      <c r="AY140" s="132" t="s">
        <v>125</v>
      </c>
      <c r="BK140" s="140">
        <f>BK141+BK144</f>
        <v>0</v>
      </c>
    </row>
    <row r="141" spans="1:65" s="12" customFormat="1" ht="22.9" customHeight="1">
      <c r="B141" s="131"/>
      <c r="D141" s="132" t="s">
        <v>71</v>
      </c>
      <c r="E141" s="141" t="s">
        <v>196</v>
      </c>
      <c r="F141" s="141" t="s">
        <v>197</v>
      </c>
      <c r="J141" s="142">
        <f>BK141</f>
        <v>0</v>
      </c>
      <c r="L141" s="131"/>
      <c r="M141" s="135"/>
      <c r="N141" s="136"/>
      <c r="O141" s="136"/>
      <c r="P141" s="137">
        <f>SUM(P142:P143)</f>
        <v>0.16</v>
      </c>
      <c r="Q141" s="136"/>
      <c r="R141" s="137">
        <f>SUM(R142:R143)</f>
        <v>0</v>
      </c>
      <c r="S141" s="136"/>
      <c r="T141" s="138">
        <f>SUM(T142:T143)</f>
        <v>2.58E-2</v>
      </c>
      <c r="AR141" s="132" t="s">
        <v>81</v>
      </c>
      <c r="AT141" s="139" t="s">
        <v>71</v>
      </c>
      <c r="AU141" s="139" t="s">
        <v>79</v>
      </c>
      <c r="AY141" s="132" t="s">
        <v>125</v>
      </c>
      <c r="BK141" s="140">
        <f>SUM(BK142:BK143)</f>
        <v>0</v>
      </c>
    </row>
    <row r="142" spans="1:65" s="2" customFormat="1" ht="14.45" customHeight="1">
      <c r="A142" s="26"/>
      <c r="B142" s="143"/>
      <c r="C142" s="144" t="s">
        <v>198</v>
      </c>
      <c r="D142" s="144" t="s">
        <v>128</v>
      </c>
      <c r="E142" s="145" t="s">
        <v>199</v>
      </c>
      <c r="F142" s="146" t="s">
        <v>200</v>
      </c>
      <c r="G142" s="147" t="s">
        <v>201</v>
      </c>
      <c r="H142" s="148">
        <v>1</v>
      </c>
      <c r="I142" s="149"/>
      <c r="J142" s="149">
        <f>ROUND(I142*H142,2)</f>
        <v>0</v>
      </c>
      <c r="K142" s="150"/>
      <c r="L142" s="27"/>
      <c r="M142" s="151" t="s">
        <v>1</v>
      </c>
      <c r="N142" s="152" t="s">
        <v>37</v>
      </c>
      <c r="O142" s="153">
        <v>0.11</v>
      </c>
      <c r="P142" s="153">
        <f>O142*H142</f>
        <v>0.11</v>
      </c>
      <c r="Q142" s="153">
        <v>0</v>
      </c>
      <c r="R142" s="153">
        <f>Q142*H142</f>
        <v>0</v>
      </c>
      <c r="S142" s="153">
        <v>1.8E-3</v>
      </c>
      <c r="T142" s="154">
        <f>S142*H142</f>
        <v>1.8E-3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202</v>
      </c>
      <c r="AT142" s="155" t="s">
        <v>128</v>
      </c>
      <c r="AU142" s="155" t="s">
        <v>81</v>
      </c>
      <c r="AY142" s="14" t="s">
        <v>125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79</v>
      </c>
      <c r="BK142" s="156">
        <f>ROUND(I142*H142,2)</f>
        <v>0</v>
      </c>
      <c r="BL142" s="14" t="s">
        <v>202</v>
      </c>
      <c r="BM142" s="155" t="s">
        <v>203</v>
      </c>
    </row>
    <row r="143" spans="1:65" s="2" customFormat="1" ht="24.2" customHeight="1">
      <c r="A143" s="26"/>
      <c r="B143" s="143"/>
      <c r="C143" s="144" t="s">
        <v>204</v>
      </c>
      <c r="D143" s="144" t="s">
        <v>128</v>
      </c>
      <c r="E143" s="145" t="s">
        <v>205</v>
      </c>
      <c r="F143" s="146" t="s">
        <v>206</v>
      </c>
      <c r="G143" s="147" t="s">
        <v>201</v>
      </c>
      <c r="H143" s="148">
        <v>1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37</v>
      </c>
      <c r="O143" s="153">
        <v>0.05</v>
      </c>
      <c r="P143" s="153">
        <f>O143*H143</f>
        <v>0.05</v>
      </c>
      <c r="Q143" s="153">
        <v>0</v>
      </c>
      <c r="R143" s="153">
        <f>Q143*H143</f>
        <v>0</v>
      </c>
      <c r="S143" s="153">
        <v>2.4E-2</v>
      </c>
      <c r="T143" s="154">
        <f>S143*H143</f>
        <v>2.4E-2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202</v>
      </c>
      <c r="AT143" s="155" t="s">
        <v>128</v>
      </c>
      <c r="AU143" s="155" t="s">
        <v>81</v>
      </c>
      <c r="AY143" s="14" t="s">
        <v>125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79</v>
      </c>
      <c r="BK143" s="156">
        <f>ROUND(I143*H143,2)</f>
        <v>0</v>
      </c>
      <c r="BL143" s="14" t="s">
        <v>202</v>
      </c>
      <c r="BM143" s="155" t="s">
        <v>207</v>
      </c>
    </row>
    <row r="144" spans="1:65" s="12" customFormat="1" ht="22.9" customHeight="1">
      <c r="B144" s="131"/>
      <c r="D144" s="132" t="s">
        <v>71</v>
      </c>
      <c r="E144" s="141" t="s">
        <v>208</v>
      </c>
      <c r="F144" s="141" t="s">
        <v>209</v>
      </c>
      <c r="J144" s="142">
        <f>BK144</f>
        <v>0</v>
      </c>
      <c r="L144" s="131"/>
      <c r="M144" s="135"/>
      <c r="N144" s="136"/>
      <c r="O144" s="136"/>
      <c r="P144" s="137">
        <f>SUM(P145:P146)</f>
        <v>0.312415</v>
      </c>
      <c r="Q144" s="136"/>
      <c r="R144" s="137">
        <f>SUM(R145:R146)</f>
        <v>0</v>
      </c>
      <c r="S144" s="136"/>
      <c r="T144" s="138">
        <f>SUM(T145:T146)</f>
        <v>3.5189999999999996E-3</v>
      </c>
      <c r="AR144" s="132" t="s">
        <v>81</v>
      </c>
      <c r="AT144" s="139" t="s">
        <v>71</v>
      </c>
      <c r="AU144" s="139" t="s">
        <v>79</v>
      </c>
      <c r="AY144" s="132" t="s">
        <v>125</v>
      </c>
      <c r="BK144" s="140">
        <f>SUM(BK145:BK146)</f>
        <v>0</v>
      </c>
    </row>
    <row r="145" spans="1:65" s="2" customFormat="1" ht="24.2" customHeight="1">
      <c r="A145" s="26"/>
      <c r="B145" s="143"/>
      <c r="C145" s="144" t="s">
        <v>210</v>
      </c>
      <c r="D145" s="144" t="s">
        <v>128</v>
      </c>
      <c r="E145" s="145" t="s">
        <v>211</v>
      </c>
      <c r="F145" s="146" t="s">
        <v>212</v>
      </c>
      <c r="G145" s="147" t="s">
        <v>177</v>
      </c>
      <c r="H145" s="148">
        <v>1.0329999999999999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0.255</v>
      </c>
      <c r="P145" s="153">
        <f>O145*H145</f>
        <v>0.26341500000000001</v>
      </c>
      <c r="Q145" s="153">
        <v>0</v>
      </c>
      <c r="R145" s="153">
        <f>Q145*H145</f>
        <v>0</v>
      </c>
      <c r="S145" s="153">
        <v>3.0000000000000001E-3</v>
      </c>
      <c r="T145" s="154">
        <f>S145*H145</f>
        <v>3.0989999999999998E-3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202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202</v>
      </c>
      <c r="BM145" s="155" t="s">
        <v>213</v>
      </c>
    </row>
    <row r="146" spans="1:65" s="2" customFormat="1" ht="14.45" customHeight="1">
      <c r="A146" s="26"/>
      <c r="B146" s="143"/>
      <c r="C146" s="144" t="s">
        <v>214</v>
      </c>
      <c r="D146" s="144" t="s">
        <v>128</v>
      </c>
      <c r="E146" s="145" t="s">
        <v>215</v>
      </c>
      <c r="F146" s="146" t="s">
        <v>216</v>
      </c>
      <c r="G146" s="147" t="s">
        <v>217</v>
      </c>
      <c r="H146" s="148">
        <v>1.4</v>
      </c>
      <c r="I146" s="149"/>
      <c r="J146" s="149">
        <f>ROUND(I146*H146,2)</f>
        <v>0</v>
      </c>
      <c r="K146" s="150"/>
      <c r="L146" s="27"/>
      <c r="M146" s="157" t="s">
        <v>1</v>
      </c>
      <c r="N146" s="158" t="s">
        <v>37</v>
      </c>
      <c r="O146" s="159">
        <v>3.5000000000000003E-2</v>
      </c>
      <c r="P146" s="159">
        <f>O146*H146</f>
        <v>4.9000000000000002E-2</v>
      </c>
      <c r="Q146" s="159">
        <v>0</v>
      </c>
      <c r="R146" s="159">
        <f>Q146*H146</f>
        <v>0</v>
      </c>
      <c r="S146" s="159">
        <v>2.9999999999999997E-4</v>
      </c>
      <c r="T146" s="160">
        <f>S146*H146</f>
        <v>4.1999999999999996E-4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202</v>
      </c>
      <c r="AT146" s="155" t="s">
        <v>128</v>
      </c>
      <c r="AU146" s="155" t="s">
        <v>81</v>
      </c>
      <c r="AY146" s="14" t="s">
        <v>125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79</v>
      </c>
      <c r="BK146" s="156">
        <f>ROUND(I146*H146,2)</f>
        <v>0</v>
      </c>
      <c r="BL146" s="14" t="s">
        <v>202</v>
      </c>
      <c r="BM146" s="155" t="s">
        <v>218</v>
      </c>
    </row>
    <row r="147" spans="1:65" s="2" customFormat="1" ht="6.95" customHeight="1">
      <c r="A147" s="26"/>
      <c r="B147" s="41"/>
      <c r="C147" s="42"/>
      <c r="D147" s="42"/>
      <c r="E147" s="42"/>
      <c r="F147" s="42"/>
      <c r="G147" s="42"/>
      <c r="H147" s="42"/>
      <c r="I147" s="42"/>
      <c r="J147" s="42"/>
      <c r="K147" s="42"/>
      <c r="L147" s="27"/>
      <c r="M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</row>
  </sheetData>
  <autoFilter ref="C125:K146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8"/>
  <sheetViews>
    <sheetView showGridLines="0" topLeftCell="A165" workbookViewId="0">
      <selection activeCell="V175" sqref="V17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04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1" t="s">
        <v>219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97" t="str">
        <f>'Rekapitulace stavby'!E14</f>
        <v xml:space="preserve"> </v>
      </c>
      <c r="F20" s="197"/>
      <c r="G20" s="197"/>
      <c r="H20" s="197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00" t="s">
        <v>1</v>
      </c>
      <c r="F29" s="200"/>
      <c r="G29" s="200"/>
      <c r="H29" s="20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ROUNDUP((SUM(BE132:BE177)),  2)</f>
        <v>0</v>
      </c>
      <c r="G35" s="26"/>
      <c r="H35" s="26"/>
      <c r="I35" s="100">
        <v>0.21</v>
      </c>
      <c r="J35" s="99">
        <f>ROUNDUP(((SUM(BE132:BE177))*I35),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ROUNDUP((SUM(BF132:BF177)),  2)</f>
        <v>0</v>
      </c>
      <c r="G36" s="26"/>
      <c r="H36" s="26"/>
      <c r="I36" s="100">
        <v>0.15</v>
      </c>
      <c r="J36" s="99">
        <f>ROUNDUP(((SUM(BF132:BF177))*I36),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ROUNDUP((SUM(BG132:BG177)),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ROUNDUP((SUM(BH132:BH177)),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ROUNDUP((SUM(BI132:BI177)),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1" t="str">
        <f>E11</f>
        <v xml:space="preserve">02 - stavební práce 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J133</f>
        <v>0</v>
      </c>
      <c r="L99" s="112"/>
    </row>
    <row r="100" spans="1:47" s="10" customFormat="1" ht="19.899999999999999" customHeight="1">
      <c r="B100" s="116"/>
      <c r="D100" s="117" t="s">
        <v>220</v>
      </c>
      <c r="E100" s="118"/>
      <c r="F100" s="118"/>
      <c r="G100" s="118"/>
      <c r="H100" s="118"/>
      <c r="I100" s="118"/>
      <c r="J100" s="119">
        <f>J134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J141</f>
        <v>0</v>
      </c>
      <c r="L101" s="116"/>
    </row>
    <row r="102" spans="1:47" s="10" customFormat="1" ht="19.899999999999999" customHeight="1">
      <c r="B102" s="116"/>
      <c r="D102" s="117" t="s">
        <v>221</v>
      </c>
      <c r="E102" s="118"/>
      <c r="F102" s="118"/>
      <c r="G102" s="118"/>
      <c r="H102" s="118"/>
      <c r="I102" s="118"/>
      <c r="J102" s="119">
        <f>J143</f>
        <v>0</v>
      </c>
      <c r="L102" s="116"/>
    </row>
    <row r="103" spans="1:47" s="9" customFormat="1" ht="24.95" customHeight="1">
      <c r="B103" s="112"/>
      <c r="D103" s="113" t="s">
        <v>148</v>
      </c>
      <c r="E103" s="114"/>
      <c r="F103" s="114"/>
      <c r="G103" s="114"/>
      <c r="H103" s="114"/>
      <c r="I103" s="114"/>
      <c r="J103" s="115">
        <f>J145</f>
        <v>0</v>
      </c>
      <c r="L103" s="112"/>
    </row>
    <row r="104" spans="1:47" s="10" customFormat="1" ht="19.899999999999999" customHeight="1">
      <c r="B104" s="116"/>
      <c r="D104" s="117" t="s">
        <v>149</v>
      </c>
      <c r="E104" s="118"/>
      <c r="F104" s="118"/>
      <c r="G104" s="118"/>
      <c r="H104" s="118"/>
      <c r="I104" s="118"/>
      <c r="J104" s="119">
        <f>J146</f>
        <v>0</v>
      </c>
      <c r="L104" s="116"/>
    </row>
    <row r="105" spans="1:47" s="10" customFormat="1" ht="19.899999999999999" customHeight="1">
      <c r="B105" s="116"/>
      <c r="D105" s="117" t="s">
        <v>222</v>
      </c>
      <c r="E105" s="118"/>
      <c r="F105" s="118"/>
      <c r="G105" s="118"/>
      <c r="H105" s="118"/>
      <c r="I105" s="118"/>
      <c r="J105" s="119">
        <f>J154</f>
        <v>0</v>
      </c>
      <c r="L105" s="116"/>
    </row>
    <row r="106" spans="1:47" s="10" customFormat="1" ht="19.899999999999999" customHeight="1">
      <c r="B106" s="116"/>
      <c r="D106" s="117" t="s">
        <v>223</v>
      </c>
      <c r="E106" s="118"/>
      <c r="F106" s="118"/>
      <c r="G106" s="118"/>
      <c r="H106" s="118"/>
      <c r="I106" s="118"/>
      <c r="J106" s="119">
        <f>J162</f>
        <v>0</v>
      </c>
      <c r="L106" s="116"/>
    </row>
    <row r="107" spans="1:47" s="10" customFormat="1" ht="19.899999999999999" customHeight="1">
      <c r="B107" s="116"/>
      <c r="D107" s="117" t="s">
        <v>224</v>
      </c>
      <c r="E107" s="118"/>
      <c r="F107" s="118"/>
      <c r="G107" s="118"/>
      <c r="H107" s="118"/>
      <c r="I107" s="118"/>
      <c r="J107" s="119">
        <f>J168</f>
        <v>0</v>
      </c>
      <c r="L107" s="116"/>
    </row>
    <row r="108" spans="1:47" s="10" customFormat="1" ht="19.899999999999999" customHeight="1">
      <c r="B108" s="116"/>
      <c r="D108" s="117" t="s">
        <v>225</v>
      </c>
      <c r="E108" s="118"/>
      <c r="F108" s="118"/>
      <c r="G108" s="118"/>
      <c r="H108" s="118"/>
      <c r="I108" s="118"/>
      <c r="J108" s="119">
        <f>J172</f>
        <v>0</v>
      </c>
      <c r="L108" s="116"/>
    </row>
    <row r="109" spans="1:47" s="9" customFormat="1" ht="24.95" customHeight="1">
      <c r="B109" s="112"/>
      <c r="D109" s="113" t="s">
        <v>226</v>
      </c>
      <c r="E109" s="114"/>
      <c r="F109" s="114"/>
      <c r="G109" s="114"/>
      <c r="H109" s="114"/>
      <c r="I109" s="114"/>
      <c r="J109" s="115">
        <f>J175</f>
        <v>0</v>
      </c>
      <c r="L109" s="112"/>
    </row>
    <row r="110" spans="1:47" s="10" customFormat="1" ht="19.899999999999999" customHeight="1">
      <c r="B110" s="116"/>
      <c r="D110" s="117" t="s">
        <v>227</v>
      </c>
      <c r="E110" s="118"/>
      <c r="F110" s="118"/>
      <c r="G110" s="118"/>
      <c r="H110" s="118"/>
      <c r="I110" s="118"/>
      <c r="J110" s="119">
        <f>J176</f>
        <v>0</v>
      </c>
      <c r="L110" s="116"/>
    </row>
    <row r="111" spans="1:47" s="2" customFormat="1" ht="21.7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5" customHeight="1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>
      <c r="A117" s="26"/>
      <c r="B117" s="27"/>
      <c r="C117" s="18" t="s">
        <v>110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14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>
      <c r="A120" s="26"/>
      <c r="B120" s="27"/>
      <c r="C120" s="26"/>
      <c r="D120" s="26"/>
      <c r="E120" s="210" t="str">
        <f>E7</f>
        <v>Rekonstrukce stávajících WC v MŠ Předškolní v Ostravě Výškovicích</v>
      </c>
      <c r="F120" s="211"/>
      <c r="G120" s="211"/>
      <c r="H120" s="211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1" customFormat="1" ht="12" customHeight="1">
      <c r="B121" s="17"/>
      <c r="C121" s="23" t="s">
        <v>98</v>
      </c>
      <c r="L121" s="17"/>
    </row>
    <row r="122" spans="1:31" s="2" customFormat="1" ht="16.5" customHeight="1">
      <c r="A122" s="26"/>
      <c r="B122" s="27"/>
      <c r="C122" s="26"/>
      <c r="D122" s="26"/>
      <c r="E122" s="210" t="s">
        <v>143</v>
      </c>
      <c r="F122" s="209"/>
      <c r="G122" s="209"/>
      <c r="H122" s="209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100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6.5" customHeight="1">
      <c r="A124" s="26"/>
      <c r="B124" s="27"/>
      <c r="C124" s="26"/>
      <c r="D124" s="26"/>
      <c r="E124" s="171" t="str">
        <f>E11</f>
        <v xml:space="preserve">02 - stavební práce </v>
      </c>
      <c r="F124" s="209"/>
      <c r="G124" s="209"/>
      <c r="H124" s="209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>
      <c r="A126" s="26"/>
      <c r="B126" s="27"/>
      <c r="C126" s="23" t="s">
        <v>18</v>
      </c>
      <c r="D126" s="26"/>
      <c r="E126" s="26"/>
      <c r="F126" s="21" t="str">
        <f>F14</f>
        <v xml:space="preserve"> </v>
      </c>
      <c r="G126" s="26"/>
      <c r="H126" s="26"/>
      <c r="I126" s="23" t="s">
        <v>20</v>
      </c>
      <c r="J126" s="49">
        <f>IF(J14="","",J14)</f>
        <v>44119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25.7" customHeight="1">
      <c r="A128" s="26"/>
      <c r="B128" s="27"/>
      <c r="C128" s="23" t="s">
        <v>21</v>
      </c>
      <c r="D128" s="26"/>
      <c r="E128" s="26"/>
      <c r="F128" s="21" t="str">
        <f>E17</f>
        <v>SMO - Městský obvod Ostrava-Jih</v>
      </c>
      <c r="G128" s="26"/>
      <c r="H128" s="26"/>
      <c r="I128" s="23" t="s">
        <v>26</v>
      </c>
      <c r="J128" s="24" t="str">
        <f>E23</f>
        <v>Ingesta spol. s.r.o. Ostrava Hrabůvka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2" customHeight="1">
      <c r="A129" s="26"/>
      <c r="B129" s="27"/>
      <c r="C129" s="23" t="s">
        <v>25</v>
      </c>
      <c r="D129" s="26"/>
      <c r="E129" s="26"/>
      <c r="F129" s="21" t="str">
        <f>IF(E20="","",E20)</f>
        <v xml:space="preserve"> </v>
      </c>
      <c r="G129" s="26"/>
      <c r="H129" s="26"/>
      <c r="I129" s="23" t="s">
        <v>28</v>
      </c>
      <c r="J129" s="24" t="str">
        <f>E26</f>
        <v xml:space="preserve"> 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0.3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11" customFormat="1" ht="29.25" customHeight="1">
      <c r="A131" s="120"/>
      <c r="B131" s="121"/>
      <c r="C131" s="122" t="s">
        <v>111</v>
      </c>
      <c r="D131" s="123" t="s">
        <v>57</v>
      </c>
      <c r="E131" s="123" t="s">
        <v>53</v>
      </c>
      <c r="F131" s="123" t="s">
        <v>54</v>
      </c>
      <c r="G131" s="123" t="s">
        <v>112</v>
      </c>
      <c r="H131" s="123" t="s">
        <v>113</v>
      </c>
      <c r="I131" s="123" t="s">
        <v>114</v>
      </c>
      <c r="J131" s="124" t="s">
        <v>104</v>
      </c>
      <c r="K131" s="125" t="s">
        <v>115</v>
      </c>
      <c r="L131" s="126"/>
      <c r="M131" s="56" t="s">
        <v>1</v>
      </c>
      <c r="N131" s="57" t="s">
        <v>36</v>
      </c>
      <c r="O131" s="57" t="s">
        <v>116</v>
      </c>
      <c r="P131" s="57" t="s">
        <v>117</v>
      </c>
      <c r="Q131" s="57" t="s">
        <v>118</v>
      </c>
      <c r="R131" s="57" t="s">
        <v>119</v>
      </c>
      <c r="S131" s="57" t="s">
        <v>120</v>
      </c>
      <c r="T131" s="58" t="s">
        <v>121</v>
      </c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</row>
    <row r="132" spans="1:65" s="2" customFormat="1" ht="22.9" customHeight="1">
      <c r="A132" s="26"/>
      <c r="B132" s="27"/>
      <c r="C132" s="63" t="s">
        <v>122</v>
      </c>
      <c r="D132" s="26"/>
      <c r="E132" s="26"/>
      <c r="F132" s="26"/>
      <c r="G132" s="26"/>
      <c r="H132" s="26"/>
      <c r="I132" s="26"/>
      <c r="J132" s="127">
        <f>BK132</f>
        <v>0</v>
      </c>
      <c r="K132" s="26"/>
      <c r="L132" s="27"/>
      <c r="M132" s="59"/>
      <c r="N132" s="50"/>
      <c r="O132" s="60"/>
      <c r="P132" s="128">
        <f>P133+P145+P175</f>
        <v>24.828818999999999</v>
      </c>
      <c r="Q132" s="60"/>
      <c r="R132" s="128">
        <f>R133+R145+R175</f>
        <v>0.57135267000000012</v>
      </c>
      <c r="S132" s="60"/>
      <c r="T132" s="129">
        <f>T133+T145+T175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71</v>
      </c>
      <c r="AU132" s="14" t="s">
        <v>106</v>
      </c>
      <c r="BK132" s="130">
        <f>BK133+BK145+BK175</f>
        <v>0</v>
      </c>
    </row>
    <row r="133" spans="1:65" s="12" customFormat="1" ht="25.9" customHeight="1">
      <c r="B133" s="131"/>
      <c r="D133" s="132" t="s">
        <v>71</v>
      </c>
      <c r="E133" s="133" t="s">
        <v>151</v>
      </c>
      <c r="F133" s="133" t="s">
        <v>152</v>
      </c>
      <c r="J133" s="134">
        <f>BK133</f>
        <v>0</v>
      </c>
      <c r="L133" s="131"/>
      <c r="M133" s="135"/>
      <c r="N133" s="136"/>
      <c r="O133" s="136"/>
      <c r="P133" s="137">
        <f>P134+P141+P143</f>
        <v>13.17544</v>
      </c>
      <c r="Q133" s="136"/>
      <c r="R133" s="137">
        <f>R134+R141+R143</f>
        <v>0.36811248000000008</v>
      </c>
      <c r="S133" s="136"/>
      <c r="T133" s="138">
        <f>T134+T141+T143</f>
        <v>0</v>
      </c>
      <c r="AR133" s="132" t="s">
        <v>79</v>
      </c>
      <c r="AT133" s="139" t="s">
        <v>71</v>
      </c>
      <c r="AU133" s="139" t="s">
        <v>72</v>
      </c>
      <c r="AY133" s="132" t="s">
        <v>125</v>
      </c>
      <c r="BK133" s="140">
        <f>BK134+BK141+BK143</f>
        <v>0</v>
      </c>
    </row>
    <row r="134" spans="1:65" s="12" customFormat="1" ht="22.9" customHeight="1">
      <c r="B134" s="131"/>
      <c r="D134" s="132" t="s">
        <v>71</v>
      </c>
      <c r="E134" s="141" t="s">
        <v>174</v>
      </c>
      <c r="F134" s="141" t="s">
        <v>228</v>
      </c>
      <c r="J134" s="142">
        <f>BK134</f>
        <v>0</v>
      </c>
      <c r="L134" s="131"/>
      <c r="M134" s="135"/>
      <c r="N134" s="136"/>
      <c r="O134" s="136"/>
      <c r="P134" s="137">
        <f>SUM(P135:P140)</f>
        <v>11.17276</v>
      </c>
      <c r="Q134" s="136"/>
      <c r="R134" s="137">
        <f>SUM(R135:R140)</f>
        <v>0.36807128000000006</v>
      </c>
      <c r="S134" s="136"/>
      <c r="T134" s="138">
        <f>SUM(T135:T140)</f>
        <v>0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SUM(BK135:BK140)</f>
        <v>0</v>
      </c>
    </row>
    <row r="135" spans="1:65" s="2" customFormat="1" ht="24.2" customHeight="1">
      <c r="A135" s="26"/>
      <c r="B135" s="143"/>
      <c r="C135" s="144" t="s">
        <v>79</v>
      </c>
      <c r="D135" s="144" t="s">
        <v>128</v>
      </c>
      <c r="E135" s="145" t="s">
        <v>229</v>
      </c>
      <c r="F135" s="146" t="s">
        <v>230</v>
      </c>
      <c r="G135" s="147" t="s">
        <v>177</v>
      </c>
      <c r="H135" s="148">
        <v>1.03</v>
      </c>
      <c r="I135" s="149"/>
      <c r="J135" s="149">
        <f t="shared" ref="J135:J140" si="0">ROUND(I135*H135,2)</f>
        <v>0</v>
      </c>
      <c r="K135" s="150"/>
      <c r="L135" s="27"/>
      <c r="M135" s="151" t="s">
        <v>1</v>
      </c>
      <c r="N135" s="152" t="s">
        <v>37</v>
      </c>
      <c r="O135" s="153">
        <v>0.56999999999999995</v>
      </c>
      <c r="P135" s="153">
        <f t="shared" ref="P135:P140" si="1">O135*H135</f>
        <v>0.58709999999999996</v>
      </c>
      <c r="Q135" s="153">
        <v>1.8380000000000001E-2</v>
      </c>
      <c r="R135" s="153">
        <f t="shared" ref="R135:R140" si="2">Q135*H135</f>
        <v>1.8931400000000001E-2</v>
      </c>
      <c r="S135" s="153">
        <v>0</v>
      </c>
      <c r="T135" s="154">
        <f t="shared" ref="T135:T140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 t="shared" ref="BE135:BE140" si="4">IF(N135="základní",J135,0)</f>
        <v>0</v>
      </c>
      <c r="BF135" s="156">
        <f t="shared" ref="BF135:BF140" si="5">IF(N135="snížená",J135,0)</f>
        <v>0</v>
      </c>
      <c r="BG135" s="156">
        <f t="shared" ref="BG135:BG140" si="6">IF(N135="zákl. přenesená",J135,0)</f>
        <v>0</v>
      </c>
      <c r="BH135" s="156">
        <f t="shared" ref="BH135:BH140" si="7">IF(N135="sníž. přenesená",J135,0)</f>
        <v>0</v>
      </c>
      <c r="BI135" s="156">
        <f t="shared" ref="BI135:BI140" si="8">IF(N135="nulová",J135,0)</f>
        <v>0</v>
      </c>
      <c r="BJ135" s="14" t="s">
        <v>79</v>
      </c>
      <c r="BK135" s="156">
        <f t="shared" ref="BK135:BK140" si="9">ROUND(I135*H135,2)</f>
        <v>0</v>
      </c>
      <c r="BL135" s="14" t="s">
        <v>158</v>
      </c>
      <c r="BM135" s="155" t="s">
        <v>231</v>
      </c>
    </row>
    <row r="136" spans="1:65" s="2" customFormat="1" ht="24.2" customHeight="1">
      <c r="A136" s="26"/>
      <c r="B136" s="143"/>
      <c r="C136" s="144" t="s">
        <v>81</v>
      </c>
      <c r="D136" s="144" t="s">
        <v>128</v>
      </c>
      <c r="E136" s="145" t="s">
        <v>232</v>
      </c>
      <c r="F136" s="146" t="s">
        <v>233</v>
      </c>
      <c r="G136" s="147" t="s">
        <v>177</v>
      </c>
      <c r="H136" s="148">
        <v>1.03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37</v>
      </c>
      <c r="O136" s="153">
        <v>0.1</v>
      </c>
      <c r="P136" s="153">
        <f t="shared" si="1"/>
        <v>0.10300000000000001</v>
      </c>
      <c r="Q136" s="153">
        <v>7.9000000000000008E-3</v>
      </c>
      <c r="R136" s="153">
        <f t="shared" si="2"/>
        <v>8.1370000000000019E-3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79</v>
      </c>
      <c r="BK136" s="156">
        <f t="shared" si="9"/>
        <v>0</v>
      </c>
      <c r="BL136" s="14" t="s">
        <v>158</v>
      </c>
      <c r="BM136" s="155" t="s">
        <v>234</v>
      </c>
    </row>
    <row r="137" spans="1:65" s="2" customFormat="1" ht="24.2" customHeight="1">
      <c r="A137" s="26"/>
      <c r="B137" s="143"/>
      <c r="C137" s="144" t="s">
        <v>139</v>
      </c>
      <c r="D137" s="144" t="s">
        <v>128</v>
      </c>
      <c r="E137" s="145" t="s">
        <v>235</v>
      </c>
      <c r="F137" s="146" t="s">
        <v>236</v>
      </c>
      <c r="G137" s="147" t="s">
        <v>177</v>
      </c>
      <c r="H137" s="148">
        <v>7.1959999999999997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0.39</v>
      </c>
      <c r="P137" s="153">
        <f t="shared" si="1"/>
        <v>2.8064399999999998</v>
      </c>
      <c r="Q137" s="153">
        <v>1.54E-2</v>
      </c>
      <c r="R137" s="153">
        <f t="shared" si="2"/>
        <v>0.1108184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237</v>
      </c>
    </row>
    <row r="138" spans="1:65" s="2" customFormat="1" ht="24.2" customHeight="1">
      <c r="A138" s="26"/>
      <c r="B138" s="143"/>
      <c r="C138" s="144" t="s">
        <v>158</v>
      </c>
      <c r="D138" s="144" t="s">
        <v>128</v>
      </c>
      <c r="E138" s="145" t="s">
        <v>238</v>
      </c>
      <c r="F138" s="146" t="s">
        <v>239</v>
      </c>
      <c r="G138" s="147" t="s">
        <v>177</v>
      </c>
      <c r="H138" s="148">
        <v>8.2910000000000004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0.47</v>
      </c>
      <c r="P138" s="153">
        <f t="shared" si="1"/>
        <v>3.8967700000000001</v>
      </c>
      <c r="Q138" s="153">
        <v>1.8380000000000001E-2</v>
      </c>
      <c r="R138" s="153">
        <f t="shared" si="2"/>
        <v>0.15238858000000002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240</v>
      </c>
    </row>
    <row r="139" spans="1:65" s="2" customFormat="1" ht="24.2" customHeight="1">
      <c r="A139" s="26"/>
      <c r="B139" s="143"/>
      <c r="C139" s="144" t="s">
        <v>124</v>
      </c>
      <c r="D139" s="144" t="s">
        <v>128</v>
      </c>
      <c r="E139" s="145" t="s">
        <v>241</v>
      </c>
      <c r="F139" s="146" t="s">
        <v>242</v>
      </c>
      <c r="G139" s="147" t="s">
        <v>177</v>
      </c>
      <c r="H139" s="148">
        <v>8.2910000000000004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0.09</v>
      </c>
      <c r="P139" s="153">
        <f t="shared" si="1"/>
        <v>0.74619000000000002</v>
      </c>
      <c r="Q139" s="153">
        <v>7.9000000000000008E-3</v>
      </c>
      <c r="R139" s="153">
        <f t="shared" si="2"/>
        <v>6.5498900000000013E-2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243</v>
      </c>
    </row>
    <row r="140" spans="1:65" s="2" customFormat="1" ht="24.2" customHeight="1">
      <c r="A140" s="26"/>
      <c r="B140" s="143"/>
      <c r="C140" s="144" t="s">
        <v>174</v>
      </c>
      <c r="D140" s="144" t="s">
        <v>128</v>
      </c>
      <c r="E140" s="145" t="s">
        <v>244</v>
      </c>
      <c r="F140" s="146" t="s">
        <v>245</v>
      </c>
      <c r="G140" s="147" t="s">
        <v>217</v>
      </c>
      <c r="H140" s="148">
        <v>8.1980000000000004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0.37</v>
      </c>
      <c r="P140" s="153">
        <f t="shared" si="1"/>
        <v>3.0332600000000003</v>
      </c>
      <c r="Q140" s="153">
        <v>1.5E-3</v>
      </c>
      <c r="R140" s="153">
        <f t="shared" si="2"/>
        <v>1.2297000000000001E-2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246</v>
      </c>
    </row>
    <row r="141" spans="1:65" s="12" customFormat="1" ht="22.9" customHeight="1">
      <c r="B141" s="131"/>
      <c r="D141" s="132" t="s">
        <v>71</v>
      </c>
      <c r="E141" s="141" t="s">
        <v>172</v>
      </c>
      <c r="F141" s="141" t="s">
        <v>173</v>
      </c>
      <c r="J141" s="142">
        <f>BK141</f>
        <v>0</v>
      </c>
      <c r="L141" s="131"/>
      <c r="M141" s="135"/>
      <c r="N141" s="136"/>
      <c r="O141" s="136"/>
      <c r="P141" s="137">
        <f>P142</f>
        <v>0.31724000000000002</v>
      </c>
      <c r="Q141" s="136"/>
      <c r="R141" s="137">
        <f>R142</f>
        <v>4.1200000000000005E-5</v>
      </c>
      <c r="S141" s="136"/>
      <c r="T141" s="138">
        <f>T142</f>
        <v>0</v>
      </c>
      <c r="AR141" s="132" t="s">
        <v>79</v>
      </c>
      <c r="AT141" s="139" t="s">
        <v>71</v>
      </c>
      <c r="AU141" s="139" t="s">
        <v>79</v>
      </c>
      <c r="AY141" s="132" t="s">
        <v>125</v>
      </c>
      <c r="BK141" s="140">
        <f>BK142</f>
        <v>0</v>
      </c>
    </row>
    <row r="142" spans="1:65" s="2" customFormat="1" ht="24.2" customHeight="1">
      <c r="A142" s="26"/>
      <c r="B142" s="143"/>
      <c r="C142" s="144" t="s">
        <v>179</v>
      </c>
      <c r="D142" s="144" t="s">
        <v>128</v>
      </c>
      <c r="E142" s="145" t="s">
        <v>247</v>
      </c>
      <c r="F142" s="146" t="s">
        <v>248</v>
      </c>
      <c r="G142" s="147" t="s">
        <v>177</v>
      </c>
      <c r="H142" s="148">
        <v>1.03</v>
      </c>
      <c r="I142" s="149"/>
      <c r="J142" s="149">
        <f>ROUND(I142*H142,2)</f>
        <v>0</v>
      </c>
      <c r="K142" s="150"/>
      <c r="L142" s="27"/>
      <c r="M142" s="151" t="s">
        <v>1</v>
      </c>
      <c r="N142" s="152" t="s">
        <v>37</v>
      </c>
      <c r="O142" s="153">
        <v>0.308</v>
      </c>
      <c r="P142" s="153">
        <f>O142*H142</f>
        <v>0.31724000000000002</v>
      </c>
      <c r="Q142" s="153">
        <v>4.0000000000000003E-5</v>
      </c>
      <c r="R142" s="153">
        <f>Q142*H142</f>
        <v>4.1200000000000005E-5</v>
      </c>
      <c r="S142" s="153">
        <v>0</v>
      </c>
      <c r="T142" s="15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158</v>
      </c>
      <c r="AT142" s="155" t="s">
        <v>128</v>
      </c>
      <c r="AU142" s="155" t="s">
        <v>81</v>
      </c>
      <c r="AY142" s="14" t="s">
        <v>125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79</v>
      </c>
      <c r="BK142" s="156">
        <f>ROUND(I142*H142,2)</f>
        <v>0</v>
      </c>
      <c r="BL142" s="14" t="s">
        <v>158</v>
      </c>
      <c r="BM142" s="155" t="s">
        <v>249</v>
      </c>
    </row>
    <row r="143" spans="1:65" s="12" customFormat="1" ht="22.9" customHeight="1">
      <c r="B143" s="131"/>
      <c r="D143" s="132" t="s">
        <v>71</v>
      </c>
      <c r="E143" s="141" t="s">
        <v>250</v>
      </c>
      <c r="F143" s="141" t="s">
        <v>251</v>
      </c>
      <c r="J143" s="142">
        <f>BK143</f>
        <v>0</v>
      </c>
      <c r="L143" s="131"/>
      <c r="M143" s="135"/>
      <c r="N143" s="136"/>
      <c r="O143" s="136"/>
      <c r="P143" s="137">
        <f>P144</f>
        <v>1.68544</v>
      </c>
      <c r="Q143" s="136"/>
      <c r="R143" s="137">
        <f>R144</f>
        <v>0</v>
      </c>
      <c r="S143" s="136"/>
      <c r="T143" s="138">
        <f>T144</f>
        <v>0</v>
      </c>
      <c r="AR143" s="132" t="s">
        <v>79</v>
      </c>
      <c r="AT143" s="139" t="s">
        <v>71</v>
      </c>
      <c r="AU143" s="139" t="s">
        <v>79</v>
      </c>
      <c r="AY143" s="132" t="s">
        <v>125</v>
      </c>
      <c r="BK143" s="140">
        <f>BK144</f>
        <v>0</v>
      </c>
    </row>
    <row r="144" spans="1:65" s="2" customFormat="1" ht="14.45" customHeight="1">
      <c r="A144" s="26"/>
      <c r="B144" s="143"/>
      <c r="C144" s="144" t="s">
        <v>183</v>
      </c>
      <c r="D144" s="144" t="s">
        <v>128</v>
      </c>
      <c r="E144" s="145" t="s">
        <v>252</v>
      </c>
      <c r="F144" s="146" t="s">
        <v>253</v>
      </c>
      <c r="G144" s="147" t="s">
        <v>157</v>
      </c>
      <c r="H144" s="148">
        <v>0.36799999999999999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37</v>
      </c>
      <c r="O144" s="153">
        <v>4.58</v>
      </c>
      <c r="P144" s="153">
        <f>O144*H144</f>
        <v>1.68544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158</v>
      </c>
      <c r="AT144" s="155" t="s">
        <v>128</v>
      </c>
      <c r="AU144" s="155" t="s">
        <v>81</v>
      </c>
      <c r="AY144" s="14" t="s">
        <v>125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79</v>
      </c>
      <c r="BK144" s="156">
        <f>ROUND(I144*H144,2)</f>
        <v>0</v>
      </c>
      <c r="BL144" s="14" t="s">
        <v>158</v>
      </c>
      <c r="BM144" s="155" t="s">
        <v>254</v>
      </c>
    </row>
    <row r="145" spans="1:65" s="12" customFormat="1" ht="25.9" customHeight="1">
      <c r="B145" s="131"/>
      <c r="D145" s="132" t="s">
        <v>71</v>
      </c>
      <c r="E145" s="133" t="s">
        <v>194</v>
      </c>
      <c r="F145" s="133" t="s">
        <v>195</v>
      </c>
      <c r="J145" s="134">
        <f>BK145</f>
        <v>0</v>
      </c>
      <c r="L145" s="131"/>
      <c r="M145" s="135"/>
      <c r="N145" s="136"/>
      <c r="O145" s="136"/>
      <c r="P145" s="137">
        <f>P146+P154+P162+P168+P172</f>
        <v>11.578379</v>
      </c>
      <c r="Q145" s="136"/>
      <c r="R145" s="137">
        <f>R146+R154+R162+R168+R172</f>
        <v>0.20324019000000002</v>
      </c>
      <c r="S145" s="136"/>
      <c r="T145" s="138">
        <f>T146+T154+T162+T168+T172</f>
        <v>0</v>
      </c>
      <c r="AR145" s="132" t="s">
        <v>81</v>
      </c>
      <c r="AT145" s="139" t="s">
        <v>71</v>
      </c>
      <c r="AU145" s="139" t="s">
        <v>72</v>
      </c>
      <c r="AY145" s="132" t="s">
        <v>125</v>
      </c>
      <c r="BK145" s="140">
        <f>BK146+BK154+BK162+BK168+BK172</f>
        <v>0</v>
      </c>
    </row>
    <row r="146" spans="1:65" s="12" customFormat="1" ht="22.9" customHeight="1">
      <c r="B146" s="131"/>
      <c r="D146" s="132" t="s">
        <v>71</v>
      </c>
      <c r="E146" s="141" t="s">
        <v>196</v>
      </c>
      <c r="F146" s="141" t="s">
        <v>197</v>
      </c>
      <c r="J146" s="142">
        <f>BK146</f>
        <v>0</v>
      </c>
      <c r="L146" s="131"/>
      <c r="M146" s="135"/>
      <c r="N146" s="136"/>
      <c r="O146" s="136"/>
      <c r="P146" s="137">
        <f>SUM(P147:P153)</f>
        <v>1.9685779999999997</v>
      </c>
      <c r="Q146" s="136"/>
      <c r="R146" s="137">
        <f>SUM(R147:R153)</f>
        <v>1.8270000000000002E-2</v>
      </c>
      <c r="S146" s="136"/>
      <c r="T146" s="138">
        <f>SUM(T147:T153)</f>
        <v>0</v>
      </c>
      <c r="AR146" s="132" t="s">
        <v>81</v>
      </c>
      <c r="AT146" s="139" t="s">
        <v>71</v>
      </c>
      <c r="AU146" s="139" t="s">
        <v>79</v>
      </c>
      <c r="AY146" s="132" t="s">
        <v>125</v>
      </c>
      <c r="BK146" s="140">
        <f>SUM(BK147:BK153)</f>
        <v>0</v>
      </c>
    </row>
    <row r="147" spans="1:65" s="2" customFormat="1" ht="24.2" customHeight="1">
      <c r="A147" s="26"/>
      <c r="B147" s="143"/>
      <c r="C147" s="144" t="s">
        <v>172</v>
      </c>
      <c r="D147" s="144" t="s">
        <v>128</v>
      </c>
      <c r="E147" s="145" t="s">
        <v>255</v>
      </c>
      <c r="F147" s="146" t="s">
        <v>256</v>
      </c>
      <c r="G147" s="147" t="s">
        <v>201</v>
      </c>
      <c r="H147" s="148">
        <v>1</v>
      </c>
      <c r="I147" s="149"/>
      <c r="J147" s="149">
        <f t="shared" ref="J147:J153" si="10">ROUND(I147*H147,2)</f>
        <v>0</v>
      </c>
      <c r="K147" s="150"/>
      <c r="L147" s="27"/>
      <c r="M147" s="151" t="s">
        <v>1</v>
      </c>
      <c r="N147" s="152" t="s">
        <v>37</v>
      </c>
      <c r="O147" s="153">
        <v>1.6819999999999999</v>
      </c>
      <c r="P147" s="153">
        <f t="shared" ref="P147:P153" si="11">O147*H147</f>
        <v>1.6819999999999999</v>
      </c>
      <c r="Q147" s="153">
        <v>0</v>
      </c>
      <c r="R147" s="153">
        <f t="shared" ref="R147:R153" si="12">Q147*H147</f>
        <v>0</v>
      </c>
      <c r="S147" s="153">
        <v>0</v>
      </c>
      <c r="T147" s="154">
        <f t="shared" ref="T147:T153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202</v>
      </c>
      <c r="AT147" s="155" t="s">
        <v>128</v>
      </c>
      <c r="AU147" s="155" t="s">
        <v>81</v>
      </c>
      <c r="AY147" s="14" t="s">
        <v>125</v>
      </c>
      <c r="BE147" s="156">
        <f t="shared" ref="BE147:BE153" si="14">IF(N147="základní",J147,0)</f>
        <v>0</v>
      </c>
      <c r="BF147" s="156">
        <f t="shared" ref="BF147:BF153" si="15">IF(N147="snížená",J147,0)</f>
        <v>0</v>
      </c>
      <c r="BG147" s="156">
        <f t="shared" ref="BG147:BG153" si="16">IF(N147="zákl. přenesená",J147,0)</f>
        <v>0</v>
      </c>
      <c r="BH147" s="156">
        <f t="shared" ref="BH147:BH153" si="17">IF(N147="sníž. přenesená",J147,0)</f>
        <v>0</v>
      </c>
      <c r="BI147" s="156">
        <f t="shared" ref="BI147:BI153" si="18">IF(N147="nulová",J147,0)</f>
        <v>0</v>
      </c>
      <c r="BJ147" s="14" t="s">
        <v>79</v>
      </c>
      <c r="BK147" s="156">
        <f t="shared" ref="BK147:BK153" si="19">ROUND(I147*H147,2)</f>
        <v>0</v>
      </c>
      <c r="BL147" s="14" t="s">
        <v>202</v>
      </c>
      <c r="BM147" s="155" t="s">
        <v>257</v>
      </c>
    </row>
    <row r="148" spans="1:65" s="2" customFormat="1" ht="24.2" customHeight="1">
      <c r="A148" s="26"/>
      <c r="B148" s="143"/>
      <c r="C148" s="161" t="s">
        <v>190</v>
      </c>
      <c r="D148" s="161" t="s">
        <v>258</v>
      </c>
      <c r="E148" s="162" t="s">
        <v>259</v>
      </c>
      <c r="F148" s="163" t="s">
        <v>260</v>
      </c>
      <c r="G148" s="164" t="s">
        <v>201</v>
      </c>
      <c r="H148" s="165">
        <v>1</v>
      </c>
      <c r="I148" s="166"/>
      <c r="J148" s="166">
        <f t="shared" si="10"/>
        <v>0</v>
      </c>
      <c r="K148" s="167"/>
      <c r="L148" s="168"/>
      <c r="M148" s="169" t="s">
        <v>1</v>
      </c>
      <c r="N148" s="170" t="s">
        <v>37</v>
      </c>
      <c r="O148" s="153">
        <v>0</v>
      </c>
      <c r="P148" s="153">
        <f t="shared" si="11"/>
        <v>0</v>
      </c>
      <c r="Q148" s="153">
        <v>1.6E-2</v>
      </c>
      <c r="R148" s="153">
        <f t="shared" si="12"/>
        <v>1.6E-2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261</v>
      </c>
      <c r="AT148" s="155" t="s">
        <v>258</v>
      </c>
      <c r="AU148" s="155" t="s">
        <v>81</v>
      </c>
      <c r="AY148" s="14" t="s">
        <v>125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79</v>
      </c>
      <c r="BK148" s="156">
        <f t="shared" si="19"/>
        <v>0</v>
      </c>
      <c r="BL148" s="14" t="s">
        <v>202</v>
      </c>
      <c r="BM148" s="155" t="s">
        <v>262</v>
      </c>
    </row>
    <row r="149" spans="1:65" s="2" customFormat="1" ht="24.2" customHeight="1">
      <c r="A149" s="26"/>
      <c r="B149" s="143"/>
      <c r="C149" s="161" t="s">
        <v>198</v>
      </c>
      <c r="D149" s="161" t="s">
        <v>258</v>
      </c>
      <c r="E149" s="162" t="s">
        <v>263</v>
      </c>
      <c r="F149" s="163" t="s">
        <v>264</v>
      </c>
      <c r="G149" s="164" t="s">
        <v>201</v>
      </c>
      <c r="H149" s="165">
        <v>1</v>
      </c>
      <c r="I149" s="166"/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3">
        <v>0</v>
      </c>
      <c r="P149" s="153">
        <f t="shared" si="11"/>
        <v>0</v>
      </c>
      <c r="Q149" s="153">
        <v>1.1999999999999999E-3</v>
      </c>
      <c r="R149" s="153">
        <f t="shared" si="12"/>
        <v>1.1999999999999999E-3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261</v>
      </c>
      <c r="AT149" s="155" t="s">
        <v>258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202</v>
      </c>
      <c r="BM149" s="155" t="s">
        <v>265</v>
      </c>
    </row>
    <row r="150" spans="1:65" s="2" customFormat="1" ht="14.45" customHeight="1">
      <c r="A150" s="26"/>
      <c r="B150" s="143"/>
      <c r="C150" s="161" t="s">
        <v>204</v>
      </c>
      <c r="D150" s="161" t="s">
        <v>258</v>
      </c>
      <c r="E150" s="162" t="s">
        <v>266</v>
      </c>
      <c r="F150" s="163" t="s">
        <v>267</v>
      </c>
      <c r="G150" s="164" t="s">
        <v>201</v>
      </c>
      <c r="H150" s="165">
        <v>1</v>
      </c>
      <c r="I150" s="166"/>
      <c r="J150" s="166">
        <f t="shared" si="10"/>
        <v>0</v>
      </c>
      <c r="K150" s="167"/>
      <c r="L150" s="168"/>
      <c r="M150" s="169" t="s">
        <v>1</v>
      </c>
      <c r="N150" s="170" t="s">
        <v>37</v>
      </c>
      <c r="O150" s="153">
        <v>0</v>
      </c>
      <c r="P150" s="153">
        <f t="shared" si="11"/>
        <v>0</v>
      </c>
      <c r="Q150" s="153">
        <v>1.4999999999999999E-4</v>
      </c>
      <c r="R150" s="153">
        <f t="shared" si="12"/>
        <v>1.4999999999999999E-4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261</v>
      </c>
      <c r="AT150" s="155" t="s">
        <v>258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202</v>
      </c>
      <c r="BM150" s="155" t="s">
        <v>268</v>
      </c>
    </row>
    <row r="151" spans="1:65" s="2" customFormat="1" ht="24.2" customHeight="1">
      <c r="A151" s="26"/>
      <c r="B151" s="143"/>
      <c r="C151" s="144" t="s">
        <v>210</v>
      </c>
      <c r="D151" s="144" t="s">
        <v>128</v>
      </c>
      <c r="E151" s="145" t="s">
        <v>269</v>
      </c>
      <c r="F151" s="146" t="s">
        <v>270</v>
      </c>
      <c r="G151" s="147" t="s">
        <v>201</v>
      </c>
      <c r="H151" s="148">
        <v>1</v>
      </c>
      <c r="I151" s="149"/>
      <c r="J151" s="149">
        <f t="shared" si="10"/>
        <v>0</v>
      </c>
      <c r="K151" s="150"/>
      <c r="L151" s="27"/>
      <c r="M151" s="151" t="s">
        <v>1</v>
      </c>
      <c r="N151" s="152" t="s">
        <v>37</v>
      </c>
      <c r="O151" s="153">
        <v>0.24299999999999999</v>
      </c>
      <c r="P151" s="153">
        <f t="shared" si="11"/>
        <v>0.24299999999999999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202</v>
      </c>
      <c r="AT151" s="155" t="s">
        <v>128</v>
      </c>
      <c r="AU151" s="155" t="s">
        <v>81</v>
      </c>
      <c r="AY151" s="14" t="s">
        <v>125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79</v>
      </c>
      <c r="BK151" s="156">
        <f t="shared" si="19"/>
        <v>0</v>
      </c>
      <c r="BL151" s="14" t="s">
        <v>202</v>
      </c>
      <c r="BM151" s="155" t="s">
        <v>271</v>
      </c>
    </row>
    <row r="152" spans="1:65" s="2" customFormat="1" ht="24.2" customHeight="1">
      <c r="A152" s="26"/>
      <c r="B152" s="143"/>
      <c r="C152" s="161" t="s">
        <v>214</v>
      </c>
      <c r="D152" s="161" t="s">
        <v>258</v>
      </c>
      <c r="E152" s="162" t="s">
        <v>272</v>
      </c>
      <c r="F152" s="163" t="s">
        <v>273</v>
      </c>
      <c r="G152" s="164" t="s">
        <v>201</v>
      </c>
      <c r="H152" s="165">
        <v>1</v>
      </c>
      <c r="I152" s="166"/>
      <c r="J152" s="166">
        <f t="shared" si="10"/>
        <v>0</v>
      </c>
      <c r="K152" s="167"/>
      <c r="L152" s="168"/>
      <c r="M152" s="169" t="s">
        <v>1</v>
      </c>
      <c r="N152" s="170" t="s">
        <v>37</v>
      </c>
      <c r="O152" s="153">
        <v>0</v>
      </c>
      <c r="P152" s="153">
        <f t="shared" si="11"/>
        <v>0</v>
      </c>
      <c r="Q152" s="153">
        <v>9.2000000000000003E-4</v>
      </c>
      <c r="R152" s="153">
        <f t="shared" si="12"/>
        <v>9.2000000000000003E-4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261</v>
      </c>
      <c r="AT152" s="155" t="s">
        <v>258</v>
      </c>
      <c r="AU152" s="155" t="s">
        <v>81</v>
      </c>
      <c r="AY152" s="14" t="s">
        <v>125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79</v>
      </c>
      <c r="BK152" s="156">
        <f t="shared" si="19"/>
        <v>0</v>
      </c>
      <c r="BL152" s="14" t="s">
        <v>202</v>
      </c>
      <c r="BM152" s="155" t="s">
        <v>274</v>
      </c>
    </row>
    <row r="153" spans="1:65" s="2" customFormat="1" ht="24.2" customHeight="1">
      <c r="A153" s="26"/>
      <c r="B153" s="143"/>
      <c r="C153" s="144" t="s">
        <v>8</v>
      </c>
      <c r="D153" s="144" t="s">
        <v>128</v>
      </c>
      <c r="E153" s="145" t="s">
        <v>275</v>
      </c>
      <c r="F153" s="146" t="s">
        <v>276</v>
      </c>
      <c r="G153" s="147" t="s">
        <v>157</v>
      </c>
      <c r="H153" s="148">
        <v>1.7999999999999999E-2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37</v>
      </c>
      <c r="O153" s="153">
        <v>2.4209999999999998</v>
      </c>
      <c r="P153" s="153">
        <f t="shared" si="11"/>
        <v>4.3577999999999992E-2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202</v>
      </c>
      <c r="AT153" s="155" t="s">
        <v>128</v>
      </c>
      <c r="AU153" s="155" t="s">
        <v>81</v>
      </c>
      <c r="AY153" s="14" t="s">
        <v>125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79</v>
      </c>
      <c r="BK153" s="156">
        <f t="shared" si="19"/>
        <v>0</v>
      </c>
      <c r="BL153" s="14" t="s">
        <v>202</v>
      </c>
      <c r="BM153" s="155" t="s">
        <v>277</v>
      </c>
    </row>
    <row r="154" spans="1:65" s="12" customFormat="1" ht="22.9" customHeight="1">
      <c r="B154" s="131"/>
      <c r="D154" s="132" t="s">
        <v>71</v>
      </c>
      <c r="E154" s="141" t="s">
        <v>278</v>
      </c>
      <c r="F154" s="141" t="s">
        <v>279</v>
      </c>
      <c r="J154" s="142">
        <f>BK154</f>
        <v>0</v>
      </c>
      <c r="L154" s="131"/>
      <c r="M154" s="135"/>
      <c r="N154" s="136"/>
      <c r="O154" s="136"/>
      <c r="P154" s="137">
        <f>SUM(P155:P161)</f>
        <v>1.1245100000000001</v>
      </c>
      <c r="Q154" s="136"/>
      <c r="R154" s="137">
        <f>SUM(R155:R161)</f>
        <v>3.4350499999999999E-2</v>
      </c>
      <c r="S154" s="136"/>
      <c r="T154" s="138">
        <f>SUM(T155:T161)</f>
        <v>0</v>
      </c>
      <c r="AR154" s="132" t="s">
        <v>81</v>
      </c>
      <c r="AT154" s="139" t="s">
        <v>71</v>
      </c>
      <c r="AU154" s="139" t="s">
        <v>79</v>
      </c>
      <c r="AY154" s="132" t="s">
        <v>125</v>
      </c>
      <c r="BK154" s="140">
        <f>SUM(BK155:BK161)</f>
        <v>0</v>
      </c>
    </row>
    <row r="155" spans="1:65" s="2" customFormat="1" ht="14.45" customHeight="1">
      <c r="A155" s="26"/>
      <c r="B155" s="143"/>
      <c r="C155" s="144" t="s">
        <v>202</v>
      </c>
      <c r="D155" s="144" t="s">
        <v>128</v>
      </c>
      <c r="E155" s="145" t="s">
        <v>280</v>
      </c>
      <c r="F155" s="146" t="s">
        <v>281</v>
      </c>
      <c r="G155" s="147" t="s">
        <v>177</v>
      </c>
      <c r="H155" s="148">
        <v>1.03</v>
      </c>
      <c r="I155" s="149"/>
      <c r="J155" s="149">
        <f t="shared" ref="J155:J161" si="20">ROUND(I155*H155,2)</f>
        <v>0</v>
      </c>
      <c r="K155" s="150"/>
      <c r="L155" s="27"/>
      <c r="M155" s="151" t="s">
        <v>1</v>
      </c>
      <c r="N155" s="152" t="s">
        <v>37</v>
      </c>
      <c r="O155" s="153">
        <v>4.3999999999999997E-2</v>
      </c>
      <c r="P155" s="153">
        <f t="shared" ref="P155:P161" si="21">O155*H155</f>
        <v>4.5319999999999999E-2</v>
      </c>
      <c r="Q155" s="153">
        <v>2.9999999999999997E-4</v>
      </c>
      <c r="R155" s="153">
        <f t="shared" ref="R155:R161" si="22">Q155*H155</f>
        <v>3.0899999999999998E-4</v>
      </c>
      <c r="S155" s="153">
        <v>0</v>
      </c>
      <c r="T155" s="154">
        <f t="shared" ref="T155:T161" si="23"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202</v>
      </c>
      <c r="AT155" s="155" t="s">
        <v>128</v>
      </c>
      <c r="AU155" s="155" t="s">
        <v>81</v>
      </c>
      <c r="AY155" s="14" t="s">
        <v>125</v>
      </c>
      <c r="BE155" s="156">
        <f t="shared" ref="BE155:BE161" si="24">IF(N155="základní",J155,0)</f>
        <v>0</v>
      </c>
      <c r="BF155" s="156">
        <f t="shared" ref="BF155:BF161" si="25">IF(N155="snížená",J155,0)</f>
        <v>0</v>
      </c>
      <c r="BG155" s="156">
        <f t="shared" ref="BG155:BG161" si="26">IF(N155="zákl. přenesená",J155,0)</f>
        <v>0</v>
      </c>
      <c r="BH155" s="156">
        <f t="shared" ref="BH155:BH161" si="27">IF(N155="sníž. přenesená",J155,0)</f>
        <v>0</v>
      </c>
      <c r="BI155" s="156">
        <f t="shared" ref="BI155:BI161" si="28">IF(N155="nulová",J155,0)</f>
        <v>0</v>
      </c>
      <c r="BJ155" s="14" t="s">
        <v>79</v>
      </c>
      <c r="BK155" s="156">
        <f t="shared" ref="BK155:BK161" si="29">ROUND(I155*H155,2)</f>
        <v>0</v>
      </c>
      <c r="BL155" s="14" t="s">
        <v>202</v>
      </c>
      <c r="BM155" s="155" t="s">
        <v>282</v>
      </c>
    </row>
    <row r="156" spans="1:65" s="2" customFormat="1" ht="14.45" customHeight="1">
      <c r="A156" s="26"/>
      <c r="B156" s="143"/>
      <c r="C156" s="144" t="s">
        <v>283</v>
      </c>
      <c r="D156" s="144" t="s">
        <v>128</v>
      </c>
      <c r="E156" s="145" t="s">
        <v>284</v>
      </c>
      <c r="F156" s="146" t="s">
        <v>285</v>
      </c>
      <c r="G156" s="147" t="s">
        <v>177</v>
      </c>
      <c r="H156" s="148">
        <v>1.03</v>
      </c>
      <c r="I156" s="149"/>
      <c r="J156" s="149">
        <f t="shared" si="20"/>
        <v>0</v>
      </c>
      <c r="K156" s="150"/>
      <c r="L156" s="27"/>
      <c r="M156" s="151" t="s">
        <v>1</v>
      </c>
      <c r="N156" s="152" t="s">
        <v>37</v>
      </c>
      <c r="O156" s="153">
        <v>0.245</v>
      </c>
      <c r="P156" s="153">
        <f t="shared" si="21"/>
        <v>0.25235000000000002</v>
      </c>
      <c r="Q156" s="153">
        <v>7.4999999999999997E-3</v>
      </c>
      <c r="R156" s="153">
        <f t="shared" si="22"/>
        <v>7.7250000000000001E-3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202</v>
      </c>
      <c r="AT156" s="155" t="s">
        <v>128</v>
      </c>
      <c r="AU156" s="155" t="s">
        <v>81</v>
      </c>
      <c r="AY156" s="14" t="s">
        <v>125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79</v>
      </c>
      <c r="BK156" s="156">
        <f t="shared" si="29"/>
        <v>0</v>
      </c>
      <c r="BL156" s="14" t="s">
        <v>202</v>
      </c>
      <c r="BM156" s="155" t="s">
        <v>286</v>
      </c>
    </row>
    <row r="157" spans="1:65" s="2" customFormat="1" ht="24.2" customHeight="1">
      <c r="A157" s="26"/>
      <c r="B157" s="143"/>
      <c r="C157" s="144" t="s">
        <v>287</v>
      </c>
      <c r="D157" s="144" t="s">
        <v>128</v>
      </c>
      <c r="E157" s="145" t="s">
        <v>288</v>
      </c>
      <c r="F157" s="146" t="s">
        <v>289</v>
      </c>
      <c r="G157" s="147" t="s">
        <v>177</v>
      </c>
      <c r="H157" s="148">
        <v>1.03</v>
      </c>
      <c r="I157" s="149"/>
      <c r="J157" s="149">
        <f t="shared" si="20"/>
        <v>0</v>
      </c>
      <c r="K157" s="150"/>
      <c r="L157" s="27"/>
      <c r="M157" s="151" t="s">
        <v>1</v>
      </c>
      <c r="N157" s="152" t="s">
        <v>37</v>
      </c>
      <c r="O157" s="153">
        <v>0.63100000000000001</v>
      </c>
      <c r="P157" s="153">
        <f t="shared" si="21"/>
        <v>0.64993000000000001</v>
      </c>
      <c r="Q157" s="153">
        <v>6.3499999999999997E-3</v>
      </c>
      <c r="R157" s="153">
        <f t="shared" si="22"/>
        <v>6.5405000000000003E-3</v>
      </c>
      <c r="S157" s="153">
        <v>0</v>
      </c>
      <c r="T157" s="154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202</v>
      </c>
      <c r="AT157" s="155" t="s">
        <v>128</v>
      </c>
      <c r="AU157" s="155" t="s">
        <v>81</v>
      </c>
      <c r="AY157" s="14" t="s">
        <v>125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79</v>
      </c>
      <c r="BK157" s="156">
        <f t="shared" si="29"/>
        <v>0</v>
      </c>
      <c r="BL157" s="14" t="s">
        <v>202</v>
      </c>
      <c r="BM157" s="155" t="s">
        <v>290</v>
      </c>
    </row>
    <row r="158" spans="1:65" s="2" customFormat="1" ht="24.2" customHeight="1">
      <c r="A158" s="26"/>
      <c r="B158" s="143"/>
      <c r="C158" s="161" t="s">
        <v>291</v>
      </c>
      <c r="D158" s="161" t="s">
        <v>258</v>
      </c>
      <c r="E158" s="162" t="s">
        <v>292</v>
      </c>
      <c r="F158" s="163" t="s">
        <v>293</v>
      </c>
      <c r="G158" s="164" t="s">
        <v>177</v>
      </c>
      <c r="H158" s="165">
        <v>1.03</v>
      </c>
      <c r="I158" s="166"/>
      <c r="J158" s="166">
        <f t="shared" si="20"/>
        <v>0</v>
      </c>
      <c r="K158" s="167"/>
      <c r="L158" s="168"/>
      <c r="M158" s="169" t="s">
        <v>1</v>
      </c>
      <c r="N158" s="170" t="s">
        <v>37</v>
      </c>
      <c r="O158" s="153">
        <v>0</v>
      </c>
      <c r="P158" s="153">
        <f t="shared" si="21"/>
        <v>0</v>
      </c>
      <c r="Q158" s="153">
        <v>1.9199999999999998E-2</v>
      </c>
      <c r="R158" s="153">
        <f t="shared" si="22"/>
        <v>1.9775999999999998E-2</v>
      </c>
      <c r="S158" s="153">
        <v>0</v>
      </c>
      <c r="T158" s="154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261</v>
      </c>
      <c r="AT158" s="155" t="s">
        <v>258</v>
      </c>
      <c r="AU158" s="155" t="s">
        <v>81</v>
      </c>
      <c r="AY158" s="14" t="s">
        <v>125</v>
      </c>
      <c r="BE158" s="156">
        <f t="shared" si="24"/>
        <v>0</v>
      </c>
      <c r="BF158" s="156">
        <f t="shared" si="25"/>
        <v>0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79</v>
      </c>
      <c r="BK158" s="156">
        <f t="shared" si="29"/>
        <v>0</v>
      </c>
      <c r="BL158" s="14" t="s">
        <v>202</v>
      </c>
      <c r="BM158" s="155" t="s">
        <v>294</v>
      </c>
    </row>
    <row r="159" spans="1:65" s="2" customFormat="1" ht="24.2" customHeight="1">
      <c r="A159" s="26"/>
      <c r="B159" s="143"/>
      <c r="C159" s="144" t="s">
        <v>295</v>
      </c>
      <c r="D159" s="144" t="s">
        <v>128</v>
      </c>
      <c r="E159" s="145" t="s">
        <v>296</v>
      </c>
      <c r="F159" s="146" t="s">
        <v>297</v>
      </c>
      <c r="G159" s="147" t="s">
        <v>177</v>
      </c>
      <c r="H159" s="148">
        <v>1.03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37</v>
      </c>
      <c r="O159" s="153">
        <v>0.03</v>
      </c>
      <c r="P159" s="153">
        <f t="shared" si="21"/>
        <v>3.09E-2</v>
      </c>
      <c r="Q159" s="153">
        <v>0</v>
      </c>
      <c r="R159" s="153">
        <f t="shared" si="22"/>
        <v>0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202</v>
      </c>
      <c r="AT159" s="155" t="s">
        <v>128</v>
      </c>
      <c r="AU159" s="155" t="s">
        <v>81</v>
      </c>
      <c r="AY159" s="14" t="s">
        <v>125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79</v>
      </c>
      <c r="BK159" s="156">
        <f t="shared" si="29"/>
        <v>0</v>
      </c>
      <c r="BL159" s="14" t="s">
        <v>202</v>
      </c>
      <c r="BM159" s="155" t="s">
        <v>298</v>
      </c>
    </row>
    <row r="160" spans="1:65" s="2" customFormat="1" ht="37.9" customHeight="1">
      <c r="A160" s="26"/>
      <c r="B160" s="143"/>
      <c r="C160" s="144" t="s">
        <v>7</v>
      </c>
      <c r="D160" s="144" t="s">
        <v>128</v>
      </c>
      <c r="E160" s="145" t="s">
        <v>299</v>
      </c>
      <c r="F160" s="146" t="s">
        <v>300</v>
      </c>
      <c r="G160" s="147" t="s">
        <v>177</v>
      </c>
      <c r="H160" s="148">
        <v>1.03</v>
      </c>
      <c r="I160" s="149"/>
      <c r="J160" s="149">
        <f t="shared" si="20"/>
        <v>0</v>
      </c>
      <c r="K160" s="150"/>
      <c r="L160" s="27"/>
      <c r="M160" s="151" t="s">
        <v>1</v>
      </c>
      <c r="N160" s="152" t="s">
        <v>37</v>
      </c>
      <c r="O160" s="153">
        <v>0.1</v>
      </c>
      <c r="P160" s="153">
        <f t="shared" si="21"/>
        <v>0.10300000000000001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202</v>
      </c>
      <c r="AT160" s="155" t="s">
        <v>128</v>
      </c>
      <c r="AU160" s="155" t="s">
        <v>81</v>
      </c>
      <c r="AY160" s="14" t="s">
        <v>125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79</v>
      </c>
      <c r="BK160" s="156">
        <f t="shared" si="29"/>
        <v>0</v>
      </c>
      <c r="BL160" s="14" t="s">
        <v>202</v>
      </c>
      <c r="BM160" s="155" t="s">
        <v>301</v>
      </c>
    </row>
    <row r="161" spans="1:65" s="2" customFormat="1" ht="24.2" customHeight="1">
      <c r="A161" s="26"/>
      <c r="B161" s="143"/>
      <c r="C161" s="144" t="s">
        <v>302</v>
      </c>
      <c r="D161" s="144" t="s">
        <v>128</v>
      </c>
      <c r="E161" s="145" t="s">
        <v>303</v>
      </c>
      <c r="F161" s="146" t="s">
        <v>304</v>
      </c>
      <c r="G161" s="147" t="s">
        <v>157</v>
      </c>
      <c r="H161" s="148">
        <v>3.4000000000000002E-2</v>
      </c>
      <c r="I161" s="149"/>
      <c r="J161" s="149">
        <f t="shared" si="20"/>
        <v>0</v>
      </c>
      <c r="K161" s="150"/>
      <c r="L161" s="27"/>
      <c r="M161" s="151" t="s">
        <v>1</v>
      </c>
      <c r="N161" s="152" t="s">
        <v>37</v>
      </c>
      <c r="O161" s="153">
        <v>1.2649999999999999</v>
      </c>
      <c r="P161" s="153">
        <f t="shared" si="21"/>
        <v>4.301E-2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202</v>
      </c>
      <c r="AT161" s="155" t="s">
        <v>128</v>
      </c>
      <c r="AU161" s="155" t="s">
        <v>81</v>
      </c>
      <c r="AY161" s="14" t="s">
        <v>125</v>
      </c>
      <c r="BE161" s="156">
        <f t="shared" si="24"/>
        <v>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79</v>
      </c>
      <c r="BK161" s="156">
        <f t="shared" si="29"/>
        <v>0</v>
      </c>
      <c r="BL161" s="14" t="s">
        <v>202</v>
      </c>
      <c r="BM161" s="155" t="s">
        <v>305</v>
      </c>
    </row>
    <row r="162" spans="1:65" s="12" customFormat="1" ht="22.9" customHeight="1">
      <c r="B162" s="131"/>
      <c r="D162" s="132" t="s">
        <v>71</v>
      </c>
      <c r="E162" s="141" t="s">
        <v>306</v>
      </c>
      <c r="F162" s="141" t="s">
        <v>307</v>
      </c>
      <c r="J162" s="142">
        <f>BK162</f>
        <v>0</v>
      </c>
      <c r="L162" s="131"/>
      <c r="M162" s="135"/>
      <c r="N162" s="136"/>
      <c r="O162" s="136"/>
      <c r="P162" s="137">
        <f>SUM(P163:P167)</f>
        <v>6.6179139999999999</v>
      </c>
      <c r="Q162" s="136"/>
      <c r="R162" s="137">
        <f>SUM(R163:R167)</f>
        <v>0.14565220000000001</v>
      </c>
      <c r="S162" s="136"/>
      <c r="T162" s="138">
        <f>SUM(T163:T167)</f>
        <v>0</v>
      </c>
      <c r="AR162" s="132" t="s">
        <v>81</v>
      </c>
      <c r="AT162" s="139" t="s">
        <v>71</v>
      </c>
      <c r="AU162" s="139" t="s">
        <v>79</v>
      </c>
      <c r="AY162" s="132" t="s">
        <v>125</v>
      </c>
      <c r="BK162" s="140">
        <f>SUM(BK163:BK167)</f>
        <v>0</v>
      </c>
    </row>
    <row r="163" spans="1:65" s="2" customFormat="1" ht="24.2" customHeight="1">
      <c r="A163" s="26"/>
      <c r="B163" s="143"/>
      <c r="C163" s="144" t="s">
        <v>308</v>
      </c>
      <c r="D163" s="144" t="s">
        <v>128</v>
      </c>
      <c r="E163" s="145" t="s">
        <v>309</v>
      </c>
      <c r="F163" s="146" t="s">
        <v>310</v>
      </c>
      <c r="G163" s="147" t="s">
        <v>177</v>
      </c>
      <c r="H163" s="148">
        <v>7.1959999999999997</v>
      </c>
      <c r="I163" s="149"/>
      <c r="J163" s="149">
        <f>ROUND(I163*H163,2)</f>
        <v>0</v>
      </c>
      <c r="K163" s="150"/>
      <c r="L163" s="27"/>
      <c r="M163" s="151" t="s">
        <v>1</v>
      </c>
      <c r="N163" s="152" t="s">
        <v>37</v>
      </c>
      <c r="O163" s="153">
        <v>0.66400000000000003</v>
      </c>
      <c r="P163" s="153">
        <f>O163*H163</f>
        <v>4.7781440000000002</v>
      </c>
      <c r="Q163" s="153">
        <v>6.0499999999999998E-3</v>
      </c>
      <c r="R163" s="153">
        <f>Q163*H163</f>
        <v>4.3535799999999999E-2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202</v>
      </c>
      <c r="AT163" s="155" t="s">
        <v>128</v>
      </c>
      <c r="AU163" s="155" t="s">
        <v>81</v>
      </c>
      <c r="AY163" s="14" t="s">
        <v>125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79</v>
      </c>
      <c r="BK163" s="156">
        <f>ROUND(I163*H163,2)</f>
        <v>0</v>
      </c>
      <c r="BL163" s="14" t="s">
        <v>202</v>
      </c>
      <c r="BM163" s="155" t="s">
        <v>311</v>
      </c>
    </row>
    <row r="164" spans="1:65" s="2" customFormat="1" ht="14.45" customHeight="1">
      <c r="A164" s="26"/>
      <c r="B164" s="143"/>
      <c r="C164" s="161" t="s">
        <v>312</v>
      </c>
      <c r="D164" s="161" t="s">
        <v>258</v>
      </c>
      <c r="E164" s="162" t="s">
        <v>313</v>
      </c>
      <c r="F164" s="163" t="s">
        <v>314</v>
      </c>
      <c r="G164" s="164" t="s">
        <v>177</v>
      </c>
      <c r="H164" s="165">
        <v>7.9160000000000004</v>
      </c>
      <c r="I164" s="166"/>
      <c r="J164" s="166">
        <f>ROUND(I164*H164,2)</f>
        <v>0</v>
      </c>
      <c r="K164" s="167"/>
      <c r="L164" s="168"/>
      <c r="M164" s="169" t="s">
        <v>1</v>
      </c>
      <c r="N164" s="170" t="s">
        <v>37</v>
      </c>
      <c r="O164" s="153">
        <v>0</v>
      </c>
      <c r="P164" s="153">
        <f>O164*H164</f>
        <v>0</v>
      </c>
      <c r="Q164" s="153">
        <v>1.29E-2</v>
      </c>
      <c r="R164" s="153">
        <f>Q164*H164</f>
        <v>0.10211640000000001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261</v>
      </c>
      <c r="AT164" s="155" t="s">
        <v>258</v>
      </c>
      <c r="AU164" s="155" t="s">
        <v>81</v>
      </c>
      <c r="AY164" s="14" t="s">
        <v>125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79</v>
      </c>
      <c r="BK164" s="156">
        <f>ROUND(I164*H164,2)</f>
        <v>0</v>
      </c>
      <c r="BL164" s="14" t="s">
        <v>202</v>
      </c>
      <c r="BM164" s="155" t="s">
        <v>315</v>
      </c>
    </row>
    <row r="165" spans="1:65" s="2" customFormat="1" ht="24.2" customHeight="1">
      <c r="A165" s="26"/>
      <c r="B165" s="143"/>
      <c r="C165" s="144" t="s">
        <v>316</v>
      </c>
      <c r="D165" s="144" t="s">
        <v>128</v>
      </c>
      <c r="E165" s="145" t="s">
        <v>317</v>
      </c>
      <c r="F165" s="146" t="s">
        <v>318</v>
      </c>
      <c r="G165" s="147" t="s">
        <v>177</v>
      </c>
      <c r="H165" s="148">
        <v>7.1959999999999997</v>
      </c>
      <c r="I165" s="149"/>
      <c r="J165" s="149">
        <f>ROUND(I165*H165,2)</f>
        <v>0</v>
      </c>
      <c r="K165" s="150"/>
      <c r="L165" s="27"/>
      <c r="M165" s="151" t="s">
        <v>1</v>
      </c>
      <c r="N165" s="152" t="s">
        <v>37</v>
      </c>
      <c r="O165" s="153">
        <v>0.13</v>
      </c>
      <c r="P165" s="153">
        <f>O165*H165</f>
        <v>0.93547999999999998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202</v>
      </c>
      <c r="AT165" s="155" t="s">
        <v>128</v>
      </c>
      <c r="AU165" s="155" t="s">
        <v>81</v>
      </c>
      <c r="AY165" s="14" t="s">
        <v>125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79</v>
      </c>
      <c r="BK165" s="156">
        <f>ROUND(I165*H165,2)</f>
        <v>0</v>
      </c>
      <c r="BL165" s="14" t="s">
        <v>202</v>
      </c>
      <c r="BM165" s="155" t="s">
        <v>319</v>
      </c>
    </row>
    <row r="166" spans="1:65" s="2" customFormat="1" ht="24.2" customHeight="1">
      <c r="A166" s="26"/>
      <c r="B166" s="143"/>
      <c r="C166" s="144" t="s">
        <v>320</v>
      </c>
      <c r="D166" s="144" t="s">
        <v>128</v>
      </c>
      <c r="E166" s="145" t="s">
        <v>321</v>
      </c>
      <c r="F166" s="146" t="s">
        <v>322</v>
      </c>
      <c r="G166" s="147" t="s">
        <v>177</v>
      </c>
      <c r="H166" s="148">
        <v>7.1959999999999997</v>
      </c>
      <c r="I166" s="149"/>
      <c r="J166" s="149">
        <f>ROUND(I166*H166,2)</f>
        <v>0</v>
      </c>
      <c r="K166" s="150"/>
      <c r="L166" s="27"/>
      <c r="M166" s="151" t="s">
        <v>1</v>
      </c>
      <c r="N166" s="152" t="s">
        <v>37</v>
      </c>
      <c r="O166" s="153">
        <v>0.1</v>
      </c>
      <c r="P166" s="153">
        <f>O166*H166</f>
        <v>0.71960000000000002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202</v>
      </c>
      <c r="AT166" s="155" t="s">
        <v>128</v>
      </c>
      <c r="AU166" s="155" t="s">
        <v>81</v>
      </c>
      <c r="AY166" s="14" t="s">
        <v>125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79</v>
      </c>
      <c r="BK166" s="156">
        <f>ROUND(I166*H166,2)</f>
        <v>0</v>
      </c>
      <c r="BL166" s="14" t="s">
        <v>202</v>
      </c>
      <c r="BM166" s="155" t="s">
        <v>323</v>
      </c>
    </row>
    <row r="167" spans="1:65" s="2" customFormat="1" ht="24.2" customHeight="1">
      <c r="A167" s="26"/>
      <c r="B167" s="143"/>
      <c r="C167" s="144" t="s">
        <v>324</v>
      </c>
      <c r="D167" s="144" t="s">
        <v>128</v>
      </c>
      <c r="E167" s="145" t="s">
        <v>325</v>
      </c>
      <c r="F167" s="146" t="s">
        <v>326</v>
      </c>
      <c r="G167" s="147" t="s">
        <v>157</v>
      </c>
      <c r="H167" s="148">
        <v>0.14599999999999999</v>
      </c>
      <c r="I167" s="149"/>
      <c r="J167" s="149">
        <f>ROUND(I167*H167,2)</f>
        <v>0</v>
      </c>
      <c r="K167" s="150"/>
      <c r="L167" s="27"/>
      <c r="M167" s="151" t="s">
        <v>1</v>
      </c>
      <c r="N167" s="152" t="s">
        <v>37</v>
      </c>
      <c r="O167" s="153">
        <v>1.2649999999999999</v>
      </c>
      <c r="P167" s="153">
        <f>O167*H167</f>
        <v>0.18468999999999997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202</v>
      </c>
      <c r="AT167" s="155" t="s">
        <v>128</v>
      </c>
      <c r="AU167" s="155" t="s">
        <v>81</v>
      </c>
      <c r="AY167" s="14" t="s">
        <v>125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79</v>
      </c>
      <c r="BK167" s="156">
        <f>ROUND(I167*H167,2)</f>
        <v>0</v>
      </c>
      <c r="BL167" s="14" t="s">
        <v>202</v>
      </c>
      <c r="BM167" s="155" t="s">
        <v>327</v>
      </c>
    </row>
    <row r="168" spans="1:65" s="12" customFormat="1" ht="22.9" customHeight="1">
      <c r="B168" s="131"/>
      <c r="D168" s="132" t="s">
        <v>71</v>
      </c>
      <c r="E168" s="141" t="s">
        <v>328</v>
      </c>
      <c r="F168" s="141" t="s">
        <v>329</v>
      </c>
      <c r="J168" s="142">
        <f>BK168</f>
        <v>0</v>
      </c>
      <c r="L168" s="131"/>
      <c r="M168" s="135"/>
      <c r="N168" s="136"/>
      <c r="O168" s="136"/>
      <c r="P168" s="137">
        <f>SUM(P169:P171)</f>
        <v>0.96323999999999987</v>
      </c>
      <c r="Q168" s="136"/>
      <c r="R168" s="137">
        <f>SUM(R169:R171)</f>
        <v>4.0019999999999997E-4</v>
      </c>
      <c r="S168" s="136"/>
      <c r="T168" s="138">
        <f>SUM(T169:T171)</f>
        <v>0</v>
      </c>
      <c r="AR168" s="132" t="s">
        <v>81</v>
      </c>
      <c r="AT168" s="139" t="s">
        <v>71</v>
      </c>
      <c r="AU168" s="139" t="s">
        <v>79</v>
      </c>
      <c r="AY168" s="132" t="s">
        <v>125</v>
      </c>
      <c r="BK168" s="140">
        <f>SUM(BK169:BK171)</f>
        <v>0</v>
      </c>
    </row>
    <row r="169" spans="1:65" s="2" customFormat="1" ht="24.2" customHeight="1">
      <c r="A169" s="26"/>
      <c r="B169" s="143"/>
      <c r="C169" s="144" t="s">
        <v>330</v>
      </c>
      <c r="D169" s="144" t="s">
        <v>128</v>
      </c>
      <c r="E169" s="145" t="s">
        <v>331</v>
      </c>
      <c r="F169" s="146" t="s">
        <v>332</v>
      </c>
      <c r="G169" s="147" t="s">
        <v>177</v>
      </c>
      <c r="H169" s="148">
        <v>1.38</v>
      </c>
      <c r="I169" s="149"/>
      <c r="J169" s="149">
        <f>ROUND(I169*H169,2)</f>
        <v>0</v>
      </c>
      <c r="K169" s="150"/>
      <c r="L169" s="27"/>
      <c r="M169" s="151" t="s">
        <v>1</v>
      </c>
      <c r="N169" s="152" t="s">
        <v>37</v>
      </c>
      <c r="O169" s="153">
        <v>0.34200000000000003</v>
      </c>
      <c r="P169" s="153">
        <f>O169*H169</f>
        <v>0.47195999999999999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202</v>
      </c>
      <c r="AT169" s="155" t="s">
        <v>128</v>
      </c>
      <c r="AU169" s="155" t="s">
        <v>81</v>
      </c>
      <c r="AY169" s="14" t="s">
        <v>125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4" t="s">
        <v>79</v>
      </c>
      <c r="BK169" s="156">
        <f>ROUND(I169*H169,2)</f>
        <v>0</v>
      </c>
      <c r="BL169" s="14" t="s">
        <v>202</v>
      </c>
      <c r="BM169" s="155" t="s">
        <v>333</v>
      </c>
    </row>
    <row r="170" spans="1:65" s="2" customFormat="1" ht="24.2" customHeight="1">
      <c r="A170" s="26"/>
      <c r="B170" s="143"/>
      <c r="C170" s="144" t="s">
        <v>334</v>
      </c>
      <c r="D170" s="144" t="s">
        <v>128</v>
      </c>
      <c r="E170" s="145" t="s">
        <v>335</v>
      </c>
      <c r="F170" s="146" t="s">
        <v>336</v>
      </c>
      <c r="G170" s="147" t="s">
        <v>177</v>
      </c>
      <c r="H170" s="148">
        <v>1.38</v>
      </c>
      <c r="I170" s="149"/>
      <c r="J170" s="149">
        <f>ROUND(I170*H170,2)</f>
        <v>0</v>
      </c>
      <c r="K170" s="150"/>
      <c r="L170" s="27"/>
      <c r="M170" s="151" t="s">
        <v>1</v>
      </c>
      <c r="N170" s="152" t="s">
        <v>37</v>
      </c>
      <c r="O170" s="153">
        <v>0.184</v>
      </c>
      <c r="P170" s="153">
        <f>O170*H170</f>
        <v>0.25391999999999998</v>
      </c>
      <c r="Q170" s="153">
        <v>1.7000000000000001E-4</v>
      </c>
      <c r="R170" s="153">
        <f>Q170*H170</f>
        <v>2.3460000000000001E-4</v>
      </c>
      <c r="S170" s="153">
        <v>0</v>
      </c>
      <c r="T170" s="15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202</v>
      </c>
      <c r="AT170" s="155" t="s">
        <v>128</v>
      </c>
      <c r="AU170" s="155" t="s">
        <v>81</v>
      </c>
      <c r="AY170" s="14" t="s">
        <v>125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79</v>
      </c>
      <c r="BK170" s="156">
        <f>ROUND(I170*H170,2)</f>
        <v>0</v>
      </c>
      <c r="BL170" s="14" t="s">
        <v>202</v>
      </c>
      <c r="BM170" s="155" t="s">
        <v>337</v>
      </c>
    </row>
    <row r="171" spans="1:65" s="2" customFormat="1" ht="24.2" customHeight="1">
      <c r="A171" s="26"/>
      <c r="B171" s="143"/>
      <c r="C171" s="144" t="s">
        <v>338</v>
      </c>
      <c r="D171" s="144" t="s">
        <v>128</v>
      </c>
      <c r="E171" s="145" t="s">
        <v>339</v>
      </c>
      <c r="F171" s="146" t="s">
        <v>340</v>
      </c>
      <c r="G171" s="147" t="s">
        <v>177</v>
      </c>
      <c r="H171" s="148">
        <v>1.38</v>
      </c>
      <c r="I171" s="149"/>
      <c r="J171" s="149">
        <f>ROUND(I171*H171,2)</f>
        <v>0</v>
      </c>
      <c r="K171" s="150"/>
      <c r="L171" s="27"/>
      <c r="M171" s="151" t="s">
        <v>1</v>
      </c>
      <c r="N171" s="152" t="s">
        <v>37</v>
      </c>
      <c r="O171" s="153">
        <v>0.17199999999999999</v>
      </c>
      <c r="P171" s="153">
        <f>O171*H171</f>
        <v>0.23735999999999996</v>
      </c>
      <c r="Q171" s="153">
        <v>1.2E-4</v>
      </c>
      <c r="R171" s="153">
        <f>Q171*H171</f>
        <v>1.6559999999999999E-4</v>
      </c>
      <c r="S171" s="153">
        <v>0</v>
      </c>
      <c r="T171" s="15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202</v>
      </c>
      <c r="AT171" s="155" t="s">
        <v>128</v>
      </c>
      <c r="AU171" s="155" t="s">
        <v>81</v>
      </c>
      <c r="AY171" s="14" t="s">
        <v>125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79</v>
      </c>
      <c r="BK171" s="156">
        <f>ROUND(I171*H171,2)</f>
        <v>0</v>
      </c>
      <c r="BL171" s="14" t="s">
        <v>202</v>
      </c>
      <c r="BM171" s="155" t="s">
        <v>341</v>
      </c>
    </row>
    <row r="172" spans="1:65" s="12" customFormat="1" ht="22.9" customHeight="1">
      <c r="B172" s="131"/>
      <c r="D172" s="132" t="s">
        <v>71</v>
      </c>
      <c r="E172" s="141" t="s">
        <v>342</v>
      </c>
      <c r="F172" s="141" t="s">
        <v>343</v>
      </c>
      <c r="J172" s="142">
        <f>BK172</f>
        <v>0</v>
      </c>
      <c r="L172" s="131"/>
      <c r="M172" s="135"/>
      <c r="N172" s="136"/>
      <c r="O172" s="136"/>
      <c r="P172" s="137">
        <f>SUM(P173:P174)</f>
        <v>0.90413699999999997</v>
      </c>
      <c r="Q172" s="136"/>
      <c r="R172" s="137">
        <f>SUM(R173:R174)</f>
        <v>4.5672899999999999E-3</v>
      </c>
      <c r="S172" s="136"/>
      <c r="T172" s="138">
        <f>SUM(T173:T174)</f>
        <v>0</v>
      </c>
      <c r="AR172" s="132" t="s">
        <v>81</v>
      </c>
      <c r="AT172" s="139" t="s">
        <v>71</v>
      </c>
      <c r="AU172" s="139" t="s">
        <v>79</v>
      </c>
      <c r="AY172" s="132" t="s">
        <v>125</v>
      </c>
      <c r="BK172" s="140">
        <f>SUM(BK173:BK174)</f>
        <v>0</v>
      </c>
    </row>
    <row r="173" spans="1:65" s="2" customFormat="1" ht="24.2" customHeight="1">
      <c r="A173" s="26"/>
      <c r="B173" s="143"/>
      <c r="C173" s="144" t="s">
        <v>344</v>
      </c>
      <c r="D173" s="144" t="s">
        <v>128</v>
      </c>
      <c r="E173" s="145" t="s">
        <v>345</v>
      </c>
      <c r="F173" s="146" t="s">
        <v>346</v>
      </c>
      <c r="G173" s="147" t="s">
        <v>177</v>
      </c>
      <c r="H173" s="148">
        <v>9.3209999999999997</v>
      </c>
      <c r="I173" s="149"/>
      <c r="J173" s="149">
        <f>ROUND(I173*H173,2)</f>
        <v>0</v>
      </c>
      <c r="K173" s="150"/>
      <c r="L173" s="27"/>
      <c r="M173" s="151" t="s">
        <v>1</v>
      </c>
      <c r="N173" s="152" t="s">
        <v>37</v>
      </c>
      <c r="O173" s="153">
        <v>3.3000000000000002E-2</v>
      </c>
      <c r="P173" s="153">
        <f>O173*H173</f>
        <v>0.30759300000000001</v>
      </c>
      <c r="Q173" s="153">
        <v>2.0000000000000001E-4</v>
      </c>
      <c r="R173" s="153">
        <f>Q173*H173</f>
        <v>1.8642000000000001E-3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202</v>
      </c>
      <c r="AT173" s="155" t="s">
        <v>128</v>
      </c>
      <c r="AU173" s="155" t="s">
        <v>81</v>
      </c>
      <c r="AY173" s="14" t="s">
        <v>125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79</v>
      </c>
      <c r="BK173" s="156">
        <f>ROUND(I173*H173,2)</f>
        <v>0</v>
      </c>
      <c r="BL173" s="14" t="s">
        <v>202</v>
      </c>
      <c r="BM173" s="155" t="s">
        <v>347</v>
      </c>
    </row>
    <row r="174" spans="1:65" s="2" customFormat="1" ht="24.2" customHeight="1">
      <c r="A174" s="26"/>
      <c r="B174" s="143"/>
      <c r="C174" s="144" t="s">
        <v>261</v>
      </c>
      <c r="D174" s="144" t="s">
        <v>128</v>
      </c>
      <c r="E174" s="145" t="s">
        <v>348</v>
      </c>
      <c r="F174" s="146" t="s">
        <v>349</v>
      </c>
      <c r="G174" s="147" t="s">
        <v>177</v>
      </c>
      <c r="H174" s="148">
        <v>9.3209999999999997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37</v>
      </c>
      <c r="O174" s="153">
        <v>6.4000000000000001E-2</v>
      </c>
      <c r="P174" s="153">
        <f>O174*H174</f>
        <v>0.59654399999999996</v>
      </c>
      <c r="Q174" s="153">
        <v>2.9E-4</v>
      </c>
      <c r="R174" s="153">
        <f>Q174*H174</f>
        <v>2.70309E-3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202</v>
      </c>
      <c r="AT174" s="155" t="s">
        <v>128</v>
      </c>
      <c r="AU174" s="155" t="s">
        <v>81</v>
      </c>
      <c r="AY174" s="14" t="s">
        <v>125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79</v>
      </c>
      <c r="BK174" s="156">
        <f>ROUND(I174*H174,2)</f>
        <v>0</v>
      </c>
      <c r="BL174" s="14" t="s">
        <v>202</v>
      </c>
      <c r="BM174" s="155" t="s">
        <v>350</v>
      </c>
    </row>
    <row r="175" spans="1:65" s="12" customFormat="1" ht="25.9" customHeight="1">
      <c r="B175" s="131"/>
      <c r="D175" s="132" t="s">
        <v>71</v>
      </c>
      <c r="E175" s="133" t="s">
        <v>258</v>
      </c>
      <c r="F175" s="133" t="s">
        <v>351</v>
      </c>
      <c r="J175" s="134">
        <f>BK175</f>
        <v>0</v>
      </c>
      <c r="L175" s="131"/>
      <c r="M175" s="135"/>
      <c r="N175" s="136"/>
      <c r="O175" s="136"/>
      <c r="P175" s="137">
        <f>P176</f>
        <v>7.4999999999999997E-2</v>
      </c>
      <c r="Q175" s="136"/>
      <c r="R175" s="137">
        <f>R176</f>
        <v>0</v>
      </c>
      <c r="S175" s="136"/>
      <c r="T175" s="138">
        <f>T176</f>
        <v>0</v>
      </c>
      <c r="AR175" s="132" t="s">
        <v>139</v>
      </c>
      <c r="AT175" s="139" t="s">
        <v>71</v>
      </c>
      <c r="AU175" s="139" t="s">
        <v>72</v>
      </c>
      <c r="AY175" s="132" t="s">
        <v>125</v>
      </c>
      <c r="BK175" s="140">
        <f>BK176</f>
        <v>0</v>
      </c>
    </row>
    <row r="176" spans="1:65" s="12" customFormat="1" ht="22.9" customHeight="1">
      <c r="B176" s="131"/>
      <c r="D176" s="132" t="s">
        <v>71</v>
      </c>
      <c r="E176" s="141" t="s">
        <v>352</v>
      </c>
      <c r="F176" s="141" t="s">
        <v>353</v>
      </c>
      <c r="J176" s="142">
        <f>BK176</f>
        <v>0</v>
      </c>
      <c r="L176" s="131"/>
      <c r="M176" s="135"/>
      <c r="N176" s="136"/>
      <c r="O176" s="136"/>
      <c r="P176" s="137">
        <f>P177</f>
        <v>7.4999999999999997E-2</v>
      </c>
      <c r="Q176" s="136"/>
      <c r="R176" s="137">
        <f>R177</f>
        <v>0</v>
      </c>
      <c r="S176" s="136"/>
      <c r="T176" s="138">
        <f>T177</f>
        <v>0</v>
      </c>
      <c r="AR176" s="132" t="s">
        <v>139</v>
      </c>
      <c r="AT176" s="139" t="s">
        <v>71</v>
      </c>
      <c r="AU176" s="139" t="s">
        <v>79</v>
      </c>
      <c r="AY176" s="132" t="s">
        <v>125</v>
      </c>
      <c r="BK176" s="140">
        <f>BK177</f>
        <v>0</v>
      </c>
    </row>
    <row r="177" spans="1:65" s="2" customFormat="1" ht="14.45" customHeight="1">
      <c r="A177" s="26"/>
      <c r="B177" s="143"/>
      <c r="C177" s="144" t="s">
        <v>354</v>
      </c>
      <c r="D177" s="144" t="s">
        <v>128</v>
      </c>
      <c r="E177" s="145" t="s">
        <v>355</v>
      </c>
      <c r="F177" s="146" t="s">
        <v>418</v>
      </c>
      <c r="G177" s="147" t="s">
        <v>356</v>
      </c>
      <c r="H177" s="148">
        <v>1</v>
      </c>
      <c r="I177" s="149"/>
      <c r="J177" s="149">
        <f>ROUND(I177*H177,2)</f>
        <v>0</v>
      </c>
      <c r="K177" s="150"/>
      <c r="L177" s="27"/>
      <c r="M177" s="157" t="s">
        <v>1</v>
      </c>
      <c r="N177" s="158" t="s">
        <v>37</v>
      </c>
      <c r="O177" s="159">
        <v>7.4999999999999997E-2</v>
      </c>
      <c r="P177" s="159">
        <f>O177*H177</f>
        <v>7.4999999999999997E-2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357</v>
      </c>
      <c r="AT177" s="155" t="s">
        <v>128</v>
      </c>
      <c r="AU177" s="155" t="s">
        <v>81</v>
      </c>
      <c r="AY177" s="14" t="s">
        <v>125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79</v>
      </c>
      <c r="BK177" s="156">
        <f>ROUND(I177*H177,2)</f>
        <v>0</v>
      </c>
      <c r="BL177" s="14" t="s">
        <v>357</v>
      </c>
      <c r="BM177" s="155" t="s">
        <v>358</v>
      </c>
    </row>
    <row r="178" spans="1:65" s="2" customFormat="1" ht="6.95" customHeight="1">
      <c r="A178" s="26"/>
      <c r="B178" s="41"/>
      <c r="C178" s="42"/>
      <c r="D178" s="42"/>
      <c r="E178" s="42"/>
      <c r="F178" s="42"/>
      <c r="G178" s="42"/>
      <c r="H178" s="42"/>
      <c r="I178" s="42"/>
      <c r="J178" s="42"/>
      <c r="K178" s="42"/>
      <c r="L178" s="27"/>
      <c r="M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</row>
  </sheetData>
  <autoFilter ref="C131:K177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1"/>
  <sheetViews>
    <sheetView showGridLines="0" tabSelected="1" workbookViewId="0">
      <selection activeCell="W143" sqref="W1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04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1" t="s">
        <v>359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97" t="str">
        <f>'Rekapitulace stavby'!E14</f>
        <v xml:space="preserve"> </v>
      </c>
      <c r="F20" s="197"/>
      <c r="G20" s="197"/>
      <c r="H20" s="197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00" t="s">
        <v>1</v>
      </c>
      <c r="F29" s="200"/>
      <c r="G29" s="200"/>
      <c r="H29" s="20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ROUNDUP(J127,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ROUNDUP((SUM(BE127:BE150)),  2)</f>
        <v>0</v>
      </c>
      <c r="G35" s="26"/>
      <c r="H35" s="26"/>
      <c r="I35" s="100">
        <v>0.21</v>
      </c>
      <c r="J35" s="99">
        <f>ROUNDUP(((SUM(BE127:BE150))*I35),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ROUNDUP((SUM(BF127:BF150)),  2)</f>
        <v>0</v>
      </c>
      <c r="G36" s="26"/>
      <c r="H36" s="26"/>
      <c r="I36" s="100">
        <v>0.15</v>
      </c>
      <c r="J36" s="99">
        <f>ROUNDUP(((SUM(BF127:BF150))*I36),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ROUNDUP((SUM(BG127:BG150)),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ROUNDUP((SUM(BH127:BH150)),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ROUNDUP((SUM(BI127:BI150)),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1" t="str">
        <f>E11</f>
        <v>03 - tzb - zt, ut, vzt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J127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J128</f>
        <v>0</v>
      </c>
      <c r="L99" s="112"/>
    </row>
    <row r="100" spans="1:47" s="10" customFormat="1" ht="19.899999999999999" customHeight="1">
      <c r="B100" s="116"/>
      <c r="D100" s="117" t="s">
        <v>220</v>
      </c>
      <c r="E100" s="118"/>
      <c r="F100" s="118"/>
      <c r="G100" s="118"/>
      <c r="H100" s="118"/>
      <c r="I100" s="118"/>
      <c r="J100" s="119">
        <f>J129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J131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J133</f>
        <v>0</v>
      </c>
      <c r="L102" s="112"/>
    </row>
    <row r="103" spans="1:47" s="10" customFormat="1" ht="19.899999999999999" customHeight="1">
      <c r="B103" s="116"/>
      <c r="D103" s="117" t="s">
        <v>360</v>
      </c>
      <c r="E103" s="118"/>
      <c r="F103" s="118"/>
      <c r="G103" s="118"/>
      <c r="H103" s="118"/>
      <c r="I103" s="118"/>
      <c r="J103" s="119">
        <f>J134</f>
        <v>0</v>
      </c>
      <c r="L103" s="116"/>
    </row>
    <row r="104" spans="1:47" s="10" customFormat="1" ht="19.899999999999999" customHeight="1">
      <c r="B104" s="116"/>
      <c r="D104" s="117" t="s">
        <v>361</v>
      </c>
      <c r="E104" s="118"/>
      <c r="F104" s="118"/>
      <c r="G104" s="118"/>
      <c r="H104" s="118"/>
      <c r="I104" s="118"/>
      <c r="J104" s="119">
        <f>J137</f>
        <v>0</v>
      </c>
      <c r="L104" s="116"/>
    </row>
    <row r="105" spans="1:47" s="10" customFormat="1" ht="19.899999999999999" customHeight="1">
      <c r="B105" s="116"/>
      <c r="D105" s="117" t="s">
        <v>362</v>
      </c>
      <c r="E105" s="118"/>
      <c r="F105" s="118"/>
      <c r="G105" s="118"/>
      <c r="H105" s="118"/>
      <c r="I105" s="118"/>
      <c r="J105" s="119">
        <f>J144</f>
        <v>0</v>
      </c>
      <c r="L105" s="116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110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2" customHeight="1">
      <c r="A114" s="26"/>
      <c r="B114" s="27"/>
      <c r="C114" s="23" t="s">
        <v>14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6.5" customHeight="1">
      <c r="A115" s="26"/>
      <c r="B115" s="27"/>
      <c r="C115" s="26"/>
      <c r="D115" s="26"/>
      <c r="E115" s="210" t="str">
        <f>E7</f>
        <v>Rekonstrukce stávajících WC v MŠ Předškolní v Ostravě Výškovicích</v>
      </c>
      <c r="F115" s="211"/>
      <c r="G115" s="211"/>
      <c r="H115" s="211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1" customFormat="1" ht="12" customHeight="1">
      <c r="B116" s="17"/>
      <c r="C116" s="23" t="s">
        <v>98</v>
      </c>
      <c r="L116" s="17"/>
    </row>
    <row r="117" spans="1:63" s="2" customFormat="1" ht="16.5" customHeight="1">
      <c r="A117" s="26"/>
      <c r="B117" s="27"/>
      <c r="C117" s="26"/>
      <c r="D117" s="26"/>
      <c r="E117" s="210" t="s">
        <v>143</v>
      </c>
      <c r="F117" s="209"/>
      <c r="G117" s="209"/>
      <c r="H117" s="209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100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171" t="str">
        <f>E11</f>
        <v>03 - tzb - zt, ut, vzt</v>
      </c>
      <c r="F119" s="209"/>
      <c r="G119" s="209"/>
      <c r="H119" s="209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18</v>
      </c>
      <c r="D121" s="26"/>
      <c r="E121" s="26"/>
      <c r="F121" s="21" t="str">
        <f>F14</f>
        <v xml:space="preserve"> </v>
      </c>
      <c r="G121" s="26"/>
      <c r="H121" s="26"/>
      <c r="I121" s="23" t="s">
        <v>20</v>
      </c>
      <c r="J121" s="49">
        <f>IF(J14="","",J14)</f>
        <v>44119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25.7" customHeight="1">
      <c r="A123" s="26"/>
      <c r="B123" s="27"/>
      <c r="C123" s="23" t="s">
        <v>21</v>
      </c>
      <c r="D123" s="26"/>
      <c r="E123" s="26"/>
      <c r="F123" s="21" t="str">
        <f>E17</f>
        <v>SMO - Městský obvod Ostrava-Jih</v>
      </c>
      <c r="G123" s="26"/>
      <c r="H123" s="26"/>
      <c r="I123" s="23" t="s">
        <v>26</v>
      </c>
      <c r="J123" s="24" t="str">
        <f>E23</f>
        <v>Ingesta spol. s.r.o. Ostrava Hrabůvka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25</v>
      </c>
      <c r="D124" s="26"/>
      <c r="E124" s="26"/>
      <c r="F124" s="21" t="str">
        <f>IF(E20="","",E20)</f>
        <v xml:space="preserve"> </v>
      </c>
      <c r="G124" s="26"/>
      <c r="H124" s="26"/>
      <c r="I124" s="23" t="s">
        <v>28</v>
      </c>
      <c r="J124" s="24" t="str">
        <f>E26</f>
        <v xml:space="preserve"> 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20"/>
      <c r="B126" s="121"/>
      <c r="C126" s="122" t="s">
        <v>111</v>
      </c>
      <c r="D126" s="123" t="s">
        <v>57</v>
      </c>
      <c r="E126" s="123" t="s">
        <v>53</v>
      </c>
      <c r="F126" s="123" t="s">
        <v>54</v>
      </c>
      <c r="G126" s="123" t="s">
        <v>112</v>
      </c>
      <c r="H126" s="123" t="s">
        <v>113</v>
      </c>
      <c r="I126" s="123" t="s">
        <v>114</v>
      </c>
      <c r="J126" s="124" t="s">
        <v>104</v>
      </c>
      <c r="K126" s="125" t="s">
        <v>115</v>
      </c>
      <c r="L126" s="126"/>
      <c r="M126" s="56" t="s">
        <v>1</v>
      </c>
      <c r="N126" s="57" t="s">
        <v>36</v>
      </c>
      <c r="O126" s="57" t="s">
        <v>116</v>
      </c>
      <c r="P126" s="57" t="s">
        <v>117</v>
      </c>
      <c r="Q126" s="57" t="s">
        <v>118</v>
      </c>
      <c r="R126" s="57" t="s">
        <v>119</v>
      </c>
      <c r="S126" s="57" t="s">
        <v>120</v>
      </c>
      <c r="T126" s="58" t="s">
        <v>121</v>
      </c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</row>
    <row r="127" spans="1:63" s="2" customFormat="1" ht="22.9" customHeight="1">
      <c r="A127" s="26"/>
      <c r="B127" s="27"/>
      <c r="C127" s="63" t="s">
        <v>122</v>
      </c>
      <c r="D127" s="26"/>
      <c r="E127" s="26"/>
      <c r="F127" s="26"/>
      <c r="G127" s="26"/>
      <c r="H127" s="26"/>
      <c r="I127" s="26"/>
      <c r="J127" s="127">
        <f>BK127</f>
        <v>0</v>
      </c>
      <c r="K127" s="26"/>
      <c r="L127" s="27"/>
      <c r="M127" s="59"/>
      <c r="N127" s="50"/>
      <c r="O127" s="60"/>
      <c r="P127" s="128">
        <f>P128+P133</f>
        <v>9.7685290000000009</v>
      </c>
      <c r="Q127" s="60"/>
      <c r="R127" s="128">
        <f>R128+R133</f>
        <v>6.7119999999999985E-2</v>
      </c>
      <c r="S127" s="60"/>
      <c r="T127" s="129">
        <f>T128+T133</f>
        <v>4.5399999999999996E-2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71</v>
      </c>
      <c r="AU127" s="14" t="s">
        <v>106</v>
      </c>
      <c r="BK127" s="130">
        <f>BK128+BK133</f>
        <v>0</v>
      </c>
    </row>
    <row r="128" spans="1:63" s="12" customFormat="1" ht="25.9" customHeight="1">
      <c r="B128" s="131"/>
      <c r="D128" s="132" t="s">
        <v>71</v>
      </c>
      <c r="E128" s="133" t="s">
        <v>151</v>
      </c>
      <c r="F128" s="133" t="s">
        <v>152</v>
      </c>
      <c r="J128" s="134">
        <f>BK128</f>
        <v>0</v>
      </c>
      <c r="L128" s="131"/>
      <c r="M128" s="135"/>
      <c r="N128" s="136"/>
      <c r="O128" s="136"/>
      <c r="P128" s="137">
        <f>P129+P131</f>
        <v>1.4296</v>
      </c>
      <c r="Q128" s="136"/>
      <c r="R128" s="137">
        <f>R129+R131</f>
        <v>1.6E-2</v>
      </c>
      <c r="S128" s="136"/>
      <c r="T128" s="138">
        <f>T129+T131</f>
        <v>2.4E-2</v>
      </c>
      <c r="AR128" s="132" t="s">
        <v>79</v>
      </c>
      <c r="AT128" s="139" t="s">
        <v>71</v>
      </c>
      <c r="AU128" s="139" t="s">
        <v>72</v>
      </c>
      <c r="AY128" s="132" t="s">
        <v>125</v>
      </c>
      <c r="BK128" s="140">
        <f>BK129+BK131</f>
        <v>0</v>
      </c>
    </row>
    <row r="129" spans="1:65" s="12" customFormat="1" ht="22.9" customHeight="1">
      <c r="B129" s="131"/>
      <c r="D129" s="132" t="s">
        <v>71</v>
      </c>
      <c r="E129" s="141" t="s">
        <v>174</v>
      </c>
      <c r="F129" s="141" t="s">
        <v>228</v>
      </c>
      <c r="J129" s="142">
        <f>BK129</f>
        <v>0</v>
      </c>
      <c r="L129" s="131"/>
      <c r="M129" s="135"/>
      <c r="N129" s="136"/>
      <c r="O129" s="136"/>
      <c r="P129" s="137">
        <f>P130</f>
        <v>0.24960000000000002</v>
      </c>
      <c r="Q129" s="136"/>
      <c r="R129" s="137">
        <f>R130</f>
        <v>1.6E-2</v>
      </c>
      <c r="S129" s="136"/>
      <c r="T129" s="138">
        <f>T130</f>
        <v>0</v>
      </c>
      <c r="AR129" s="132" t="s">
        <v>79</v>
      </c>
      <c r="AT129" s="139" t="s">
        <v>71</v>
      </c>
      <c r="AU129" s="139" t="s">
        <v>79</v>
      </c>
      <c r="AY129" s="132" t="s">
        <v>125</v>
      </c>
      <c r="BK129" s="140">
        <f>BK130</f>
        <v>0</v>
      </c>
    </row>
    <row r="130" spans="1:65" s="2" customFormat="1" ht="14.45" customHeight="1">
      <c r="A130" s="26"/>
      <c r="B130" s="143"/>
      <c r="C130" s="144" t="s">
        <v>79</v>
      </c>
      <c r="D130" s="144" t="s">
        <v>128</v>
      </c>
      <c r="E130" s="145" t="s">
        <v>363</v>
      </c>
      <c r="F130" s="146" t="s">
        <v>364</v>
      </c>
      <c r="G130" s="147" t="s">
        <v>177</v>
      </c>
      <c r="H130" s="148">
        <v>0.4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0.624</v>
      </c>
      <c r="P130" s="153">
        <f>O130*H130</f>
        <v>0.24960000000000002</v>
      </c>
      <c r="Q130" s="153">
        <v>0.04</v>
      </c>
      <c r="R130" s="153">
        <f>Q130*H130</f>
        <v>1.6E-2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365</v>
      </c>
    </row>
    <row r="131" spans="1:65" s="12" customFormat="1" ht="22.9" customHeight="1">
      <c r="B131" s="131"/>
      <c r="D131" s="132" t="s">
        <v>71</v>
      </c>
      <c r="E131" s="141" t="s">
        <v>172</v>
      </c>
      <c r="F131" s="141" t="s">
        <v>173</v>
      </c>
      <c r="J131" s="142">
        <f>BK131</f>
        <v>0</v>
      </c>
      <c r="L131" s="131"/>
      <c r="M131" s="135"/>
      <c r="N131" s="136"/>
      <c r="O131" s="136"/>
      <c r="P131" s="137">
        <f>P132</f>
        <v>1.18</v>
      </c>
      <c r="Q131" s="136"/>
      <c r="R131" s="137">
        <f>R132</f>
        <v>0</v>
      </c>
      <c r="S131" s="136"/>
      <c r="T131" s="138">
        <f>T132</f>
        <v>2.4E-2</v>
      </c>
      <c r="AR131" s="132" t="s">
        <v>79</v>
      </c>
      <c r="AT131" s="139" t="s">
        <v>71</v>
      </c>
      <c r="AU131" s="139" t="s">
        <v>79</v>
      </c>
      <c r="AY131" s="132" t="s">
        <v>125</v>
      </c>
      <c r="BK131" s="140">
        <f>BK132</f>
        <v>0</v>
      </c>
    </row>
    <row r="132" spans="1:65" s="2" customFormat="1" ht="24.2" customHeight="1">
      <c r="A132" s="26"/>
      <c r="B132" s="143"/>
      <c r="C132" s="144" t="s">
        <v>81</v>
      </c>
      <c r="D132" s="144" t="s">
        <v>128</v>
      </c>
      <c r="E132" s="145" t="s">
        <v>366</v>
      </c>
      <c r="F132" s="146" t="s">
        <v>367</v>
      </c>
      <c r="G132" s="147" t="s">
        <v>217</v>
      </c>
      <c r="H132" s="148">
        <v>4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0.29499999999999998</v>
      </c>
      <c r="P132" s="153">
        <f>O132*H132</f>
        <v>1.18</v>
      </c>
      <c r="Q132" s="153">
        <v>0</v>
      </c>
      <c r="R132" s="153">
        <f>Q132*H132</f>
        <v>0</v>
      </c>
      <c r="S132" s="153">
        <v>6.0000000000000001E-3</v>
      </c>
      <c r="T132" s="154">
        <f>S132*H132</f>
        <v>2.4E-2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368</v>
      </c>
    </row>
    <row r="133" spans="1:65" s="12" customFormat="1" ht="25.9" customHeight="1">
      <c r="B133" s="131"/>
      <c r="D133" s="132" t="s">
        <v>71</v>
      </c>
      <c r="E133" s="133" t="s">
        <v>194</v>
      </c>
      <c r="F133" s="133" t="s">
        <v>195</v>
      </c>
      <c r="J133" s="134">
        <f>BK133</f>
        <v>0</v>
      </c>
      <c r="L133" s="131"/>
      <c r="M133" s="135"/>
      <c r="N133" s="136"/>
      <c r="O133" s="136"/>
      <c r="P133" s="137">
        <f>P134+P137+P144</f>
        <v>8.3389290000000003</v>
      </c>
      <c r="Q133" s="136"/>
      <c r="R133" s="137">
        <f>R134+R137+R144</f>
        <v>5.1119999999999992E-2</v>
      </c>
      <c r="S133" s="136"/>
      <c r="T133" s="138">
        <f>T134+T137+T144</f>
        <v>2.1399999999999999E-2</v>
      </c>
      <c r="AR133" s="132" t="s">
        <v>81</v>
      </c>
      <c r="AT133" s="139" t="s">
        <v>71</v>
      </c>
      <c r="AU133" s="139" t="s">
        <v>72</v>
      </c>
      <c r="AY133" s="132" t="s">
        <v>125</v>
      </c>
      <c r="BK133" s="140">
        <f>BK134+BK137+BK144</f>
        <v>0</v>
      </c>
    </row>
    <row r="134" spans="1:65" s="12" customFormat="1" ht="22.9" customHeight="1">
      <c r="B134" s="131"/>
      <c r="D134" s="132" t="s">
        <v>71</v>
      </c>
      <c r="E134" s="141" t="s">
        <v>369</v>
      </c>
      <c r="F134" s="141" t="s">
        <v>370</v>
      </c>
      <c r="J134" s="142">
        <f>BK134</f>
        <v>0</v>
      </c>
      <c r="L134" s="131"/>
      <c r="M134" s="135"/>
      <c r="N134" s="136"/>
      <c r="O134" s="136"/>
      <c r="P134" s="137">
        <f>SUM(P135:P136)</f>
        <v>0.72504599999999997</v>
      </c>
      <c r="Q134" s="136"/>
      <c r="R134" s="137">
        <f>SUM(R135:R136)</f>
        <v>2E-3</v>
      </c>
      <c r="S134" s="136"/>
      <c r="T134" s="138">
        <f>SUM(T135:T136)</f>
        <v>0</v>
      </c>
      <c r="AR134" s="132" t="s">
        <v>81</v>
      </c>
      <c r="AT134" s="139" t="s">
        <v>71</v>
      </c>
      <c r="AU134" s="139" t="s">
        <v>79</v>
      </c>
      <c r="AY134" s="132" t="s">
        <v>125</v>
      </c>
      <c r="BK134" s="140">
        <f>SUM(BK135:BK136)</f>
        <v>0</v>
      </c>
    </row>
    <row r="135" spans="1:65" s="2" customFormat="1" ht="14.45" customHeight="1">
      <c r="A135" s="26"/>
      <c r="B135" s="143"/>
      <c r="C135" s="144" t="s">
        <v>139</v>
      </c>
      <c r="D135" s="144" t="s">
        <v>128</v>
      </c>
      <c r="E135" s="145" t="s">
        <v>371</v>
      </c>
      <c r="F135" s="146" t="s">
        <v>372</v>
      </c>
      <c r="G135" s="147" t="s">
        <v>201</v>
      </c>
      <c r="H135" s="148">
        <v>2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37</v>
      </c>
      <c r="O135" s="153">
        <v>0.36099999999999999</v>
      </c>
      <c r="P135" s="153">
        <f>O135*H135</f>
        <v>0.72199999999999998</v>
      </c>
      <c r="Q135" s="153">
        <v>1E-3</v>
      </c>
      <c r="R135" s="153">
        <f>Q135*H135</f>
        <v>2E-3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202</v>
      </c>
      <c r="AT135" s="155" t="s">
        <v>128</v>
      </c>
      <c r="AU135" s="155" t="s">
        <v>81</v>
      </c>
      <c r="AY135" s="14" t="s">
        <v>125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79</v>
      </c>
      <c r="BK135" s="156">
        <f>ROUND(I135*H135,2)</f>
        <v>0</v>
      </c>
      <c r="BL135" s="14" t="s">
        <v>202</v>
      </c>
      <c r="BM135" s="155" t="s">
        <v>373</v>
      </c>
    </row>
    <row r="136" spans="1:65" s="2" customFormat="1" ht="24.2" customHeight="1">
      <c r="A136" s="26"/>
      <c r="B136" s="143"/>
      <c r="C136" s="144" t="s">
        <v>158</v>
      </c>
      <c r="D136" s="144" t="s">
        <v>128</v>
      </c>
      <c r="E136" s="145" t="s">
        <v>374</v>
      </c>
      <c r="F136" s="146" t="s">
        <v>375</v>
      </c>
      <c r="G136" s="147" t="s">
        <v>157</v>
      </c>
      <c r="H136" s="148">
        <v>2E-3</v>
      </c>
      <c r="I136" s="149"/>
      <c r="J136" s="149">
        <f>ROUND(I136*H136,2)</f>
        <v>0</v>
      </c>
      <c r="K136" s="150"/>
      <c r="L136" s="27"/>
      <c r="M136" s="151" t="s">
        <v>1</v>
      </c>
      <c r="N136" s="152" t="s">
        <v>37</v>
      </c>
      <c r="O136" s="153">
        <v>1.5229999999999999</v>
      </c>
      <c r="P136" s="153">
        <f>O136*H136</f>
        <v>3.0460000000000001E-3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79</v>
      </c>
      <c r="BK136" s="156">
        <f>ROUND(I136*H136,2)</f>
        <v>0</v>
      </c>
      <c r="BL136" s="14" t="s">
        <v>158</v>
      </c>
      <c r="BM136" s="155" t="s">
        <v>376</v>
      </c>
    </row>
    <row r="137" spans="1:65" s="12" customFormat="1" ht="22.9" customHeight="1">
      <c r="B137" s="131"/>
      <c r="D137" s="132" t="s">
        <v>71</v>
      </c>
      <c r="E137" s="141" t="s">
        <v>377</v>
      </c>
      <c r="F137" s="141" t="s">
        <v>378</v>
      </c>
      <c r="J137" s="142">
        <f>BK137</f>
        <v>0</v>
      </c>
      <c r="L137" s="131"/>
      <c r="M137" s="135"/>
      <c r="N137" s="136"/>
      <c r="O137" s="136"/>
      <c r="P137" s="137">
        <f>SUM(P138:P143)</f>
        <v>3.4282439999999998</v>
      </c>
      <c r="Q137" s="136"/>
      <c r="R137" s="137">
        <f>SUM(R138:R143)</f>
        <v>5.77E-3</v>
      </c>
      <c r="S137" s="136"/>
      <c r="T137" s="138">
        <f>SUM(T138:T143)</f>
        <v>2.0699999999999998E-3</v>
      </c>
      <c r="AR137" s="132" t="s">
        <v>81</v>
      </c>
      <c r="AT137" s="139" t="s">
        <v>71</v>
      </c>
      <c r="AU137" s="139" t="s">
        <v>79</v>
      </c>
      <c r="AY137" s="132" t="s">
        <v>125</v>
      </c>
      <c r="BK137" s="140">
        <f>SUM(BK138:BK143)</f>
        <v>0</v>
      </c>
    </row>
    <row r="138" spans="1:65" s="2" customFormat="1" ht="14.45" customHeight="1">
      <c r="A138" s="26"/>
      <c r="B138" s="143"/>
      <c r="C138" s="144" t="s">
        <v>124</v>
      </c>
      <c r="D138" s="144" t="s">
        <v>128</v>
      </c>
      <c r="E138" s="145" t="s">
        <v>379</v>
      </c>
      <c r="F138" s="146" t="s">
        <v>380</v>
      </c>
      <c r="G138" s="147" t="s">
        <v>201</v>
      </c>
      <c r="H138" s="148">
        <v>1</v>
      </c>
      <c r="I138" s="149"/>
      <c r="J138" s="149">
        <f t="shared" ref="J138:J143" si="0">ROUND(I138*H138,2)</f>
        <v>0</v>
      </c>
      <c r="K138" s="150"/>
      <c r="L138" s="27"/>
      <c r="M138" s="151" t="s">
        <v>1</v>
      </c>
      <c r="N138" s="152" t="s">
        <v>37</v>
      </c>
      <c r="O138" s="153">
        <v>0.48899999999999999</v>
      </c>
      <c r="P138" s="153">
        <f t="shared" ref="P138:P143" si="1">O138*H138</f>
        <v>0.48899999999999999</v>
      </c>
      <c r="Q138" s="153">
        <v>8.0999999999999996E-4</v>
      </c>
      <c r="R138" s="153">
        <f t="shared" ref="R138:R143" si="2">Q138*H138</f>
        <v>8.0999999999999996E-4</v>
      </c>
      <c r="S138" s="153">
        <v>0</v>
      </c>
      <c r="T138" s="154">
        <f t="shared" ref="T138:T143" si="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202</v>
      </c>
      <c r="AT138" s="155" t="s">
        <v>128</v>
      </c>
      <c r="AU138" s="155" t="s">
        <v>81</v>
      </c>
      <c r="AY138" s="14" t="s">
        <v>125</v>
      </c>
      <c r="BE138" s="156">
        <f t="shared" ref="BE138:BE143" si="4">IF(N138="základní",J138,0)</f>
        <v>0</v>
      </c>
      <c r="BF138" s="156">
        <f t="shared" ref="BF138:BF143" si="5">IF(N138="snížená",J138,0)</f>
        <v>0</v>
      </c>
      <c r="BG138" s="156">
        <f t="shared" ref="BG138:BG143" si="6">IF(N138="zákl. přenesená",J138,0)</f>
        <v>0</v>
      </c>
      <c r="BH138" s="156">
        <f t="shared" ref="BH138:BH143" si="7">IF(N138="sníž. přenesená",J138,0)</f>
        <v>0</v>
      </c>
      <c r="BI138" s="156">
        <f t="shared" ref="BI138:BI143" si="8">IF(N138="nulová",J138,0)</f>
        <v>0</v>
      </c>
      <c r="BJ138" s="14" t="s">
        <v>79</v>
      </c>
      <c r="BK138" s="156">
        <f t="shared" ref="BK138:BK143" si="9">ROUND(I138*H138,2)</f>
        <v>0</v>
      </c>
      <c r="BL138" s="14" t="s">
        <v>202</v>
      </c>
      <c r="BM138" s="155" t="s">
        <v>381</v>
      </c>
    </row>
    <row r="139" spans="1:65" s="2" customFormat="1" ht="24.2" customHeight="1">
      <c r="A139" s="26"/>
      <c r="B139" s="143"/>
      <c r="C139" s="144" t="s">
        <v>174</v>
      </c>
      <c r="D139" s="144" t="s">
        <v>128</v>
      </c>
      <c r="E139" s="145" t="s">
        <v>382</v>
      </c>
      <c r="F139" s="146" t="s">
        <v>383</v>
      </c>
      <c r="G139" s="147" t="s">
        <v>217</v>
      </c>
      <c r="H139" s="148">
        <v>4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0.52900000000000003</v>
      </c>
      <c r="P139" s="153">
        <f t="shared" si="1"/>
        <v>2.1160000000000001</v>
      </c>
      <c r="Q139" s="153">
        <v>9.7999999999999997E-4</v>
      </c>
      <c r="R139" s="153">
        <f t="shared" si="2"/>
        <v>3.9199999999999999E-3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202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202</v>
      </c>
      <c r="BM139" s="155" t="s">
        <v>384</v>
      </c>
    </row>
    <row r="140" spans="1:65" s="2" customFormat="1" ht="37.9" customHeight="1">
      <c r="A140" s="26"/>
      <c r="B140" s="143"/>
      <c r="C140" s="144" t="s">
        <v>179</v>
      </c>
      <c r="D140" s="144" t="s">
        <v>128</v>
      </c>
      <c r="E140" s="145" t="s">
        <v>385</v>
      </c>
      <c r="F140" s="146" t="s">
        <v>386</v>
      </c>
      <c r="G140" s="147" t="s">
        <v>217</v>
      </c>
      <c r="H140" s="148">
        <v>4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0.106</v>
      </c>
      <c r="P140" s="153">
        <f t="shared" si="1"/>
        <v>0.42399999999999999</v>
      </c>
      <c r="Q140" s="153">
        <v>6.9999999999999994E-5</v>
      </c>
      <c r="R140" s="153">
        <f t="shared" si="2"/>
        <v>2.7999999999999998E-4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202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202</v>
      </c>
      <c r="BM140" s="155" t="s">
        <v>387</v>
      </c>
    </row>
    <row r="141" spans="1:65" s="2" customFormat="1" ht="24.2" customHeight="1">
      <c r="A141" s="26"/>
      <c r="B141" s="143"/>
      <c r="C141" s="144" t="s">
        <v>183</v>
      </c>
      <c r="D141" s="144" t="s">
        <v>128</v>
      </c>
      <c r="E141" s="145" t="s">
        <v>388</v>
      </c>
      <c r="F141" s="146" t="s">
        <v>389</v>
      </c>
      <c r="G141" s="147" t="s">
        <v>201</v>
      </c>
      <c r="H141" s="148">
        <v>3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4.1000000000000002E-2</v>
      </c>
      <c r="P141" s="153">
        <f t="shared" si="1"/>
        <v>0.123</v>
      </c>
      <c r="Q141" s="153">
        <v>0</v>
      </c>
      <c r="R141" s="153">
        <f t="shared" si="2"/>
        <v>0</v>
      </c>
      <c r="S141" s="153">
        <v>6.8999999999999997E-4</v>
      </c>
      <c r="T141" s="154">
        <f t="shared" si="3"/>
        <v>2.0699999999999998E-3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202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202</v>
      </c>
      <c r="BM141" s="155" t="s">
        <v>390</v>
      </c>
    </row>
    <row r="142" spans="1:65" s="2" customFormat="1" ht="24.2" customHeight="1">
      <c r="A142" s="26"/>
      <c r="B142" s="143"/>
      <c r="C142" s="144" t="s">
        <v>172</v>
      </c>
      <c r="D142" s="144" t="s">
        <v>128</v>
      </c>
      <c r="E142" s="145" t="s">
        <v>391</v>
      </c>
      <c r="F142" s="146" t="s">
        <v>392</v>
      </c>
      <c r="G142" s="147" t="s">
        <v>217</v>
      </c>
      <c r="H142" s="148">
        <v>4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37</v>
      </c>
      <c r="O142" s="153">
        <v>6.7000000000000004E-2</v>
      </c>
      <c r="P142" s="153">
        <f t="shared" si="1"/>
        <v>0.26800000000000002</v>
      </c>
      <c r="Q142" s="153">
        <v>1.9000000000000001E-4</v>
      </c>
      <c r="R142" s="153">
        <f t="shared" si="2"/>
        <v>7.6000000000000004E-4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202</v>
      </c>
      <c r="AT142" s="155" t="s">
        <v>128</v>
      </c>
      <c r="AU142" s="155" t="s">
        <v>81</v>
      </c>
      <c r="AY142" s="14" t="s">
        <v>125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79</v>
      </c>
      <c r="BK142" s="156">
        <f t="shared" si="9"/>
        <v>0</v>
      </c>
      <c r="BL142" s="14" t="s">
        <v>202</v>
      </c>
      <c r="BM142" s="155" t="s">
        <v>393</v>
      </c>
    </row>
    <row r="143" spans="1:65" s="2" customFormat="1" ht="24.2" customHeight="1">
      <c r="A143" s="26"/>
      <c r="B143" s="143"/>
      <c r="C143" s="144" t="s">
        <v>190</v>
      </c>
      <c r="D143" s="144" t="s">
        <v>128</v>
      </c>
      <c r="E143" s="145" t="s">
        <v>394</v>
      </c>
      <c r="F143" s="146" t="s">
        <v>395</v>
      </c>
      <c r="G143" s="147" t="s">
        <v>157</v>
      </c>
      <c r="H143" s="148">
        <v>6.0000000000000001E-3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37</v>
      </c>
      <c r="O143" s="153">
        <v>1.3740000000000001</v>
      </c>
      <c r="P143" s="153">
        <f t="shared" si="1"/>
        <v>8.2440000000000013E-3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79</v>
      </c>
      <c r="BK143" s="156">
        <f t="shared" si="9"/>
        <v>0</v>
      </c>
      <c r="BL143" s="14" t="s">
        <v>158</v>
      </c>
      <c r="BM143" s="155" t="s">
        <v>396</v>
      </c>
    </row>
    <row r="144" spans="1:65" s="12" customFormat="1" ht="22.9" customHeight="1">
      <c r="B144" s="131"/>
      <c r="D144" s="132" t="s">
        <v>71</v>
      </c>
      <c r="E144" s="141" t="s">
        <v>397</v>
      </c>
      <c r="F144" s="141" t="s">
        <v>398</v>
      </c>
      <c r="J144" s="142">
        <f>BK144</f>
        <v>0</v>
      </c>
      <c r="L144" s="131"/>
      <c r="M144" s="135"/>
      <c r="N144" s="136"/>
      <c r="O144" s="136"/>
      <c r="P144" s="137">
        <f>SUM(P145:P150)</f>
        <v>4.1856390000000001</v>
      </c>
      <c r="Q144" s="136"/>
      <c r="R144" s="137">
        <f>SUM(R145:R150)</f>
        <v>4.3349999999999993E-2</v>
      </c>
      <c r="S144" s="136"/>
      <c r="T144" s="138">
        <f>SUM(T145:T150)</f>
        <v>1.933E-2</v>
      </c>
      <c r="AR144" s="132" t="s">
        <v>81</v>
      </c>
      <c r="AT144" s="139" t="s">
        <v>71</v>
      </c>
      <c r="AU144" s="139" t="s">
        <v>79</v>
      </c>
      <c r="AY144" s="132" t="s">
        <v>125</v>
      </c>
      <c r="BK144" s="140">
        <f>SUM(BK145:BK150)</f>
        <v>0</v>
      </c>
    </row>
    <row r="145" spans="1:65" s="2" customFormat="1" ht="14.45" customHeight="1">
      <c r="A145" s="26"/>
      <c r="B145" s="143"/>
      <c r="C145" s="144" t="s">
        <v>198</v>
      </c>
      <c r="D145" s="144" t="s">
        <v>128</v>
      </c>
      <c r="E145" s="145" t="s">
        <v>399</v>
      </c>
      <c r="F145" s="146" t="s">
        <v>400</v>
      </c>
      <c r="G145" s="147" t="s">
        <v>401</v>
      </c>
      <c r="H145" s="148">
        <v>1</v>
      </c>
      <c r="I145" s="149"/>
      <c r="J145" s="149">
        <f t="shared" ref="J145:J150" si="10">ROUND(I145*H145,2)</f>
        <v>0</v>
      </c>
      <c r="K145" s="150"/>
      <c r="L145" s="27"/>
      <c r="M145" s="151" t="s">
        <v>1</v>
      </c>
      <c r="N145" s="152" t="s">
        <v>37</v>
      </c>
      <c r="O145" s="153">
        <v>0.54800000000000004</v>
      </c>
      <c r="P145" s="153">
        <f t="shared" ref="P145:P150" si="11">O145*H145</f>
        <v>0.54800000000000004</v>
      </c>
      <c r="Q145" s="153">
        <v>0</v>
      </c>
      <c r="R145" s="153">
        <f t="shared" ref="R145:R150" si="12">Q145*H145</f>
        <v>0</v>
      </c>
      <c r="S145" s="153">
        <v>1.933E-2</v>
      </c>
      <c r="T145" s="154">
        <f t="shared" ref="T145:T150" si="13">S145*H145</f>
        <v>1.933E-2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202</v>
      </c>
      <c r="AT145" s="155" t="s">
        <v>128</v>
      </c>
      <c r="AU145" s="155" t="s">
        <v>81</v>
      </c>
      <c r="AY145" s="14" t="s">
        <v>125</v>
      </c>
      <c r="BE145" s="156">
        <f t="shared" ref="BE145:BE150" si="14">IF(N145="základní",J145,0)</f>
        <v>0</v>
      </c>
      <c r="BF145" s="156">
        <f t="shared" ref="BF145:BF150" si="15">IF(N145="snížená",J145,0)</f>
        <v>0</v>
      </c>
      <c r="BG145" s="156">
        <f t="shared" ref="BG145:BG150" si="16">IF(N145="zákl. přenesená",J145,0)</f>
        <v>0</v>
      </c>
      <c r="BH145" s="156">
        <f t="shared" ref="BH145:BH150" si="17">IF(N145="sníž. přenesená",J145,0)</f>
        <v>0</v>
      </c>
      <c r="BI145" s="156">
        <f t="shared" ref="BI145:BI150" si="18">IF(N145="nulová",J145,0)</f>
        <v>0</v>
      </c>
      <c r="BJ145" s="14" t="s">
        <v>79</v>
      </c>
      <c r="BK145" s="156">
        <f t="shared" ref="BK145:BK150" si="19">ROUND(I145*H145,2)</f>
        <v>0</v>
      </c>
      <c r="BL145" s="14" t="s">
        <v>202</v>
      </c>
      <c r="BM145" s="155" t="s">
        <v>402</v>
      </c>
    </row>
    <row r="146" spans="1:65" s="2" customFormat="1" ht="24.2" customHeight="1">
      <c r="A146" s="26"/>
      <c r="B146" s="143"/>
      <c r="C146" s="144" t="s">
        <v>204</v>
      </c>
      <c r="D146" s="144" t="s">
        <v>128</v>
      </c>
      <c r="E146" s="145" t="s">
        <v>403</v>
      </c>
      <c r="F146" s="146" t="s">
        <v>404</v>
      </c>
      <c r="G146" s="147" t="s">
        <v>401</v>
      </c>
      <c r="H146" s="148">
        <v>1</v>
      </c>
      <c r="I146" s="149"/>
      <c r="J146" s="149">
        <f t="shared" si="10"/>
        <v>0</v>
      </c>
      <c r="K146" s="150"/>
      <c r="L146" s="27"/>
      <c r="M146" s="151" t="s">
        <v>1</v>
      </c>
      <c r="N146" s="152" t="s">
        <v>37</v>
      </c>
      <c r="O146" s="153">
        <v>1.6</v>
      </c>
      <c r="P146" s="153">
        <f t="shared" si="11"/>
        <v>1.6</v>
      </c>
      <c r="Q146" s="153">
        <v>2.8219999999999999E-2</v>
      </c>
      <c r="R146" s="153">
        <f t="shared" si="12"/>
        <v>2.8219999999999999E-2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202</v>
      </c>
      <c r="AT146" s="155" t="s">
        <v>128</v>
      </c>
      <c r="AU146" s="155" t="s">
        <v>81</v>
      </c>
      <c r="AY146" s="14" t="s">
        <v>125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79</v>
      </c>
      <c r="BK146" s="156">
        <f t="shared" si="19"/>
        <v>0</v>
      </c>
      <c r="BL146" s="14" t="s">
        <v>202</v>
      </c>
      <c r="BM146" s="155" t="s">
        <v>405</v>
      </c>
    </row>
    <row r="147" spans="1:65" s="2" customFormat="1" ht="24.2" customHeight="1">
      <c r="A147" s="26"/>
      <c r="B147" s="143"/>
      <c r="C147" s="144" t="s">
        <v>210</v>
      </c>
      <c r="D147" s="144" t="s">
        <v>128</v>
      </c>
      <c r="E147" s="145" t="s">
        <v>406</v>
      </c>
      <c r="F147" s="146" t="s">
        <v>407</v>
      </c>
      <c r="G147" s="147" t="s">
        <v>401</v>
      </c>
      <c r="H147" s="148">
        <v>1</v>
      </c>
      <c r="I147" s="149"/>
      <c r="J147" s="149">
        <f t="shared" si="10"/>
        <v>0</v>
      </c>
      <c r="K147" s="150"/>
      <c r="L147" s="27"/>
      <c r="M147" s="151" t="s">
        <v>1</v>
      </c>
      <c r="N147" s="152" t="s">
        <v>37</v>
      </c>
      <c r="O147" s="153">
        <v>1.1000000000000001</v>
      </c>
      <c r="P147" s="153">
        <f t="shared" si="11"/>
        <v>1.1000000000000001</v>
      </c>
      <c r="Q147" s="153">
        <v>1.396E-2</v>
      </c>
      <c r="R147" s="153">
        <f t="shared" si="12"/>
        <v>1.396E-2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202</v>
      </c>
      <c r="AT147" s="155" t="s">
        <v>128</v>
      </c>
      <c r="AU147" s="155" t="s">
        <v>81</v>
      </c>
      <c r="AY147" s="14" t="s">
        <v>125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79</v>
      </c>
      <c r="BK147" s="156">
        <f t="shared" si="19"/>
        <v>0</v>
      </c>
      <c r="BL147" s="14" t="s">
        <v>202</v>
      </c>
      <c r="BM147" s="155" t="s">
        <v>408</v>
      </c>
    </row>
    <row r="148" spans="1:65" s="2" customFormat="1" ht="14.45" customHeight="1">
      <c r="A148" s="26"/>
      <c r="B148" s="143"/>
      <c r="C148" s="144" t="s">
        <v>214</v>
      </c>
      <c r="D148" s="144" t="s">
        <v>128</v>
      </c>
      <c r="E148" s="145" t="s">
        <v>409</v>
      </c>
      <c r="F148" s="146" t="s">
        <v>410</v>
      </c>
      <c r="G148" s="147" t="s">
        <v>401</v>
      </c>
      <c r="H148" s="148">
        <v>3</v>
      </c>
      <c r="I148" s="149"/>
      <c r="J148" s="149">
        <f t="shared" si="10"/>
        <v>0</v>
      </c>
      <c r="K148" s="150"/>
      <c r="L148" s="27"/>
      <c r="M148" s="151" t="s">
        <v>1</v>
      </c>
      <c r="N148" s="152" t="s">
        <v>37</v>
      </c>
      <c r="O148" s="153">
        <v>0.28999999999999998</v>
      </c>
      <c r="P148" s="153">
        <f t="shared" si="11"/>
        <v>0.86999999999999988</v>
      </c>
      <c r="Q148" s="153">
        <v>9.0000000000000006E-5</v>
      </c>
      <c r="R148" s="153">
        <f t="shared" si="12"/>
        <v>2.7E-4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202</v>
      </c>
      <c r="AT148" s="155" t="s">
        <v>128</v>
      </c>
      <c r="AU148" s="155" t="s">
        <v>81</v>
      </c>
      <c r="AY148" s="14" t="s">
        <v>125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79</v>
      </c>
      <c r="BK148" s="156">
        <f t="shared" si="19"/>
        <v>0</v>
      </c>
      <c r="BL148" s="14" t="s">
        <v>202</v>
      </c>
      <c r="BM148" s="155" t="s">
        <v>411</v>
      </c>
    </row>
    <row r="149" spans="1:65" s="2" customFormat="1" ht="14.45" customHeight="1">
      <c r="A149" s="26"/>
      <c r="B149" s="143"/>
      <c r="C149" s="161" t="s">
        <v>8</v>
      </c>
      <c r="D149" s="161" t="s">
        <v>258</v>
      </c>
      <c r="E149" s="162" t="s">
        <v>412</v>
      </c>
      <c r="F149" s="163" t="s">
        <v>413</v>
      </c>
      <c r="G149" s="164" t="s">
        <v>201</v>
      </c>
      <c r="H149" s="165">
        <v>3</v>
      </c>
      <c r="I149" s="166"/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3">
        <v>0</v>
      </c>
      <c r="P149" s="153">
        <f t="shared" si="11"/>
        <v>0</v>
      </c>
      <c r="Q149" s="153">
        <v>2.9999999999999997E-4</v>
      </c>
      <c r="R149" s="153">
        <f t="shared" si="12"/>
        <v>8.9999999999999998E-4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261</v>
      </c>
      <c r="AT149" s="155" t="s">
        <v>258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202</v>
      </c>
      <c r="BM149" s="155" t="s">
        <v>414</v>
      </c>
    </row>
    <row r="150" spans="1:65" s="2" customFormat="1" ht="24.2" customHeight="1">
      <c r="A150" s="26"/>
      <c r="B150" s="143"/>
      <c r="C150" s="144" t="s">
        <v>202</v>
      </c>
      <c r="D150" s="144" t="s">
        <v>128</v>
      </c>
      <c r="E150" s="145" t="s">
        <v>415</v>
      </c>
      <c r="F150" s="146" t="s">
        <v>416</v>
      </c>
      <c r="G150" s="147" t="s">
        <v>157</v>
      </c>
      <c r="H150" s="148">
        <v>4.2999999999999997E-2</v>
      </c>
      <c r="I150" s="149"/>
      <c r="J150" s="149">
        <f t="shared" si="10"/>
        <v>0</v>
      </c>
      <c r="K150" s="150"/>
      <c r="L150" s="27"/>
      <c r="M150" s="157" t="s">
        <v>1</v>
      </c>
      <c r="N150" s="158" t="s">
        <v>37</v>
      </c>
      <c r="O150" s="159">
        <v>1.573</v>
      </c>
      <c r="P150" s="159">
        <f t="shared" si="11"/>
        <v>6.7638999999999991E-2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158</v>
      </c>
      <c r="AT150" s="155" t="s">
        <v>128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158</v>
      </c>
      <c r="BM150" s="155" t="s">
        <v>417</v>
      </c>
    </row>
    <row r="151" spans="1:65" s="2" customFormat="1" ht="6.95" customHeight="1">
      <c r="A151" s="26"/>
      <c r="B151" s="41"/>
      <c r="C151" s="42"/>
      <c r="D151" s="42"/>
      <c r="E151" s="42"/>
      <c r="F151" s="42"/>
      <c r="G151" s="42"/>
      <c r="H151" s="42"/>
      <c r="I151" s="42"/>
      <c r="J151" s="42"/>
      <c r="K151" s="42"/>
      <c r="L151" s="27"/>
      <c r="M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</row>
  </sheetData>
  <autoFilter ref="C126:K150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VRN - VRN</vt:lpstr>
      <vt:lpstr>01 - bourání</vt:lpstr>
      <vt:lpstr>02 - stavební práce </vt:lpstr>
      <vt:lpstr>03 - tzb - zt, ut, vzt</vt:lpstr>
      <vt:lpstr>'01 - bourání'!Názvy_tisku</vt:lpstr>
      <vt:lpstr>'02 - stavební práce '!Názvy_tisku</vt:lpstr>
      <vt:lpstr>'03 - tzb - zt, ut, vzt'!Názvy_tisku</vt:lpstr>
      <vt:lpstr>'Rekapitulace stavby'!Názvy_tisku</vt:lpstr>
      <vt:lpstr>'VRN - VRN'!Názvy_tisku</vt:lpstr>
      <vt:lpstr>'01 - bourání'!Oblast_tisku</vt:lpstr>
      <vt:lpstr>'02 - stavební práce '!Oblast_tisku</vt:lpstr>
      <vt:lpstr>'03 - tzb - zt, ut, vzt'!Oblast_tisku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DESKTOP-U83OMD5\Lydie_Kašná</dc:creator>
  <cp:lastModifiedBy>David</cp:lastModifiedBy>
  <dcterms:created xsi:type="dcterms:W3CDTF">2020-12-10T11:22:29Z</dcterms:created>
  <dcterms:modified xsi:type="dcterms:W3CDTF">2020-12-10T12:27:09Z</dcterms:modified>
</cp:coreProperties>
</file>