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č.5'!$C$141:$K$452</definedName>
    <definedName name="_xlnm.Print_Area" localSheetId="1">'5 - Bytová jednotka č.5'!$C$4:$J$76,'5 - Bytová jednotka č.5'!$C$82:$J$123,'5 - Bytová jednotka č.5'!$C$129:$K$452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č.5'!$141:$141</definedName>
  </definedNames>
  <calcPr calcId="162913" refMode="R1C1"/>
</workbook>
</file>

<file path=xl/sharedStrings.xml><?xml version="1.0" encoding="utf-8"?>
<sst xmlns="http://schemas.openxmlformats.org/spreadsheetml/2006/main" count="3819" uniqueCount="911">
  <si>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</si>
  <si>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</si>
  <si>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</si>
  <si>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</si>
  <si>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</si>
  <si>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</si>
  <si>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</si>
  <si>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</si>
  <si>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</si>
  <si>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</si>
  <si>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</si>
  <si>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</si>
  <si>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</si>
  <si>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</si>
  <si>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</si>
  <si>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</si>
  <si>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</si>
  <si>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</si>
  <si>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</si>
  <si>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</si>
  <si>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</si>
  <si>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</si>
  <si>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</si>
  <si>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</si>
  <si>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</si>
  <si>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</si>
  <si>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</si>
  <si>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</si>
  <si>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</si>
  <si>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</si>
  <si>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</si>
  <si>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</si>
  <si>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</si>
  <si>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</si>
  <si>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</si>
  <si>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</si>
  <si>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</si>
  <si>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</si>
  <si>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</si>
  <si>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</si>
  <si>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</si>
  <si>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</si>
  <si>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</si>
  <si>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</si>
  <si>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</si>
  <si>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</si>
  <si>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</si>
  <si>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</si>
  <si>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</si>
  <si>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</si>
  <si>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</si>
  <si>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</si>
  <si>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</si>
  <si>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</si>
  <si>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</si>
  <si>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</si>
  <si>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</si>
  <si>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</si>
  <si>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</si>
  <si>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</si>
  <si>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</si>
  <si>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</si>
  <si>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</si>
  <si>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</si>
  <si>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</si>
  <si>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</si>
  <si>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</si>
  <si>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</si>
  <si>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</si>
  <si>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</si>
  <si>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</si>
  <si>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</si>
  <si>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</si>
  <si>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</si>
  <si>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</si>
  <si>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</si>
  <si>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</si>
  <si>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</si>
  <si>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</si>
  <si>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</si>
  <si>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</si>
  <si>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</si>
  <si>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</si>
  <si>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</si>
  <si>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</si>
  <si>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{93e70249-529c-42aa-88a9-eea5e5596ae2}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</si>
  <si>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</si>
  <si>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</si>
  <si>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</si>
  <si>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</si>
  <si>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</si>
  <si>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</si>
  <si>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</si>
  <si>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</si>
  <si>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</si>
  <si>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</si>
  <si>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</si>
  <si>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</si>
  <si>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</si>
  <si>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</si>
  <si>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</si>
  <si>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</si>
  <si>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</si>
  <si>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</si>
  <si>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</si>
  <si>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</si>
  <si>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</si>
  <si>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</si>
  <si>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</si>
  <si>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</si>
  <si>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</si>
  <si>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</si>
  <si>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</si>
  <si>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</si>
  <si>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</si>
  <si>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</si>
  <si>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</si>
  <si>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</si>
  <si>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</si>
  <si>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</si>
  <si>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</si>
  <si>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</si>
  <si>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</si>
  <si>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</si>
  <si>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</si>
  <si>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</si>
  <si>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</si>
  <si>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</si>
  <si>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</si>
  <si>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</si>
  <si>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</si>
  <si>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</si>
  <si>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</si>
  <si>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</si>
  <si>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</si>
  <si>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</si>
  <si>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</si>
  <si>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</si>
  <si>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</si>
  <si>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</si>
  <si>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</si>
  <si>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</si>
  <si>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</si>
  <si>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</si>
  <si>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216783750</t>
  </si>
  <si>
    <t>VV</t>
  </si>
  <si>
    <t>(1,6+0,7)*0,8</t>
  </si>
  <si>
    <t>6</t>
  </si>
  <si>
    <t>Úpravy povrchů, podlahy a osazování výplní</t>
  </si>
  <si>
    <t>611131121</t>
  </si>
  <si>
    <t>Penetrační disperzní nátěr vnitřních stropů nanášený ručně</t>
  </si>
  <si>
    <t>-909528508</t>
  </si>
  <si>
    <t>611142001</t>
  </si>
  <si>
    <t>Potažení vnitřních stropů sklovláknitým pletivem vtlačeným do tenkovrstvé hmoty</t>
  </si>
  <si>
    <t>-1045512139</t>
  </si>
  <si>
    <t>611311131</t>
  </si>
  <si>
    <t>Potažení vnitřních rovných stropů vápenným štukem tloušťky do 3 mm</t>
  </si>
  <si>
    <t>2048643786</t>
  </si>
  <si>
    <t>611321111</t>
  </si>
  <si>
    <t>Vápenocementová omítka hrubá jednovrstvá zatřená vnitřních stropů rovných nanášená ručně</t>
  </si>
  <si>
    <t>104289212</t>
  </si>
  <si>
    <t>612131121</t>
  </si>
  <si>
    <t>Penetrační disperzní nátěr vnitřních stěn nanášený ručně</t>
  </si>
  <si>
    <t>1345266991</t>
  </si>
  <si>
    <t>7</t>
  </si>
  <si>
    <t>612142001</t>
  </si>
  <si>
    <t>Potažení vnitřních stěn sklovláknitým pletivem vtlačeným do tenkovrstvé hmoty</t>
  </si>
  <si>
    <t>-73174532</t>
  </si>
  <si>
    <t>8</t>
  </si>
  <si>
    <t>612311131</t>
  </si>
  <si>
    <t>Potažení vnitřních stěn vápenným štukem tloušťky do 3 mm</t>
  </si>
  <si>
    <t>1752987706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</si>
  <si>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</si>
  <si>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</si>
  <si>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</si>
  <si>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</si>
  <si>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-1781514527</t>
  </si>
  <si>
    <t>(0,08+1,035+0,065+0,065+2,465+1,77+0,08)*2,6</t>
  </si>
  <si>
    <t>10</t>
  </si>
  <si>
    <t>619991001</t>
  </si>
  <si>
    <t>Zakrytí podlah fólií přilepenou lepící páskou</t>
  </si>
  <si>
    <t>1319908330</t>
  </si>
  <si>
    <t>3,5*5</t>
  </si>
  <si>
    <t>11</t>
  </si>
  <si>
    <t>619991011</t>
  </si>
  <si>
    <t>Obalení konstrukcí a prvků fólií přilepenou lepící páskou</t>
  </si>
  <si>
    <t>-1338348274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</si>
  <si>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</si>
  <si>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</si>
  <si>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</si>
  <si>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</si>
  <si>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</si>
  <si>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-1753471677</t>
  </si>
  <si>
    <t>0,9+4,31</t>
  </si>
  <si>
    <t>13</t>
  </si>
  <si>
    <t>642944121</t>
  </si>
  <si>
    <t>Osazování ocelových zárubní dodatečné pl do 2,5 m2</t>
  </si>
  <si>
    <t>kus</t>
  </si>
  <si>
    <t>-269082362</t>
  </si>
  <si>
    <t>14</t>
  </si>
  <si>
    <t>M</t>
  </si>
  <si>
    <t>55331521</t>
  </si>
  <si>
    <t>zárubeň ocelová pro sádrokarton 100 700 L/P</t>
  </si>
  <si>
    <t>115632559</t>
  </si>
  <si>
    <t>Ostatní konstrukce a práce, bourání</t>
  </si>
  <si>
    <t>784111001</t>
  </si>
  <si>
    <t>Oprášení (ometení ) podkladu v místnostech výšky do 3,80 m</t>
  </si>
  <si>
    <t>16</t>
  </si>
  <si>
    <t>-1321186028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</si>
  <si>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</si>
  <si>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</si>
  <si>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</si>
  <si>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</si>
  <si>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</si>
  <si>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</si>
  <si>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</si>
  <si>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</si>
  <si>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-763498611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</si>
  <si>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</si>
  <si>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</si>
  <si>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</si>
  <si>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</si>
  <si>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</si>
  <si>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1453261632</t>
  </si>
  <si>
    <t>3,4*5</t>
  </si>
  <si>
    <t>přístupová trasa do bytu-choba:</t>
  </si>
  <si>
    <t>18</t>
  </si>
  <si>
    <t>962084121</t>
  </si>
  <si>
    <t>Bourání příček umakartových tl do 50 mm</t>
  </si>
  <si>
    <t>687421251</t>
  </si>
  <si>
    <t>(2,62+1,85+1,85+1,71+0,87+1,14+0,78)*2,6</t>
  </si>
  <si>
    <t>19</t>
  </si>
  <si>
    <t>965046111</t>
  </si>
  <si>
    <t>Broušení stávajících betonových podlah úběr do 3 mm</t>
  </si>
  <si>
    <t>79592237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</si>
  <si>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</si>
  <si>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</si>
  <si>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</si>
  <si>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</si>
  <si>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</si>
  <si>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</si>
  <si>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</si>
  <si>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</si>
  <si>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198573978</t>
  </si>
  <si>
    <t>997013219</t>
  </si>
  <si>
    <t>Příplatek k vnitrostaveništní dopravě suti a vybouraných hmot za zvětšenou dopravu suti ZKD 10 m</t>
  </si>
  <si>
    <t>1862530201</t>
  </si>
  <si>
    <t>3,049*50 'Přepočtené koeficientem množství</t>
  </si>
  <si>
    <t>22</t>
  </si>
  <si>
    <t>997013501</t>
  </si>
  <si>
    <t>Odvoz suti a vybouraných hmot na skládku nebo meziskládku do 1 km se složením</t>
  </si>
  <si>
    <t>195488304</t>
  </si>
  <si>
    <t>23</t>
  </si>
  <si>
    <t>997013509</t>
  </si>
  <si>
    <t>Příplatek k odvozu suti a vybouraných hmot na skládku ZKD 1 km přes 1 km</t>
  </si>
  <si>
    <t>831099412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</si>
  <si>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</si>
  <si>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</si>
  <si>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</si>
  <si>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</si>
  <si>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1763725383</t>
  </si>
  <si>
    <t>998</t>
  </si>
  <si>
    <t>Přesun hmot</t>
  </si>
  <si>
    <t>25</t>
  </si>
  <si>
    <t>998011003</t>
  </si>
  <si>
    <t>Přesun hmot pro budovy zděné v do 24 m</t>
  </si>
  <si>
    <t>-308687179</t>
  </si>
  <si>
    <t>26</t>
  </si>
  <si>
    <t>998011014</t>
  </si>
  <si>
    <t>Příplatek k přesunu hmot pro budovy zděné za zvětšený přesun do 500 m</t>
  </si>
  <si>
    <t>343290014</t>
  </si>
  <si>
    <t>27</t>
  </si>
  <si>
    <t>998017003</t>
  </si>
  <si>
    <t>Přesun hmot s omezením mechanizace pro budovy v do 24 m</t>
  </si>
  <si>
    <t>1554731401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</si>
  <si>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</si>
  <si>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</si>
  <si>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</si>
  <si>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</si>
  <si>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</si>
  <si>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</si>
  <si>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</si>
  <si>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-1141072361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</si>
  <si>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</si>
  <si>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</si>
  <si>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</si>
  <si>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</si>
  <si>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</si>
  <si>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1783651370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</si>
  <si>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</si>
  <si>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</si>
  <si>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</si>
  <si>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</si>
  <si>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</si>
  <si>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</si>
  <si>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</si>
  <si>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</si>
  <si>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</si>
  <si>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</si>
  <si>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</si>
  <si>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-606610120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</si>
  <si>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</si>
  <si>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</si>
  <si>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</si>
  <si>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</si>
  <si>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</si>
  <si>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-1188970100</t>
  </si>
  <si>
    <t>5,248+9,192</t>
  </si>
  <si>
    <t>711199101</t>
  </si>
  <si>
    <t>Provedení těsnícího pásu do spoje dilatační nebo styčné spáry podlaha - stěna</t>
  </si>
  <si>
    <t>m</t>
  </si>
  <si>
    <t>827618130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</si>
  <si>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</si>
  <si>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</si>
  <si>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</si>
  <si>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</si>
  <si>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</si>
  <si>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</si>
  <si>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</si>
  <si>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1703312707</t>
  </si>
  <si>
    <t>34</t>
  </si>
  <si>
    <t>28355020</t>
  </si>
  <si>
    <t>páska pružná těsnící š 80mm</t>
  </si>
  <si>
    <t>-2056985572</t>
  </si>
  <si>
    <t>15,025*1,1</t>
  </si>
  <si>
    <t>35</t>
  </si>
  <si>
    <t>998711103</t>
  </si>
  <si>
    <t>Přesun hmot tonážní pro izolace proti vodě, vlhkosti a plynům v objektech výšky do 60 m</t>
  </si>
  <si>
    <t>1597390904</t>
  </si>
  <si>
    <t>36</t>
  </si>
  <si>
    <t>998711181</t>
  </si>
  <si>
    <t>Příplatek k přesunu hmot tonážní 711 prováděný bez použití mechanizace</t>
  </si>
  <si>
    <t>1616073964</t>
  </si>
  <si>
    <t>721</t>
  </si>
  <si>
    <t>Zdravotechnika - vnitřní kanalizace</t>
  </si>
  <si>
    <t>37</t>
  </si>
  <si>
    <t>721171808</t>
  </si>
  <si>
    <t>Demontáž potrubí z PVC do D 114</t>
  </si>
  <si>
    <t>1725412068</t>
  </si>
  <si>
    <t>38</t>
  </si>
  <si>
    <t>721173706</t>
  </si>
  <si>
    <t>Potrubí kanalizační z PE odpadní DN 100</t>
  </si>
  <si>
    <t>695612201</t>
  </si>
  <si>
    <t>39</t>
  </si>
  <si>
    <t>721173722</t>
  </si>
  <si>
    <t>Potrubí kanalizační z PE připojovací DN 40</t>
  </si>
  <si>
    <t>-1424462540</t>
  </si>
  <si>
    <t>40</t>
  </si>
  <si>
    <t>721173724</t>
  </si>
  <si>
    <t>Potrubí kanalizační z PE připojovací DN 70</t>
  </si>
  <si>
    <t>1469481908</t>
  </si>
  <si>
    <t>41</t>
  </si>
  <si>
    <t>721220801</t>
  </si>
  <si>
    <t>Demontáž uzávěrek zápachových DN 70</t>
  </si>
  <si>
    <t>-281902809</t>
  </si>
  <si>
    <t>vana,umyvadlo,pračka:</t>
  </si>
  <si>
    <t>42</t>
  </si>
  <si>
    <t>721290111</t>
  </si>
  <si>
    <t>Zkouška těsnosti potrubí kanalizace vodou do DN 125</t>
  </si>
  <si>
    <t>331881972</t>
  </si>
  <si>
    <t>43</t>
  </si>
  <si>
    <t>998721103</t>
  </si>
  <si>
    <t>Přesun hmot tonážní pro vnitřní kanalizace v objektech v do 24 m</t>
  </si>
  <si>
    <t>-585288492</t>
  </si>
  <si>
    <t>44</t>
  </si>
  <si>
    <t>998721181</t>
  </si>
  <si>
    <t>Příplatek k přesunu hmot tonážní 721 prováděný bez použití mechanizace</t>
  </si>
  <si>
    <t>-296226417</t>
  </si>
  <si>
    <t>722</t>
  </si>
  <si>
    <t>Zdravotechnika - vnitřní vodovod</t>
  </si>
  <si>
    <t>45</t>
  </si>
  <si>
    <t>722170801</t>
  </si>
  <si>
    <t>Demontáž rozvodů vody z plastů do D 25</t>
  </si>
  <si>
    <t>1856458715</t>
  </si>
  <si>
    <t>46</t>
  </si>
  <si>
    <t>722176113</t>
  </si>
  <si>
    <t>Montáž potrubí plastové spojované svary polyfuzně do D 25 mm</t>
  </si>
  <si>
    <t>-118017111</t>
  </si>
  <si>
    <t>47</t>
  </si>
  <si>
    <t>28615150</t>
  </si>
  <si>
    <t>trubka vodovodní tlaková PPR řada PN 20 D 16mm dl 4m</t>
  </si>
  <si>
    <t>-187714050</t>
  </si>
  <si>
    <t>48</t>
  </si>
  <si>
    <t>28615152</t>
  </si>
  <si>
    <t>trubka vodovodní tlaková PPR řada PN 20 D 20mm dl 4m</t>
  </si>
  <si>
    <t>-592838044</t>
  </si>
  <si>
    <t>49</t>
  </si>
  <si>
    <t>28615153</t>
  </si>
  <si>
    <t>trubka vodovodní tlaková PPR řada PN 20 D 25mm dl 4m</t>
  </si>
  <si>
    <t>-21756190</t>
  </si>
  <si>
    <t>722179191</t>
  </si>
  <si>
    <t>Příplatek k rozvodu vody z plastů za malý rozsah prací na zakázce do 20 m</t>
  </si>
  <si>
    <t>soubor</t>
  </si>
  <si>
    <t>-2008564447</t>
  </si>
  <si>
    <t>51</t>
  </si>
  <si>
    <t>722179192</t>
  </si>
  <si>
    <t>Příplatek k rozvodu vody z plastů za potrubí do D 32 mm do 15 svarů</t>
  </si>
  <si>
    <t>581682268</t>
  </si>
  <si>
    <t>52</t>
  </si>
  <si>
    <t>722290215</t>
  </si>
  <si>
    <t>Zkouška těsnosti vodovodního potrubí hrdlového nebo přírubového do DN 100</t>
  </si>
  <si>
    <t>358709659</t>
  </si>
  <si>
    <t>53</t>
  </si>
  <si>
    <t>722290234</t>
  </si>
  <si>
    <t>Proplach a dezinfekce vodovodního potrubí do DN 80</t>
  </si>
  <si>
    <t>-162415054</t>
  </si>
  <si>
    <t>54</t>
  </si>
  <si>
    <t>998722103</t>
  </si>
  <si>
    <t>Přesun hmot tonážní pro vnitřní vodovod v objektech v do 24 m</t>
  </si>
  <si>
    <t>466911154</t>
  </si>
  <si>
    <t>55</t>
  </si>
  <si>
    <t>998722181</t>
  </si>
  <si>
    <t>Příplatek k přesunu hmot tonážní 722 prováděný bez použití mechanizace</t>
  </si>
  <si>
    <t>288694056</t>
  </si>
  <si>
    <t>723</t>
  </si>
  <si>
    <t>Zdravotechnika - vnitřní plynovod</t>
  </si>
  <si>
    <t>56</t>
  </si>
  <si>
    <t>723120804</t>
  </si>
  <si>
    <t>Demontáž potrubí ocelové závitové svařované do DN 25</t>
  </si>
  <si>
    <t>1039392091</t>
  </si>
  <si>
    <t>57</t>
  </si>
  <si>
    <t>723150402</t>
  </si>
  <si>
    <t>Potrubí plyn ocelové z ušlechtilé oceli spojované lisováním DN 15</t>
  </si>
  <si>
    <t>-1919168894</t>
  </si>
  <si>
    <t>chránička:</t>
  </si>
  <si>
    <t>58</t>
  </si>
  <si>
    <t>723181002</t>
  </si>
  <si>
    <t>Potrubí měděné měkké spojované lisováním DN 15 ZTI</t>
  </si>
  <si>
    <t>-593963740</t>
  </si>
  <si>
    <t>59</t>
  </si>
  <si>
    <t>723190105</t>
  </si>
  <si>
    <t>Přípojka plynovodní nerezová hadice G1/2 F x G1/2 F délky 100 cm spojovaná na závit</t>
  </si>
  <si>
    <t>1476533289</t>
  </si>
  <si>
    <t>60</t>
  </si>
  <si>
    <t>723190901</t>
  </si>
  <si>
    <t>Uzavření,otevření plynovodního potrubí při opravě</t>
  </si>
  <si>
    <t>-389675448</t>
  </si>
  <si>
    <t>63</t>
  </si>
  <si>
    <t>998723103</t>
  </si>
  <si>
    <t>Přesun hmot tonážní pro vnitřní plynovod v objektech v do 24 m</t>
  </si>
  <si>
    <t>-277968133</t>
  </si>
  <si>
    <t>64</t>
  </si>
  <si>
    <t>998723181</t>
  </si>
  <si>
    <t>Příplatek k přesunu hmot tonážní 723 prováděný bez použití mechanizace</t>
  </si>
  <si>
    <t>606116754</t>
  </si>
  <si>
    <t>725</t>
  </si>
  <si>
    <t>Zdravotechnika - zařizovací předměty</t>
  </si>
  <si>
    <t>65</t>
  </si>
  <si>
    <t>725110811</t>
  </si>
  <si>
    <t>Demontáž klozetů splachovací s nádrží</t>
  </si>
  <si>
    <t>-1659215373</t>
  </si>
  <si>
    <t>66</t>
  </si>
  <si>
    <t>725112001</t>
  </si>
  <si>
    <t>Klozet keramický standardní samostatně stojící s hlubokým splachováním odpad vodorovný</t>
  </si>
  <si>
    <t>-2123562842</t>
  </si>
  <si>
    <t>67</t>
  </si>
  <si>
    <t>725210821</t>
  </si>
  <si>
    <t>Demontáž umyvadel bez výtokových armatur</t>
  </si>
  <si>
    <t>1126552690</t>
  </si>
  <si>
    <t>68</t>
  </si>
  <si>
    <t>725211602</t>
  </si>
  <si>
    <t>Umyvadlo keramické připevněné na stěnu šrouby bílé bez krytu na sifon 550 mm</t>
  </si>
  <si>
    <t>1146307567</t>
  </si>
  <si>
    <t>69</t>
  </si>
  <si>
    <t>725220841</t>
  </si>
  <si>
    <t>Demontáž van ocelová</t>
  </si>
  <si>
    <t>1573031239</t>
  </si>
  <si>
    <t>70</t>
  </si>
  <si>
    <t>725222116</t>
  </si>
  <si>
    <t>Vana bez armatur výtokových akrylátová se zápachovou uzávěrkou 1600x700 mm</t>
  </si>
  <si>
    <t>177897554</t>
  </si>
  <si>
    <t>71</t>
  </si>
  <si>
    <t>725810811</t>
  </si>
  <si>
    <t>Demontáž ventilů výtokových nástěnných</t>
  </si>
  <si>
    <t>1513188355</t>
  </si>
  <si>
    <t>72</t>
  </si>
  <si>
    <t>725811115</t>
  </si>
  <si>
    <t>Ventil nástěnný pevný výtok G1/2x80 mm</t>
  </si>
  <si>
    <t>-2124412027</t>
  </si>
  <si>
    <t>73</t>
  </si>
  <si>
    <t>725820801</t>
  </si>
  <si>
    <t>Demontáž baterie nástěnné do G 3 / 4</t>
  </si>
  <si>
    <t>-1349613646</t>
  </si>
  <si>
    <t>74</t>
  </si>
  <si>
    <t>725822611</t>
  </si>
  <si>
    <t>Baterie umyvadlová stojánková páková bez výpusti</t>
  </si>
  <si>
    <t>-525987275</t>
  </si>
  <si>
    <t>75</t>
  </si>
  <si>
    <t>725831313</t>
  </si>
  <si>
    <t>Baterie vanová nástěnná páková s příslušenstvím a pohyblivým držákem</t>
  </si>
  <si>
    <t>1566627430</t>
  </si>
  <si>
    <t>76</t>
  </si>
  <si>
    <t>725865501</t>
  </si>
  <si>
    <t>Odpadní souprava DN 40/50 se zápachovou uzávěrkou pro vanu, ovládání bovdenem</t>
  </si>
  <si>
    <t>999757619</t>
  </si>
  <si>
    <t>77</t>
  </si>
  <si>
    <t>725869101</t>
  </si>
  <si>
    <t>Montáž zápachových uzávěrek do DN 40</t>
  </si>
  <si>
    <t>1543511434</t>
  </si>
  <si>
    <t>78</t>
  </si>
  <si>
    <t>55161837</t>
  </si>
  <si>
    <t>uzávěrka zápachová pro pračku a myčku nástěnná PP-bílá DN 40</t>
  </si>
  <si>
    <t>-1485861337</t>
  </si>
  <si>
    <t>79</t>
  </si>
  <si>
    <t>ZUU</t>
  </si>
  <si>
    <t>Zápachová uzávěra - sifon pro umyvadla, provedení chrom</t>
  </si>
  <si>
    <t>1515293261</t>
  </si>
  <si>
    <t>80</t>
  </si>
  <si>
    <t>725980123</t>
  </si>
  <si>
    <t>Dvířka 40/20 vč. montáže a začištění k obkladu</t>
  </si>
  <si>
    <t>-1463947066</t>
  </si>
  <si>
    <t>81</t>
  </si>
  <si>
    <t>998725103</t>
  </si>
  <si>
    <t>Přesun hmot tonážní pro zařizovací předměty v objektech v do 24 m</t>
  </si>
  <si>
    <t>-1605149952</t>
  </si>
  <si>
    <t>82</t>
  </si>
  <si>
    <t>998725181</t>
  </si>
  <si>
    <t>Příplatek k přesunu hmot tonážní 725 prováděný bez použití mechanizace</t>
  </si>
  <si>
    <t>-290714263</t>
  </si>
  <si>
    <t>83</t>
  </si>
  <si>
    <t>OIM</t>
  </si>
  <si>
    <t>Ostatní instalační materiál nutný pro dopojení zařizovacích předmětů (pancéřové hadičky, těsnění atd...)</t>
  </si>
  <si>
    <t>kpl</t>
  </si>
  <si>
    <t>329358233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</si>
  <si>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</si>
  <si>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</si>
  <si>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</si>
  <si>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</si>
  <si>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</si>
  <si>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2002935131</t>
  </si>
  <si>
    <t>85</t>
  </si>
  <si>
    <t>998726113</t>
  </si>
  <si>
    <t>Přesun hmot tonážní pro instalační prefabrikáty v objektech v do 24 m</t>
  </si>
  <si>
    <t>-1427331334</t>
  </si>
  <si>
    <t>86</t>
  </si>
  <si>
    <t>998726181</t>
  </si>
  <si>
    <t>Příplatek k přesunu hmot tonážní 726 prováděný bez použití mechanizace</t>
  </si>
  <si>
    <t>1517321636</t>
  </si>
  <si>
    <t>741</t>
  </si>
  <si>
    <t>Elektroinstalace - silnoproud</t>
  </si>
  <si>
    <t>87</t>
  </si>
  <si>
    <t>741112001</t>
  </si>
  <si>
    <t>Montáž krabice zapuštěná plastová kruhová</t>
  </si>
  <si>
    <t>-751583164</t>
  </si>
  <si>
    <t>88</t>
  </si>
  <si>
    <t>34571515</t>
  </si>
  <si>
    <t>krabice přístrojová instalační 400 V, 142x71x45mm do dutých stěn</t>
  </si>
  <si>
    <t>1173859107</t>
  </si>
  <si>
    <t>89</t>
  </si>
  <si>
    <t>741120001</t>
  </si>
  <si>
    <t>Montáž vodič Cu izolovaný plný a laněný žíla 0,35-6 mm2 pod omítku (CY)</t>
  </si>
  <si>
    <t>-2133540290</t>
  </si>
  <si>
    <t>90</t>
  </si>
  <si>
    <t>34111036</t>
  </si>
  <si>
    <t>kabel silový s Cu jádrem 1 kV 3x2,5mm2</t>
  </si>
  <si>
    <t>27910888</t>
  </si>
  <si>
    <t>91</t>
  </si>
  <si>
    <t>34111018</t>
  </si>
  <si>
    <t>kabel silový s Cu jádrem 6mm2</t>
  </si>
  <si>
    <t>-2011607848</t>
  </si>
  <si>
    <t>92</t>
  </si>
  <si>
    <t>741210001</t>
  </si>
  <si>
    <t>Montáž rozvodnice oceloplechová nebo plastová běžná do 20 kg</t>
  </si>
  <si>
    <t>1448202990</t>
  </si>
  <si>
    <t>93</t>
  </si>
  <si>
    <t>35713850</t>
  </si>
  <si>
    <t>rozvodnice elektroměrové s jedním 1 fázovým místem bez požární úpravy 18 pozic</t>
  </si>
  <si>
    <t>1134245683</t>
  </si>
  <si>
    <t>94</t>
  </si>
  <si>
    <t>741310001</t>
  </si>
  <si>
    <t>Montáž vypínač nástěnný 1-jednopólový prostředí normální</t>
  </si>
  <si>
    <t>-1686247949</t>
  </si>
  <si>
    <t>95</t>
  </si>
  <si>
    <t>34535799</t>
  </si>
  <si>
    <t>ovladač zapínací tlačítkový 10A 3553-80289 velkoplošný</t>
  </si>
  <si>
    <t>559229296</t>
  </si>
  <si>
    <t>96</t>
  </si>
  <si>
    <t>741313001</t>
  </si>
  <si>
    <t>Montáž zásuvka (polo)zapuštěná bezšroubové připojení 2P+PE se zapojením vodičů</t>
  </si>
  <si>
    <t>-489612623</t>
  </si>
  <si>
    <t>97</t>
  </si>
  <si>
    <t>35811077</t>
  </si>
  <si>
    <t>zásuvka nepropustná nástěnná 16A 220 V 3pólová</t>
  </si>
  <si>
    <t>258178272</t>
  </si>
  <si>
    <t>98</t>
  </si>
  <si>
    <t>741370002</t>
  </si>
  <si>
    <t>Montáž svítidlo žárovkové bytové stropní přisazené 1 zdroj se sklem</t>
  </si>
  <si>
    <t>908407414</t>
  </si>
  <si>
    <t>99</t>
  </si>
  <si>
    <t>34821275</t>
  </si>
  <si>
    <t>svítidlo bytové žárovkové IP 42, max. 60 W E27</t>
  </si>
  <si>
    <t>-1663030315</t>
  </si>
  <si>
    <t>100</t>
  </si>
  <si>
    <t>34111030</t>
  </si>
  <si>
    <t>kabel silový s Cu jádrem 1 kV 3x1,5mm2</t>
  </si>
  <si>
    <t>1758682482</t>
  </si>
  <si>
    <t>101</t>
  </si>
  <si>
    <t>741810001</t>
  </si>
  <si>
    <t>Celková prohlídka elektrického rozvodu a zařízení do 100 000,- Kč</t>
  </si>
  <si>
    <t>276195848</t>
  </si>
  <si>
    <t>102</t>
  </si>
  <si>
    <t>998741103</t>
  </si>
  <si>
    <t>Přesun hmot tonážní pro silnoproud v objektech v do 24 m</t>
  </si>
  <si>
    <t>42271148</t>
  </si>
  <si>
    <t>103</t>
  </si>
  <si>
    <t>998741181</t>
  </si>
  <si>
    <t>Příplatek k přesunu hmot tonážní 741 prováděný bez použití mechanizace</t>
  </si>
  <si>
    <t>1782444321</t>
  </si>
  <si>
    <t>751</t>
  </si>
  <si>
    <t>Vzduchotechnika</t>
  </si>
  <si>
    <t>104</t>
  </si>
  <si>
    <t>751111012</t>
  </si>
  <si>
    <t>Mtž vent ax ntl nástěnného základního D do 200 mm</t>
  </si>
  <si>
    <t>-265570407</t>
  </si>
  <si>
    <t>105</t>
  </si>
  <si>
    <t>V</t>
  </si>
  <si>
    <t>Axiální ventilátor max. 20x20cm, pr. 125 mm</t>
  </si>
  <si>
    <t>1915584116</t>
  </si>
  <si>
    <t>106</t>
  </si>
  <si>
    <t>751111811</t>
  </si>
  <si>
    <t>Demontáž ventilátoru axiálního nízkotlakého kruhové potrubí D do 200 mm</t>
  </si>
  <si>
    <t>-2032735314</t>
  </si>
  <si>
    <t>107</t>
  </si>
  <si>
    <t>998751102</t>
  </si>
  <si>
    <t>Přesun hmot tonážní pro vzduchotechniku v objektech v do 24 m</t>
  </si>
  <si>
    <t>-1418923704</t>
  </si>
  <si>
    <t>108</t>
  </si>
  <si>
    <t>998751181</t>
  </si>
  <si>
    <t>Příplatek k přesunu hmot tonážní 751 prováděný bez použití mechanizace</t>
  </si>
  <si>
    <t>1845458927</t>
  </si>
  <si>
    <t>763</t>
  </si>
  <si>
    <t>Konstrukce suché výstavby</t>
  </si>
  <si>
    <t>109</t>
  </si>
  <si>
    <t>763111331</t>
  </si>
  <si>
    <t>SDK příčka tl 80 mm profil CW+UW 50 desky 1xH2 15 TI 40 mm</t>
  </si>
  <si>
    <t>1470597099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</si>
  <si>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</si>
  <si>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</si>
  <si>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</si>
  <si>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</si>
  <si>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</si>
  <si>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</si>
  <si>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-1429620402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</si>
  <si>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</si>
  <si>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</si>
  <si>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</si>
  <si>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</si>
  <si>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</si>
  <si>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</si>
  <si>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-2133836453</t>
  </si>
  <si>
    <t>2,6*5</t>
  </si>
  <si>
    <t>0,5</t>
  </si>
  <si>
    <t>112</t>
  </si>
  <si>
    <t>763111751</t>
  </si>
  <si>
    <t>Příplatek k SDK příčce za plochu do 6 m2 jednotlivě</t>
  </si>
  <si>
    <t>-732262650</t>
  </si>
  <si>
    <t>113</t>
  </si>
  <si>
    <t>763111762</t>
  </si>
  <si>
    <t>Příplatek k SDK příčce s jednoduchou nosnou konstrukcí za zahuštění profilů na vzdálenost 41 mm</t>
  </si>
  <si>
    <t>1130343773</t>
  </si>
  <si>
    <t>114</t>
  </si>
  <si>
    <t>763111771</t>
  </si>
  <si>
    <t>Příplatek k SDK příčce za rovinnost kvality Q3</t>
  </si>
  <si>
    <t>1793999178</t>
  </si>
  <si>
    <t>11,531*2</t>
  </si>
  <si>
    <t>4,873</t>
  </si>
  <si>
    <t>2,6*1,2</t>
  </si>
  <si>
    <t>115</t>
  </si>
  <si>
    <t>763164166</t>
  </si>
  <si>
    <t>SDK obklad kcí tvaru L š přes 0,8 m desky 1xH2 15</t>
  </si>
  <si>
    <t>500767486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</si>
  <si>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</si>
  <si>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</si>
  <si>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</si>
  <si>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</si>
  <si>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</si>
  <si>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</si>
  <si>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</si>
  <si>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2033062878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</si>
  <si>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</si>
  <si>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</si>
  <si>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</si>
  <si>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</si>
  <si>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</si>
  <si>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563007995</t>
  </si>
  <si>
    <t>118</t>
  </si>
  <si>
    <t>998763381</t>
  </si>
  <si>
    <t>Příplatek k přesunu hmot tonážní 763 SDK prováděný bez použití mechanizace</t>
  </si>
  <si>
    <t>429721785</t>
  </si>
  <si>
    <t>766</t>
  </si>
  <si>
    <t>Konstrukce truhlářské</t>
  </si>
  <si>
    <t>119</t>
  </si>
  <si>
    <t>766421812</t>
  </si>
  <si>
    <t>Demontáž truhlářského obložení podhledů z panelů plochy přes 1,5 m2</t>
  </si>
  <si>
    <t>-24149862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</si>
  <si>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</si>
  <si>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</si>
  <si>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</si>
  <si>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</si>
  <si>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</si>
  <si>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</si>
  <si>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-1011314275</t>
  </si>
  <si>
    <t>121</t>
  </si>
  <si>
    <t>61162854</t>
  </si>
  <si>
    <t>dveře vnitřní foliované plné 1křídlové 70x197 cm</t>
  </si>
  <si>
    <t>-1006886176</t>
  </si>
  <si>
    <t>122</t>
  </si>
  <si>
    <t>54914610</t>
  </si>
  <si>
    <t>kování vrchní dveřní klika včetně rozet a montážního materiál nerez PK</t>
  </si>
  <si>
    <t>-1977926572</t>
  </si>
  <si>
    <t>123</t>
  </si>
  <si>
    <t>766660722</t>
  </si>
  <si>
    <t>Montáž dveřního kování - zámku</t>
  </si>
  <si>
    <t>1904813028</t>
  </si>
  <si>
    <t>124</t>
  </si>
  <si>
    <t>54925015</t>
  </si>
  <si>
    <t>zámek stavební zadlabací dozický 02-03 L Zn</t>
  </si>
  <si>
    <t>372024257</t>
  </si>
  <si>
    <t>125</t>
  </si>
  <si>
    <t>766695212</t>
  </si>
  <si>
    <t>Montáž truhlářských prahů dveří 1křídlových šířky do 10 cm</t>
  </si>
  <si>
    <t>1505617704</t>
  </si>
  <si>
    <t>126</t>
  </si>
  <si>
    <t>61187416</t>
  </si>
  <si>
    <t>práh dveřní dřevěný bukový tl 2cm dl 92cm š 10cm</t>
  </si>
  <si>
    <t>-1668269636</t>
  </si>
  <si>
    <t>127</t>
  </si>
  <si>
    <t>998766103</t>
  </si>
  <si>
    <t>Přesun hmot tonážní pro konstrukce truhlářské v objektech v do 24 m</t>
  </si>
  <si>
    <t>-786664160</t>
  </si>
  <si>
    <t>128</t>
  </si>
  <si>
    <t>998766181</t>
  </si>
  <si>
    <t>Příplatek k přesunu hmot tonážní 766 prováděný bez použití mechanizace</t>
  </si>
  <si>
    <t>-1747421807</t>
  </si>
  <si>
    <t>129</t>
  </si>
  <si>
    <t>DV</t>
  </si>
  <si>
    <t>Dodávka a osazení SDK konstrukce dvířek za wc - pro obklad vč. úchytek a začištění</t>
  </si>
  <si>
    <t>-1546380431</t>
  </si>
  <si>
    <t>130</t>
  </si>
  <si>
    <t>UP</t>
  </si>
  <si>
    <t>Dodatečná úprava dveřních prahů vzhledem k výškovým rozdílům podlah</t>
  </si>
  <si>
    <t>-681615013</t>
  </si>
  <si>
    <t>771</t>
  </si>
  <si>
    <t>Podlahy z dlaždic</t>
  </si>
  <si>
    <t>131</t>
  </si>
  <si>
    <t>771571113</t>
  </si>
  <si>
    <t>Montáž podlah z keramických dlaždic režných hladkých do malty do 12 ks/m2</t>
  </si>
  <si>
    <t>-975178338</t>
  </si>
  <si>
    <t>2,46*1,77</t>
  </si>
  <si>
    <t>132</t>
  </si>
  <si>
    <t>771591111</t>
  </si>
  <si>
    <t>Podlahy penetrace podkladu</t>
  </si>
  <si>
    <t>-627447655</t>
  </si>
  <si>
    <t>133</t>
  </si>
  <si>
    <t>59761408</t>
  </si>
  <si>
    <t>dlaždice keramická barevná přes 9 do 12 ks/m2</t>
  </si>
  <si>
    <t>-450970628</t>
  </si>
  <si>
    <t>5,239*1,1 'Přepočtené koeficientem množství</t>
  </si>
  <si>
    <t>134</t>
  </si>
  <si>
    <t>998771103</t>
  </si>
  <si>
    <t>Přesun hmot tonážní pro podlahy z dlaždic v objektech v do 24 m</t>
  </si>
  <si>
    <t>-837227693</t>
  </si>
  <si>
    <t>135</t>
  </si>
  <si>
    <t>998771181</t>
  </si>
  <si>
    <t>Příplatek k přesunu hmot tonážní 771 prováděný bez použití mechanizace</t>
  </si>
  <si>
    <t>-1691444028</t>
  </si>
  <si>
    <t>776</t>
  </si>
  <si>
    <t>Podlahy povlakové</t>
  </si>
  <si>
    <t>136</t>
  </si>
  <si>
    <t>776201812</t>
  </si>
  <si>
    <t>Demontáž lepených povlakových podlah s podložkou ručně</t>
  </si>
  <si>
    <t>-1568734498</t>
  </si>
  <si>
    <t>demontáž nášlapné vrstvy z pvc:</t>
  </si>
  <si>
    <t>1,85*0,78</t>
  </si>
  <si>
    <t>137</t>
  </si>
  <si>
    <t>776421111</t>
  </si>
  <si>
    <t>Montáž obvodových lišt lepením</t>
  </si>
  <si>
    <t>-321171764</t>
  </si>
  <si>
    <t>138</t>
  </si>
  <si>
    <t>28411003</t>
  </si>
  <si>
    <t>lišta soklová PVC 30 x 30 mm</t>
  </si>
  <si>
    <t>-2020519104</t>
  </si>
  <si>
    <t>4*1,02 'Přepočtené koeficientem množství</t>
  </si>
  <si>
    <t>139</t>
  </si>
  <si>
    <t>998776103</t>
  </si>
  <si>
    <t>Přesun hmot tonážní pro podlahy povlakové v objektech v do 24 m</t>
  </si>
  <si>
    <t>696309387</t>
  </si>
  <si>
    <t>140</t>
  </si>
  <si>
    <t>998776181</t>
  </si>
  <si>
    <t>Příplatek k přesunu hmot tonážní 776 prováděný bez použití mechanizace</t>
  </si>
  <si>
    <t>559687913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</si>
  <si>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</si>
  <si>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</si>
  <si>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</si>
  <si>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</si>
  <si>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</si>
  <si>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-754741010</t>
  </si>
  <si>
    <t>(0,855+1,02)*2</t>
  </si>
  <si>
    <t>142</t>
  </si>
  <si>
    <t>L</t>
  </si>
  <si>
    <t>Listela - dekorovaný obklad</t>
  </si>
  <si>
    <t>-1786489340</t>
  </si>
  <si>
    <t>12,22/0,4*1,1</t>
  </si>
  <si>
    <t>143</t>
  </si>
  <si>
    <t>781471113</t>
  </si>
  <si>
    <t>Montáž obkladů vnitřních keramických hladkých do 19 ks/m2 kladených do malty</t>
  </si>
  <si>
    <t>-787756716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</si>
  <si>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</si>
  <si>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</si>
  <si>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</si>
  <si>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</si>
  <si>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</si>
  <si>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</si>
  <si>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</si>
  <si>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1942658433</t>
  </si>
  <si>
    <t>26,86*1,1</t>
  </si>
  <si>
    <t>145</t>
  </si>
  <si>
    <t>781495111</t>
  </si>
  <si>
    <t>Penetrace podkladu vnitřních obkladů</t>
  </si>
  <si>
    <t>579026631</t>
  </si>
  <si>
    <t>146</t>
  </si>
  <si>
    <t>998781103</t>
  </si>
  <si>
    <t>Přesun hmot tonážní pro obklady keramické v objektech v do 24 m</t>
  </si>
  <si>
    <t>-1495142950</t>
  </si>
  <si>
    <t>147</t>
  </si>
  <si>
    <t>998781181</t>
  </si>
  <si>
    <t>Příplatek k přesunu hmot tonážní 781 prováděný bez použití mechanizace</t>
  </si>
  <si>
    <t>-776396822</t>
  </si>
  <si>
    <t>148</t>
  </si>
  <si>
    <t>Z</t>
  </si>
  <si>
    <t>Dodávka a montáž zrcadla na zeď</t>
  </si>
  <si>
    <t>-1064795379</t>
  </si>
  <si>
    <t>783</t>
  </si>
  <si>
    <t>Dokončovací práce - nátěry</t>
  </si>
  <si>
    <t>149</t>
  </si>
  <si>
    <t>783301313</t>
  </si>
  <si>
    <t>Odmaštění zámečnických konstrukcí ředidlovým odmašťovačem</t>
  </si>
  <si>
    <t>1088624704</t>
  </si>
  <si>
    <t>150</t>
  </si>
  <si>
    <t>783314101</t>
  </si>
  <si>
    <t>Základní jednonásobný syntetický nátěr zámečnických konstrukcí</t>
  </si>
  <si>
    <t>549500691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</si>
  <si>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</si>
  <si>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</si>
  <si>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</si>
  <si>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</si>
  <si>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</si>
  <si>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1461489404</t>
  </si>
  <si>
    <t>784</t>
  </si>
  <si>
    <t>Dokončovací práce - malby a tapety</t>
  </si>
  <si>
    <t>152</t>
  </si>
  <si>
    <t>-2015170663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</si>
  <si>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</si>
  <si>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</si>
  <si>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</si>
  <si>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</si>
  <si>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</si>
  <si>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</si>
  <si>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</si>
  <si>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</si>
  <si>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</si>
  <si>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</si>
  <si>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</si>
  <si>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781251155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</si>
  <si>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</si>
  <si>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</si>
  <si>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</si>
  <si>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</si>
  <si>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</si>
  <si>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716490123</t>
  </si>
  <si>
    <t>155</t>
  </si>
  <si>
    <t>784321001</t>
  </si>
  <si>
    <t>Jednonásobné silikátové bílé malby v místnosti výšky do 3,80 m</t>
  </si>
  <si>
    <t>-949460057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</si>
  <si>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</si>
  <si>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</si>
  <si>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</si>
  <si>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</si>
  <si>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</si>
  <si>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</si>
  <si>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</si>
  <si>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-1942674833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</si>
  <si>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</si>
  <si>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</si>
  <si>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</si>
  <si>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</si>
  <si>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</si>
  <si>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</si>
  <si>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</si>
  <si>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</si>
  <si>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</si>
  <si>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694332615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</si>
  <si>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</si>
  <si>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</si>
  <si>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</si>
  <si>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</si>
  <si>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-765865261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</si>
  <si>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</si>
  <si>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</si>
  <si>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</si>
  <si>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</si>
  <si>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</si>
  <si>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</si>
  <si>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</si>
  <si>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</si>
  <si>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-1425620291</t>
  </si>
  <si>
    <t>VRN7</t>
  </si>
  <si>
    <t>Provozní vlivy</t>
  </si>
  <si>
    <t>161</t>
  </si>
  <si>
    <t>070001000</t>
  </si>
  <si>
    <t>1505841317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</si>
</sst>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Horymírova 2975/4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20. 8. 2019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'5 - Bytová jednotka č.5'!J30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č.5'!P142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3"/>
  <sheetViews>
    <sheetView showGridLines="0" tabSelected="1" workbookViewId="0" topLeftCell="A173">
      <selection activeCell="A450" sqref="A448:XFD45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ROUND((SUM(BE142:BE452)),2)</f>
        <v>0</v>
      </c>
      <c r="G33" s="32"/>
      <c r="H33" s="32"/>
      <c r="I33" s="103">
        <v>0.21</v>
      </c>
      <c r="J33" s="102">
        <f>ROUND(((SUM(BE142:BE452))*I33),2)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ROUND((SUM(BF142:BF452)),2)</f>
        <v>0</v>
      </c>
      <c r="G34" s="32"/>
      <c r="H34" s="32"/>
      <c r="I34" s="103">
        <v>0.15</v>
      </c>
      <c r="J34" s="102">
        <f>ROUND(((SUM(BF142:BF452))*I34),2)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ROUND((SUM(BG142:BG452)),2)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ROUND((SUM(BH142:BH452)),2)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ROUND((SUM(BI142:BI452)),2)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5 - Bytová jednotka č.5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J289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J307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J313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J346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J363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J373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J404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J410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J428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J448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J449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J451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Horymírova 2975/4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5 - Bytová jednotka č.5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P143+P201+P428+P448</f>
        <v>0</v>
      </c>
      <c r="Q142" s="66"/>
      <c r="R142" s="141">
        <f>R143+R201+R428+R448</f>
        <v>3.3342900899999997</v>
      </c>
      <c r="S142" s="66"/>
      <c r="T142" s="142">
        <f>T143+T201+T428+T448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BK143+BK201+BK428+BK448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0.98318674</v>
      </c>
      <c r="S143" s="150"/>
      <c r="T143" s="152">
        <f>T144+T147+T167+T189+T197</f>
        <v>2.8171141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2">
      <c r="B146" s="172"/>
      <c r="D146" s="173" t="s">
        <v>145</v>
      </c>
      <c r="E146" s="174" t="s">
        <v>1</v>
      </c>
      <c r="F146" s="175" t="s">
        <v>146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0.86265474</v>
      </c>
      <c r="S147" s="150"/>
      <c r="T147" s="152">
        <f>SUM(T148:T166)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SUM(BK148:BK166)</f>
        <v>0</v>
      </c>
    </row>
    <row r="148" spans="1:65" s="2" customFormat="1" ht="21.75" customHeight="1">
      <c r="A148" s="32"/>
      <c r="B148" s="157"/>
      <c r="C148" s="158" t="s">
        <v>143</v>
      </c>
      <c r="D148" s="158" t="s">
        <v>138</v>
      </c>
      <c r="E148" s="159" t="s">
        <v>149</v>
      </c>
      <c r="F148" s="160" t="s">
        <v>150</v>
      </c>
      <c r="G148" s="161" t="s">
        <v>141</v>
      </c>
      <c r="H148" s="162">
        <v>5.21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0.0013545999999999999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143</v>
      </c>
      <c r="BK148" s="171">
        <f aca="true" t="shared" si="9" ref="BK148:BK154">ROUND(I148*H148,2)</f>
        <v>0</v>
      </c>
      <c r="BL148" s="17" t="s">
        <v>142</v>
      </c>
      <c r="BM148" s="170" t="s">
        <v>151</v>
      </c>
    </row>
    <row r="149" spans="1:65" s="2" customFormat="1" ht="21.75" customHeight="1">
      <c r="A149" s="32"/>
      <c r="B149" s="157"/>
      <c r="C149" s="158" t="s">
        <v>136</v>
      </c>
      <c r="D149" s="158" t="s">
        <v>138</v>
      </c>
      <c r="E149" s="159" t="s">
        <v>152</v>
      </c>
      <c r="F149" s="160" t="s">
        <v>153</v>
      </c>
      <c r="G149" s="161" t="s">
        <v>141</v>
      </c>
      <c r="H149" s="162">
        <v>5.21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0.0228198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143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143</v>
      </c>
      <c r="BK149" s="171">
        <f t="shared" si="9"/>
        <v>0</v>
      </c>
      <c r="BL149" s="17" t="s">
        <v>142</v>
      </c>
      <c r="BM149" s="170" t="s">
        <v>154</v>
      </c>
    </row>
    <row r="150" spans="1:65" s="2" customFormat="1" ht="21.75" customHeight="1">
      <c r="A150" s="32"/>
      <c r="B150" s="157"/>
      <c r="C150" s="158" t="s">
        <v>142</v>
      </c>
      <c r="D150" s="158" t="s">
        <v>138</v>
      </c>
      <c r="E150" s="159" t="s">
        <v>155</v>
      </c>
      <c r="F150" s="160" t="s">
        <v>156</v>
      </c>
      <c r="G150" s="161" t="s">
        <v>141</v>
      </c>
      <c r="H150" s="162">
        <v>5.21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0.01563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143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143</v>
      </c>
      <c r="BK150" s="171">
        <f t="shared" si="9"/>
        <v>0</v>
      </c>
      <c r="BL150" s="17" t="s">
        <v>142</v>
      </c>
      <c r="BM150" s="170" t="s">
        <v>157</v>
      </c>
    </row>
    <row r="151" spans="1:65" s="2" customFormat="1" ht="21.75" customHeight="1">
      <c r="A151" s="32"/>
      <c r="B151" s="157"/>
      <c r="C151" s="158" t="s">
        <v>81</v>
      </c>
      <c r="D151" s="158" t="s">
        <v>138</v>
      </c>
      <c r="E151" s="159" t="s">
        <v>158</v>
      </c>
      <c r="F151" s="160" t="s">
        <v>159</v>
      </c>
      <c r="G151" s="161" t="s">
        <v>141</v>
      </c>
      <c r="H151" s="162">
        <v>5.21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0.0820575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143</v>
      </c>
      <c r="AY151" s="17" t="s">
        <v>135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143</v>
      </c>
      <c r="BK151" s="171">
        <f t="shared" si="9"/>
        <v>0</v>
      </c>
      <c r="BL151" s="17" t="s">
        <v>142</v>
      </c>
      <c r="BM151" s="170" t="s">
        <v>160</v>
      </c>
    </row>
    <row r="152" spans="1:65" s="2" customFormat="1" ht="21.75" customHeight="1">
      <c r="A152" s="32"/>
      <c r="B152" s="157"/>
      <c r="C152" s="158" t="s">
        <v>147</v>
      </c>
      <c r="D152" s="158" t="s">
        <v>138</v>
      </c>
      <c r="E152" s="159" t="s">
        <v>161</v>
      </c>
      <c r="F152" s="160" t="s">
        <v>162</v>
      </c>
      <c r="G152" s="161" t="s">
        <v>141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143</v>
      </c>
      <c r="BK152" s="171">
        <f t="shared" si="9"/>
        <v>0</v>
      </c>
      <c r="BL152" s="17" t="s">
        <v>142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138</v>
      </c>
      <c r="E153" s="159" t="s">
        <v>165</v>
      </c>
      <c r="F153" s="160" t="s">
        <v>166</v>
      </c>
      <c r="G153" s="161" t="s">
        <v>141</v>
      </c>
      <c r="H153" s="162">
        <v>14.456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0.06331728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143</v>
      </c>
      <c r="BK153" s="171">
        <f t="shared" si="9"/>
        <v>0</v>
      </c>
      <c r="BL153" s="17" t="s">
        <v>142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138</v>
      </c>
      <c r="E154" s="159" t="s">
        <v>169</v>
      </c>
      <c r="F154" s="160" t="s">
        <v>170</v>
      </c>
      <c r="G154" s="161" t="s">
        <v>141</v>
      </c>
      <c r="H154" s="162">
        <v>3.336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0.010008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143</v>
      </c>
      <c r="BK154" s="171">
        <f t="shared" si="9"/>
        <v>0</v>
      </c>
      <c r="BL154" s="17" t="s">
        <v>142</v>
      </c>
      <c r="BM154" s="170" t="s">
        <v>171</v>
      </c>
    </row>
    <row r="155" spans="2:51" s="13" customFormat="1" ht="12">
      <c r="B155" s="172"/>
      <c r="D155" s="173" t="s">
        <v>145</v>
      </c>
      <c r="E155" s="174" t="s">
        <v>1</v>
      </c>
      <c r="F155" s="175" t="s">
        <v>172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145</v>
      </c>
      <c r="AU155" s="174" t="s">
        <v>143</v>
      </c>
      <c r="AV155" s="13" t="s">
        <v>143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173</v>
      </c>
      <c r="D156" s="158" t="s">
        <v>138</v>
      </c>
      <c r="E156" s="159" t="s">
        <v>174</v>
      </c>
      <c r="F156" s="160" t="s">
        <v>175</v>
      </c>
      <c r="G156" s="161" t="s">
        <v>141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143</v>
      </c>
      <c r="BK156" s="171">
        <f>ROUND(I156*H156,2)</f>
        <v>0</v>
      </c>
      <c r="BL156" s="17" t="s">
        <v>142</v>
      </c>
      <c r="BM156" s="170" t="s">
        <v>176</v>
      </c>
    </row>
    <row r="157" spans="2:51" s="13" customFormat="1" ht="12">
      <c r="B157" s="172"/>
      <c r="D157" s="173" t="s">
        <v>145</v>
      </c>
      <c r="E157" s="174" t="s">
        <v>1</v>
      </c>
      <c r="F157" s="175" t="s">
        <v>177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178</v>
      </c>
      <c r="D158" s="158" t="s">
        <v>138</v>
      </c>
      <c r="E158" s="159" t="s">
        <v>179</v>
      </c>
      <c r="F158" s="160" t="s">
        <v>180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143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143</v>
      </c>
      <c r="BK158" s="171">
        <f>ROUND(I158*H158,2)</f>
        <v>0</v>
      </c>
      <c r="BL158" s="17" t="s">
        <v>142</v>
      </c>
      <c r="BM158" s="170" t="s">
        <v>181</v>
      </c>
    </row>
    <row r="159" spans="2:51" s="13" customFormat="1" ht="12">
      <c r="B159" s="172"/>
      <c r="D159" s="173" t="s">
        <v>145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183</v>
      </c>
      <c r="D160" s="158" t="s">
        <v>138</v>
      </c>
      <c r="E160" s="159" t="s">
        <v>184</v>
      </c>
      <c r="F160" s="160" t="s">
        <v>185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143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143</v>
      </c>
      <c r="BK160" s="171">
        <f>ROUND(I160*H160,2)</f>
        <v>0</v>
      </c>
      <c r="BL160" s="17" t="s">
        <v>142</v>
      </c>
      <c r="BM160" s="170" t="s">
        <v>186</v>
      </c>
    </row>
    <row r="161" spans="2:51" s="14" customFormat="1" ht="12">
      <c r="B161" s="181"/>
      <c r="D161" s="173" t="s">
        <v>145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145</v>
      </c>
      <c r="AU161" s="182" t="s">
        <v>143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2">
      <c r="B162" s="172"/>
      <c r="D162" s="173" t="s">
        <v>145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189</v>
      </c>
      <c r="D163" s="158" t="s">
        <v>138</v>
      </c>
      <c r="E163" s="159" t="s">
        <v>190</v>
      </c>
      <c r="F163" s="160" t="s">
        <v>191</v>
      </c>
      <c r="G163" s="161" t="s">
        <v>141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192</v>
      </c>
    </row>
    <row r="164" spans="2:51" s="13" customFormat="1" ht="12">
      <c r="B164" s="172"/>
      <c r="D164" s="173" t="s">
        <v>145</v>
      </c>
      <c r="E164" s="174" t="s">
        <v>1</v>
      </c>
      <c r="F164" s="175" t="s">
        <v>193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145</v>
      </c>
      <c r="AU164" s="174" t="s">
        <v>143</v>
      </c>
      <c r="AV164" s="13" t="s">
        <v>143</v>
      </c>
      <c r="AW164" s="13" t="s">
        <v>33</v>
      </c>
      <c r="AX164" s="13" t="s">
        <v>84</v>
      </c>
      <c r="AY164" s="174" t="s">
        <v>135</v>
      </c>
    </row>
    <row r="165" spans="1:65" s="2" customFormat="1" ht="16.5" customHeight="1">
      <c r="A165" s="32"/>
      <c r="B165" s="157"/>
      <c r="C165" s="158" t="s">
        <v>194</v>
      </c>
      <c r="D165" s="158" t="s">
        <v>138</v>
      </c>
      <c r="E165" s="159" t="s">
        <v>195</v>
      </c>
      <c r="F165" s="160" t="s">
        <v>196</v>
      </c>
      <c r="G165" s="161" t="s">
        <v>197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142</v>
      </c>
      <c r="AT165" s="170" t="s">
        <v>138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198</v>
      </c>
    </row>
    <row r="166" spans="1:65" s="2" customFormat="1" ht="16.5" customHeight="1">
      <c r="A166" s="32"/>
      <c r="B166" s="157"/>
      <c r="C166" s="188" t="s">
        <v>199</v>
      </c>
      <c r="D166" s="188" t="s">
        <v>200</v>
      </c>
      <c r="E166" s="189" t="s">
        <v>201</v>
      </c>
      <c r="F166" s="190" t="s">
        <v>202</v>
      </c>
      <c r="G166" s="191" t="s">
        <v>197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168</v>
      </c>
      <c r="AT166" s="170" t="s">
        <v>200</v>
      </c>
      <c r="AU166" s="170" t="s">
        <v>143</v>
      </c>
      <c r="AY166" s="17" t="s">
        <v>135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143</v>
      </c>
      <c r="BK166" s="171">
        <f>ROUND(I166*H166,2)</f>
        <v>0</v>
      </c>
      <c r="BL166" s="17" t="s">
        <v>142</v>
      </c>
      <c r="BM166" s="170" t="s">
        <v>203</v>
      </c>
    </row>
    <row r="167" spans="2:63" s="12" customFormat="1" ht="22.9" customHeight="1">
      <c r="B167" s="144"/>
      <c r="D167" s="145" t="s">
        <v>75</v>
      </c>
      <c r="E167" s="155" t="s">
        <v>173</v>
      </c>
      <c r="F167" s="155" t="s">
        <v>204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2.8171141</v>
      </c>
      <c r="AR167" s="145" t="s">
        <v>84</v>
      </c>
      <c r="AT167" s="153" t="s">
        <v>75</v>
      </c>
      <c r="AU167" s="153" t="s">
        <v>84</v>
      </c>
      <c r="AY167" s="145" t="s">
        <v>135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138</v>
      </c>
      <c r="E168" s="159" t="s">
        <v>205</v>
      </c>
      <c r="F168" s="160" t="s">
        <v>206</v>
      </c>
      <c r="G168" s="161" t="s">
        <v>141</v>
      </c>
      <c r="H168" s="162">
        <v>20.094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207</v>
      </c>
      <c r="AT168" s="170" t="s">
        <v>138</v>
      </c>
      <c r="AU168" s="170" t="s">
        <v>143</v>
      </c>
      <c r="AY168" s="17" t="s">
        <v>135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143</v>
      </c>
      <c r="BK168" s="171">
        <f>ROUND(I168*H168,2)</f>
        <v>0</v>
      </c>
      <c r="BL168" s="17" t="s">
        <v>207</v>
      </c>
      <c r="BM168" s="170" t="s">
        <v>208</v>
      </c>
    </row>
    <row r="169" spans="2:51" s="14" customFormat="1" ht="12">
      <c r="B169" s="181"/>
      <c r="D169" s="173" t="s">
        <v>145</v>
      </c>
      <c r="E169" s="182" t="s">
        <v>1</v>
      </c>
      <c r="F169" s="183" t="s">
        <v>209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145</v>
      </c>
      <c r="AU169" s="182" t="s">
        <v>143</v>
      </c>
      <c r="AV169" s="14" t="s">
        <v>84</v>
      </c>
      <c r="AW169" s="14" t="s">
        <v>33</v>
      </c>
      <c r="AX169" s="14" t="s">
        <v>76</v>
      </c>
      <c r="AY169" s="182" t="s">
        <v>135</v>
      </c>
    </row>
    <row r="170" spans="2:51" s="13" customFormat="1" ht="12">
      <c r="B170" s="172"/>
      <c r="D170" s="173" t="s">
        <v>145</v>
      </c>
      <c r="E170" s="174" t="s">
        <v>1</v>
      </c>
      <c r="F170" s="175" t="s">
        <v>210</v>
      </c>
      <c r="H170" s="176">
        <v>14.404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145</v>
      </c>
      <c r="AU170" s="174" t="s">
        <v>143</v>
      </c>
      <c r="AV170" s="13" t="s">
        <v>143</v>
      </c>
      <c r="AW170" s="13" t="s">
        <v>33</v>
      </c>
      <c r="AX170" s="13" t="s">
        <v>76</v>
      </c>
      <c r="AY170" s="174" t="s">
        <v>135</v>
      </c>
    </row>
    <row r="171" spans="2:51" s="14" customFormat="1" ht="12">
      <c r="B171" s="181"/>
      <c r="D171" s="173" t="s">
        <v>145</v>
      </c>
      <c r="E171" s="182" t="s">
        <v>1</v>
      </c>
      <c r="F171" s="183" t="s">
        <v>211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145</v>
      </c>
      <c r="AU171" s="182" t="s">
        <v>143</v>
      </c>
      <c r="AV171" s="14" t="s">
        <v>84</v>
      </c>
      <c r="AW171" s="14" t="s">
        <v>33</v>
      </c>
      <c r="AX171" s="14" t="s">
        <v>76</v>
      </c>
      <c r="AY171" s="182" t="s">
        <v>135</v>
      </c>
    </row>
    <row r="172" spans="2:51" s="13" customFormat="1" ht="12">
      <c r="B172" s="172"/>
      <c r="D172" s="173" t="s">
        <v>145</v>
      </c>
      <c r="E172" s="174" t="s">
        <v>1</v>
      </c>
      <c r="F172" s="175" t="s">
        <v>212</v>
      </c>
      <c r="H172" s="176">
        <v>1.009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145</v>
      </c>
      <c r="AU172" s="174" t="s">
        <v>143</v>
      </c>
      <c r="AV172" s="13" t="s">
        <v>143</v>
      </c>
      <c r="AW172" s="13" t="s">
        <v>33</v>
      </c>
      <c r="AX172" s="13" t="s">
        <v>76</v>
      </c>
      <c r="AY172" s="174" t="s">
        <v>135</v>
      </c>
    </row>
    <row r="173" spans="2:51" s="13" customFormat="1" ht="12">
      <c r="B173" s="172"/>
      <c r="D173" s="173" t="s">
        <v>145</v>
      </c>
      <c r="E173" s="174" t="s">
        <v>1</v>
      </c>
      <c r="F173" s="175" t="s">
        <v>213</v>
      </c>
      <c r="H173" s="176">
        <v>4.681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145</v>
      </c>
      <c r="AU173" s="174" t="s">
        <v>143</v>
      </c>
      <c r="AV173" s="13" t="s">
        <v>143</v>
      </c>
      <c r="AW173" s="13" t="s">
        <v>33</v>
      </c>
      <c r="AX173" s="13" t="s">
        <v>76</v>
      </c>
      <c r="AY173" s="174" t="s">
        <v>135</v>
      </c>
    </row>
    <row r="174" spans="2:51" s="15" customFormat="1" ht="12">
      <c r="B174" s="199"/>
      <c r="D174" s="173" t="s">
        <v>145</v>
      </c>
      <c r="E174" s="200" t="s">
        <v>1</v>
      </c>
      <c r="F174" s="201" t="s">
        <v>214</v>
      </c>
      <c r="H174" s="202">
        <v>20.094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145</v>
      </c>
      <c r="AU174" s="200" t="s">
        <v>143</v>
      </c>
      <c r="AV174" s="15" t="s">
        <v>142</v>
      </c>
      <c r="AW174" s="15" t="s">
        <v>33</v>
      </c>
      <c r="AX174" s="15" t="s">
        <v>84</v>
      </c>
      <c r="AY174" s="200" t="s">
        <v>135</v>
      </c>
    </row>
    <row r="175" spans="1:65" s="2" customFormat="1" ht="21.75" customHeight="1">
      <c r="A175" s="32"/>
      <c r="B175" s="157"/>
      <c r="C175" s="158" t="s">
        <v>207</v>
      </c>
      <c r="D175" s="158" t="s">
        <v>138</v>
      </c>
      <c r="E175" s="159" t="s">
        <v>215</v>
      </c>
      <c r="F175" s="160" t="s">
        <v>216</v>
      </c>
      <c r="G175" s="161" t="s">
        <v>141</v>
      </c>
      <c r="H175" s="162">
        <v>26.094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0.0039141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207</v>
      </c>
      <c r="AT175" s="170" t="s">
        <v>138</v>
      </c>
      <c r="AU175" s="170" t="s">
        <v>143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143</v>
      </c>
      <c r="BK175" s="171">
        <f>ROUND(I175*H175,2)</f>
        <v>0</v>
      </c>
      <c r="BL175" s="17" t="s">
        <v>207</v>
      </c>
      <c r="BM175" s="170" t="s">
        <v>217</v>
      </c>
    </row>
    <row r="176" spans="2:51" s="14" customFormat="1" ht="22.5">
      <c r="B176" s="181"/>
      <c r="D176" s="173" t="s">
        <v>145</v>
      </c>
      <c r="E176" s="182" t="s">
        <v>1</v>
      </c>
      <c r="F176" s="183" t="s">
        <v>218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145</v>
      </c>
      <c r="AU176" s="182" t="s">
        <v>143</v>
      </c>
      <c r="AV176" s="14" t="s">
        <v>84</v>
      </c>
      <c r="AW176" s="14" t="s">
        <v>33</v>
      </c>
      <c r="AX176" s="14" t="s">
        <v>76</v>
      </c>
      <c r="AY176" s="182" t="s">
        <v>135</v>
      </c>
    </row>
    <row r="177" spans="2:51" s="13" customFormat="1" ht="12">
      <c r="B177" s="172"/>
      <c r="D177" s="173" t="s">
        <v>145</v>
      </c>
      <c r="E177" s="174" t="s">
        <v>1</v>
      </c>
      <c r="F177" s="175" t="s">
        <v>219</v>
      </c>
      <c r="H177" s="176">
        <v>26.094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145</v>
      </c>
      <c r="AU177" s="174" t="s">
        <v>143</v>
      </c>
      <c r="AV177" s="13" t="s">
        <v>143</v>
      </c>
      <c r="AW177" s="13" t="s">
        <v>33</v>
      </c>
      <c r="AX177" s="13" t="s">
        <v>84</v>
      </c>
      <c r="AY177" s="174" t="s">
        <v>135</v>
      </c>
    </row>
    <row r="178" spans="1:65" s="2" customFormat="1" ht="21.75" customHeight="1">
      <c r="A178" s="32"/>
      <c r="B178" s="157"/>
      <c r="C178" s="158" t="s">
        <v>220</v>
      </c>
      <c r="D178" s="158" t="s">
        <v>138</v>
      </c>
      <c r="E178" s="159" t="s">
        <v>221</v>
      </c>
      <c r="F178" s="160" t="s">
        <v>222</v>
      </c>
      <c r="G178" s="161" t="s">
        <v>141</v>
      </c>
      <c r="H178" s="162">
        <v>67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143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143</v>
      </c>
      <c r="BK178" s="171">
        <f>ROUND(I178*H178,2)</f>
        <v>0</v>
      </c>
      <c r="BL178" s="17" t="s">
        <v>142</v>
      </c>
      <c r="BM178" s="170" t="s">
        <v>223</v>
      </c>
    </row>
    <row r="179" spans="2:51" s="13" customFormat="1" ht="12">
      <c r="B179" s="172"/>
      <c r="D179" s="173" t="s">
        <v>145</v>
      </c>
      <c r="E179" s="174" t="s">
        <v>1</v>
      </c>
      <c r="F179" s="175" t="s">
        <v>224</v>
      </c>
      <c r="H179" s="176">
        <v>17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145</v>
      </c>
      <c r="AU179" s="174" t="s">
        <v>143</v>
      </c>
      <c r="AV179" s="13" t="s">
        <v>143</v>
      </c>
      <c r="AW179" s="13" t="s">
        <v>33</v>
      </c>
      <c r="AX179" s="13" t="s">
        <v>76</v>
      </c>
      <c r="AY179" s="174" t="s">
        <v>135</v>
      </c>
    </row>
    <row r="180" spans="2:51" s="14" customFormat="1" ht="12">
      <c r="B180" s="181"/>
      <c r="D180" s="173" t="s">
        <v>145</v>
      </c>
      <c r="E180" s="182" t="s">
        <v>1</v>
      </c>
      <c r="F180" s="183" t="s">
        <v>225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145</v>
      </c>
      <c r="AU180" s="182" t="s">
        <v>143</v>
      </c>
      <c r="AV180" s="14" t="s">
        <v>84</v>
      </c>
      <c r="AW180" s="14" t="s">
        <v>33</v>
      </c>
      <c r="AX180" s="14" t="s">
        <v>76</v>
      </c>
      <c r="AY180" s="182" t="s">
        <v>135</v>
      </c>
    </row>
    <row r="181" spans="2:51" s="13" customFormat="1" ht="12">
      <c r="B181" s="172"/>
      <c r="D181" s="173" t="s">
        <v>145</v>
      </c>
      <c r="E181" s="174" t="s">
        <v>1</v>
      </c>
      <c r="F181" s="175" t="s">
        <v>188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145</v>
      </c>
      <c r="AU181" s="174" t="s">
        <v>143</v>
      </c>
      <c r="AV181" s="13" t="s">
        <v>143</v>
      </c>
      <c r="AW181" s="13" t="s">
        <v>33</v>
      </c>
      <c r="AX181" s="13" t="s">
        <v>76</v>
      </c>
      <c r="AY181" s="174" t="s">
        <v>135</v>
      </c>
    </row>
    <row r="182" spans="2:51" s="15" customFormat="1" ht="12">
      <c r="B182" s="199"/>
      <c r="D182" s="173" t="s">
        <v>145</v>
      </c>
      <c r="E182" s="200" t="s">
        <v>1</v>
      </c>
      <c r="F182" s="201" t="s">
        <v>214</v>
      </c>
      <c r="H182" s="202">
        <v>67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145</v>
      </c>
      <c r="AU182" s="200" t="s">
        <v>143</v>
      </c>
      <c r="AV182" s="15" t="s">
        <v>142</v>
      </c>
      <c r="AW182" s="15" t="s">
        <v>33</v>
      </c>
      <c r="AX182" s="15" t="s">
        <v>84</v>
      </c>
      <c r="AY182" s="200" t="s">
        <v>135</v>
      </c>
    </row>
    <row r="183" spans="1:65" s="2" customFormat="1" ht="16.5" customHeight="1">
      <c r="A183" s="32"/>
      <c r="B183" s="157"/>
      <c r="C183" s="158" t="s">
        <v>226</v>
      </c>
      <c r="D183" s="158" t="s">
        <v>138</v>
      </c>
      <c r="E183" s="159" t="s">
        <v>227</v>
      </c>
      <c r="F183" s="160" t="s">
        <v>228</v>
      </c>
      <c r="G183" s="161" t="s">
        <v>141</v>
      </c>
      <c r="H183" s="162">
        <v>28.132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2.8132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142</v>
      </c>
      <c r="AT183" s="170" t="s">
        <v>138</v>
      </c>
      <c r="AU183" s="170" t="s">
        <v>143</v>
      </c>
      <c r="AY183" s="17" t="s">
        <v>135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143</v>
      </c>
      <c r="BK183" s="171">
        <f>ROUND(I183*H183,2)</f>
        <v>0</v>
      </c>
      <c r="BL183" s="17" t="s">
        <v>142</v>
      </c>
      <c r="BM183" s="170" t="s">
        <v>229</v>
      </c>
    </row>
    <row r="184" spans="2:51" s="13" customFormat="1" ht="12">
      <c r="B184" s="172"/>
      <c r="D184" s="173" t="s">
        <v>145</v>
      </c>
      <c r="E184" s="174" t="s">
        <v>1</v>
      </c>
      <c r="F184" s="175" t="s">
        <v>230</v>
      </c>
      <c r="H184" s="176">
        <v>28.132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145</v>
      </c>
      <c r="AU184" s="174" t="s">
        <v>143</v>
      </c>
      <c r="AV184" s="13" t="s">
        <v>143</v>
      </c>
      <c r="AW184" s="13" t="s">
        <v>33</v>
      </c>
      <c r="AX184" s="13" t="s">
        <v>84</v>
      </c>
      <c r="AY184" s="174" t="s">
        <v>135</v>
      </c>
    </row>
    <row r="185" spans="1:65" s="2" customFormat="1" ht="16.5" customHeight="1">
      <c r="A185" s="32"/>
      <c r="B185" s="157"/>
      <c r="C185" s="158" t="s">
        <v>231</v>
      </c>
      <c r="D185" s="158" t="s">
        <v>138</v>
      </c>
      <c r="E185" s="159" t="s">
        <v>232</v>
      </c>
      <c r="F185" s="160" t="s">
        <v>233</v>
      </c>
      <c r="G185" s="161" t="s">
        <v>141</v>
      </c>
      <c r="H185" s="162">
        <v>5.784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143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143</v>
      </c>
      <c r="BK185" s="171">
        <f>ROUND(I185*H185,2)</f>
        <v>0</v>
      </c>
      <c r="BL185" s="17" t="s">
        <v>142</v>
      </c>
      <c r="BM185" s="170" t="s">
        <v>234</v>
      </c>
    </row>
    <row r="186" spans="2:51" s="13" customFormat="1" ht="12">
      <c r="B186" s="172"/>
      <c r="D186" s="173" t="s">
        <v>145</v>
      </c>
      <c r="E186" s="174" t="s">
        <v>1</v>
      </c>
      <c r="F186" s="175" t="s">
        <v>235</v>
      </c>
      <c r="H186" s="176">
        <v>4.681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3" customFormat="1" ht="12">
      <c r="B187" s="172"/>
      <c r="D187" s="173" t="s">
        <v>145</v>
      </c>
      <c r="E187" s="174" t="s">
        <v>1</v>
      </c>
      <c r="F187" s="175" t="s">
        <v>236</v>
      </c>
      <c r="H187" s="176">
        <v>1.103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145</v>
      </c>
      <c r="AU187" s="174" t="s">
        <v>143</v>
      </c>
      <c r="AV187" s="13" t="s">
        <v>143</v>
      </c>
      <c r="AW187" s="13" t="s">
        <v>33</v>
      </c>
      <c r="AX187" s="13" t="s">
        <v>76</v>
      </c>
      <c r="AY187" s="174" t="s">
        <v>135</v>
      </c>
    </row>
    <row r="188" spans="2:51" s="15" customFormat="1" ht="12">
      <c r="B188" s="199"/>
      <c r="D188" s="173" t="s">
        <v>145</v>
      </c>
      <c r="E188" s="200" t="s">
        <v>1</v>
      </c>
      <c r="F188" s="201" t="s">
        <v>214</v>
      </c>
      <c r="H188" s="202">
        <v>5.784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145</v>
      </c>
      <c r="AU188" s="200" t="s">
        <v>143</v>
      </c>
      <c r="AV188" s="15" t="s">
        <v>142</v>
      </c>
      <c r="AW188" s="15" t="s">
        <v>33</v>
      </c>
      <c r="AX188" s="15" t="s">
        <v>84</v>
      </c>
      <c r="AY188" s="200" t="s">
        <v>135</v>
      </c>
    </row>
    <row r="189" spans="2:63" s="12" customFormat="1" ht="22.9" customHeight="1">
      <c r="B189" s="144"/>
      <c r="D189" s="145" t="s">
        <v>75</v>
      </c>
      <c r="E189" s="155" t="s">
        <v>237</v>
      </c>
      <c r="F189" s="155" t="s">
        <v>238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135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239</v>
      </c>
      <c r="D190" s="158" t="s">
        <v>138</v>
      </c>
      <c r="E190" s="159" t="s">
        <v>240</v>
      </c>
      <c r="F190" s="160" t="s">
        <v>241</v>
      </c>
      <c r="G190" s="161" t="s">
        <v>242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243</v>
      </c>
    </row>
    <row r="191" spans="1:65" s="2" customFormat="1" ht="21.75" customHeight="1">
      <c r="A191" s="32"/>
      <c r="B191" s="157"/>
      <c r="C191" s="158" t="s">
        <v>7</v>
      </c>
      <c r="D191" s="158" t="s">
        <v>138</v>
      </c>
      <c r="E191" s="159" t="s">
        <v>244</v>
      </c>
      <c r="F191" s="160" t="s">
        <v>245</v>
      </c>
      <c r="G191" s="161" t="s">
        <v>242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142</v>
      </c>
      <c r="AT191" s="170" t="s">
        <v>138</v>
      </c>
      <c r="AU191" s="170" t="s">
        <v>143</v>
      </c>
      <c r="AY191" s="17" t="s">
        <v>135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143</v>
      </c>
      <c r="BK191" s="171">
        <f>ROUND(I191*H191,2)</f>
        <v>0</v>
      </c>
      <c r="BL191" s="17" t="s">
        <v>142</v>
      </c>
      <c r="BM191" s="170" t="s">
        <v>246</v>
      </c>
    </row>
    <row r="192" spans="2:51" s="13" customFormat="1" ht="12">
      <c r="B192" s="172"/>
      <c r="D192" s="173" t="s">
        <v>145</v>
      </c>
      <c r="F192" s="175" t="s">
        <v>247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145</v>
      </c>
      <c r="AU192" s="174" t="s">
        <v>143</v>
      </c>
      <c r="AV192" s="13" t="s">
        <v>143</v>
      </c>
      <c r="AW192" s="13" t="s">
        <v>3</v>
      </c>
      <c r="AX192" s="13" t="s">
        <v>84</v>
      </c>
      <c r="AY192" s="174" t="s">
        <v>135</v>
      </c>
    </row>
    <row r="193" spans="1:65" s="2" customFormat="1" ht="21.75" customHeight="1">
      <c r="A193" s="32"/>
      <c r="B193" s="157"/>
      <c r="C193" s="158" t="s">
        <v>248</v>
      </c>
      <c r="D193" s="158" t="s">
        <v>138</v>
      </c>
      <c r="E193" s="159" t="s">
        <v>249</v>
      </c>
      <c r="F193" s="160" t="s">
        <v>250</v>
      </c>
      <c r="G193" s="161" t="s">
        <v>242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143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143</v>
      </c>
      <c r="BK193" s="171">
        <f>ROUND(I193*H193,2)</f>
        <v>0</v>
      </c>
      <c r="BL193" s="17" t="s">
        <v>142</v>
      </c>
      <c r="BM193" s="170" t="s">
        <v>251</v>
      </c>
    </row>
    <row r="194" spans="1:65" s="2" customFormat="1" ht="21.75" customHeight="1">
      <c r="A194" s="32"/>
      <c r="B194" s="157"/>
      <c r="C194" s="158" t="s">
        <v>252</v>
      </c>
      <c r="D194" s="158" t="s">
        <v>138</v>
      </c>
      <c r="E194" s="159" t="s">
        <v>253</v>
      </c>
      <c r="F194" s="160" t="s">
        <v>254</v>
      </c>
      <c r="G194" s="161" t="s">
        <v>242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142</v>
      </c>
      <c r="AT194" s="170" t="s">
        <v>138</v>
      </c>
      <c r="AU194" s="170" t="s">
        <v>143</v>
      </c>
      <c r="AY194" s="17" t="s">
        <v>135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143</v>
      </c>
      <c r="BK194" s="171">
        <f>ROUND(I194*H194,2)</f>
        <v>0</v>
      </c>
      <c r="BL194" s="17" t="s">
        <v>142</v>
      </c>
      <c r="BM194" s="170" t="s">
        <v>255</v>
      </c>
    </row>
    <row r="195" spans="2:51" s="13" customFormat="1" ht="12">
      <c r="B195" s="172"/>
      <c r="D195" s="173" t="s">
        <v>145</v>
      </c>
      <c r="F195" s="175" t="s">
        <v>256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145</v>
      </c>
      <c r="AU195" s="174" t="s">
        <v>143</v>
      </c>
      <c r="AV195" s="13" t="s">
        <v>143</v>
      </c>
      <c r="AW195" s="13" t="s">
        <v>3</v>
      </c>
      <c r="AX195" s="13" t="s">
        <v>84</v>
      </c>
      <c r="AY195" s="174" t="s">
        <v>135</v>
      </c>
    </row>
    <row r="196" spans="1:65" s="2" customFormat="1" ht="21.75" customHeight="1">
      <c r="A196" s="32"/>
      <c r="B196" s="157"/>
      <c r="C196" s="158" t="s">
        <v>257</v>
      </c>
      <c r="D196" s="158" t="s">
        <v>138</v>
      </c>
      <c r="E196" s="159" t="s">
        <v>258</v>
      </c>
      <c r="F196" s="160" t="s">
        <v>259</v>
      </c>
      <c r="G196" s="161" t="s">
        <v>242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142</v>
      </c>
      <c r="AT196" s="170" t="s">
        <v>138</v>
      </c>
      <c r="AU196" s="170" t="s">
        <v>143</v>
      </c>
      <c r="AY196" s="17" t="s">
        <v>135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143</v>
      </c>
      <c r="BK196" s="171">
        <f>ROUND(I196*H196,2)</f>
        <v>0</v>
      </c>
      <c r="BL196" s="17" t="s">
        <v>142</v>
      </c>
      <c r="BM196" s="170" t="s">
        <v>260</v>
      </c>
    </row>
    <row r="197" spans="2:63" s="12" customFormat="1" ht="22.9" customHeight="1">
      <c r="B197" s="144"/>
      <c r="D197" s="145" t="s">
        <v>75</v>
      </c>
      <c r="E197" s="155" t="s">
        <v>261</v>
      </c>
      <c r="F197" s="155" t="s">
        <v>262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135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263</v>
      </c>
      <c r="D198" s="158" t="s">
        <v>138</v>
      </c>
      <c r="E198" s="159" t="s">
        <v>264</v>
      </c>
      <c r="F198" s="160" t="s">
        <v>265</v>
      </c>
      <c r="G198" s="161" t="s">
        <v>242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266</v>
      </c>
    </row>
    <row r="199" spans="1:65" s="2" customFormat="1" ht="21.75" customHeight="1">
      <c r="A199" s="32"/>
      <c r="B199" s="157"/>
      <c r="C199" s="158" t="s">
        <v>267</v>
      </c>
      <c r="D199" s="158" t="s">
        <v>138</v>
      </c>
      <c r="E199" s="159" t="s">
        <v>268</v>
      </c>
      <c r="F199" s="160" t="s">
        <v>269</v>
      </c>
      <c r="G199" s="161" t="s">
        <v>242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270</v>
      </c>
    </row>
    <row r="200" spans="1:65" s="2" customFormat="1" ht="21.75" customHeight="1">
      <c r="A200" s="32"/>
      <c r="B200" s="157"/>
      <c r="C200" s="158" t="s">
        <v>271</v>
      </c>
      <c r="D200" s="158" t="s">
        <v>138</v>
      </c>
      <c r="E200" s="159" t="s">
        <v>272</v>
      </c>
      <c r="F200" s="160" t="s">
        <v>273</v>
      </c>
      <c r="G200" s="161" t="s">
        <v>242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143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143</v>
      </c>
      <c r="BK200" s="171">
        <f>ROUND(I200*H200,2)</f>
        <v>0</v>
      </c>
      <c r="BL200" s="17" t="s">
        <v>142</v>
      </c>
      <c r="BM200" s="170" t="s">
        <v>274</v>
      </c>
    </row>
    <row r="201" spans="2:63" s="12" customFormat="1" ht="25.9" customHeight="1">
      <c r="B201" s="144"/>
      <c r="D201" s="145" t="s">
        <v>75</v>
      </c>
      <c r="E201" s="146" t="s">
        <v>275</v>
      </c>
      <c r="F201" s="146" t="s">
        <v>276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P202+P232+P243+P255+P265+P285+P289+P307+P313+P346+P363+P373+P385+P404+P410</f>
        <v>0</v>
      </c>
      <c r="Q201" s="150"/>
      <c r="R201" s="151">
        <f>R202+R232+R243+R255+R265+R285+R289+R307+R313+R346+R363+R373+R385+R404+R410</f>
        <v>2.35110335</v>
      </c>
      <c r="S201" s="150"/>
      <c r="T201" s="152">
        <f>T202+T232+T243+T255+T265+T285+T289+T307+T313+T346+T363+T373+T385+T404+T410</f>
        <v>0.23186973</v>
      </c>
      <c r="AR201" s="145" t="s">
        <v>143</v>
      </c>
      <c r="AT201" s="153" t="s">
        <v>75</v>
      </c>
      <c r="AU201" s="153" t="s">
        <v>76</v>
      </c>
      <c r="AY201" s="145" t="s">
        <v>135</v>
      </c>
      <c r="BK201" s="154">
        <f>BK202+BK232+BK243+BK255+BK265+BK285+BK289+BK307+BK313+BK346+BK363+BK373+BK385+BK404+BK410</f>
        <v>0</v>
      </c>
    </row>
    <row r="202" spans="2:63" s="12" customFormat="1" ht="22.9" customHeight="1">
      <c r="B202" s="144"/>
      <c r="D202" s="145" t="s">
        <v>75</v>
      </c>
      <c r="E202" s="155" t="s">
        <v>277</v>
      </c>
      <c r="F202" s="155" t="s">
        <v>278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0.044311680000000006</v>
      </c>
      <c r="S202" s="150"/>
      <c r="T202" s="152">
        <f>SUM(T203:T231)</f>
        <v>0</v>
      </c>
      <c r="AR202" s="145" t="s">
        <v>143</v>
      </c>
      <c r="AT202" s="153" t="s">
        <v>75</v>
      </c>
      <c r="AU202" s="153" t="s">
        <v>84</v>
      </c>
      <c r="AY202" s="145" t="s">
        <v>135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279</v>
      </c>
      <c r="D203" s="158" t="s">
        <v>138</v>
      </c>
      <c r="E203" s="159" t="s">
        <v>280</v>
      </c>
      <c r="F203" s="160" t="s">
        <v>281</v>
      </c>
      <c r="G203" s="161" t="s">
        <v>141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207</v>
      </c>
      <c r="AT203" s="170" t="s">
        <v>138</v>
      </c>
      <c r="AU203" s="170" t="s">
        <v>143</v>
      </c>
      <c r="AY203" s="17" t="s">
        <v>135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143</v>
      </c>
      <c r="BK203" s="171">
        <f>ROUND(I203*H203,2)</f>
        <v>0</v>
      </c>
      <c r="BL203" s="17" t="s">
        <v>207</v>
      </c>
      <c r="BM203" s="170" t="s">
        <v>282</v>
      </c>
    </row>
    <row r="204" spans="2:51" s="13" customFormat="1" ht="12">
      <c r="B204" s="172"/>
      <c r="D204" s="173" t="s">
        <v>145</v>
      </c>
      <c r="E204" s="174" t="s">
        <v>1</v>
      </c>
      <c r="F204" s="175" t="s">
        <v>283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145</v>
      </c>
      <c r="AU204" s="174" t="s">
        <v>143</v>
      </c>
      <c r="AV204" s="13" t="s">
        <v>143</v>
      </c>
      <c r="AW204" s="13" t="s">
        <v>33</v>
      </c>
      <c r="AX204" s="13" t="s">
        <v>76</v>
      </c>
      <c r="AY204" s="174" t="s">
        <v>135</v>
      </c>
    </row>
    <row r="205" spans="2:51" s="13" customFormat="1" ht="12">
      <c r="B205" s="172"/>
      <c r="D205" s="173" t="s">
        <v>145</v>
      </c>
      <c r="E205" s="174" t="s">
        <v>1</v>
      </c>
      <c r="F205" s="175" t="s">
        <v>284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145</v>
      </c>
      <c r="AU205" s="174" t="s">
        <v>143</v>
      </c>
      <c r="AV205" s="13" t="s">
        <v>143</v>
      </c>
      <c r="AW205" s="13" t="s">
        <v>33</v>
      </c>
      <c r="AX205" s="13" t="s">
        <v>76</v>
      </c>
      <c r="AY205" s="174" t="s">
        <v>135</v>
      </c>
    </row>
    <row r="206" spans="2:51" s="15" customFormat="1" ht="12">
      <c r="B206" s="199"/>
      <c r="D206" s="173" t="s">
        <v>145</v>
      </c>
      <c r="E206" s="200" t="s">
        <v>1</v>
      </c>
      <c r="F206" s="201" t="s">
        <v>214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145</v>
      </c>
      <c r="AU206" s="200" t="s">
        <v>143</v>
      </c>
      <c r="AV206" s="15" t="s">
        <v>142</v>
      </c>
      <c r="AW206" s="15" t="s">
        <v>33</v>
      </c>
      <c r="AX206" s="15" t="s">
        <v>84</v>
      </c>
      <c r="AY206" s="200" t="s">
        <v>135</v>
      </c>
    </row>
    <row r="207" spans="1:65" s="2" customFormat="1" ht="21.75" customHeight="1">
      <c r="A207" s="32"/>
      <c r="B207" s="157"/>
      <c r="C207" s="158" t="s">
        <v>285</v>
      </c>
      <c r="D207" s="158" t="s">
        <v>138</v>
      </c>
      <c r="E207" s="159" t="s">
        <v>286</v>
      </c>
      <c r="F207" s="160" t="s">
        <v>287</v>
      </c>
      <c r="G207" s="161" t="s">
        <v>141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207</v>
      </c>
      <c r="AT207" s="170" t="s">
        <v>138</v>
      </c>
      <c r="AU207" s="170" t="s">
        <v>143</v>
      </c>
      <c r="AY207" s="17" t="s">
        <v>135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143</v>
      </c>
      <c r="BK207" s="171">
        <f>ROUND(I207*H207,2)</f>
        <v>0</v>
      </c>
      <c r="BL207" s="17" t="s">
        <v>207</v>
      </c>
      <c r="BM207" s="170" t="s">
        <v>288</v>
      </c>
    </row>
    <row r="208" spans="2:51" s="13" customFormat="1" ht="12">
      <c r="B208" s="172"/>
      <c r="D208" s="173" t="s">
        <v>145</v>
      </c>
      <c r="E208" s="174" t="s">
        <v>1</v>
      </c>
      <c r="F208" s="175" t="s">
        <v>289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145</v>
      </c>
      <c r="AU208" s="174" t="s">
        <v>143</v>
      </c>
      <c r="AV208" s="13" t="s">
        <v>143</v>
      </c>
      <c r="AW208" s="13" t="s">
        <v>33</v>
      </c>
      <c r="AX208" s="13" t="s">
        <v>76</v>
      </c>
      <c r="AY208" s="174" t="s">
        <v>135</v>
      </c>
    </row>
    <row r="209" spans="2:51" s="13" customFormat="1" ht="12">
      <c r="B209" s="172"/>
      <c r="D209" s="173" t="s">
        <v>145</v>
      </c>
      <c r="E209" s="174" t="s">
        <v>1</v>
      </c>
      <c r="F209" s="175" t="s">
        <v>290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145</v>
      </c>
      <c r="AU209" s="174" t="s">
        <v>143</v>
      </c>
      <c r="AV209" s="13" t="s">
        <v>143</v>
      </c>
      <c r="AW209" s="13" t="s">
        <v>33</v>
      </c>
      <c r="AX209" s="13" t="s">
        <v>76</v>
      </c>
      <c r="AY209" s="174" t="s">
        <v>135</v>
      </c>
    </row>
    <row r="210" spans="2:51" s="13" customFormat="1" ht="12">
      <c r="B210" s="172"/>
      <c r="D210" s="173" t="s">
        <v>145</v>
      </c>
      <c r="E210" s="174" t="s">
        <v>1</v>
      </c>
      <c r="F210" s="175" t="s">
        <v>291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145</v>
      </c>
      <c r="AU210" s="174" t="s">
        <v>143</v>
      </c>
      <c r="AV210" s="13" t="s">
        <v>143</v>
      </c>
      <c r="AW210" s="13" t="s">
        <v>33</v>
      </c>
      <c r="AX210" s="13" t="s">
        <v>76</v>
      </c>
      <c r="AY210" s="174" t="s">
        <v>135</v>
      </c>
    </row>
    <row r="211" spans="2:51" s="13" customFormat="1" ht="12">
      <c r="B211" s="172"/>
      <c r="D211" s="173" t="s">
        <v>145</v>
      </c>
      <c r="E211" s="174" t="s">
        <v>1</v>
      </c>
      <c r="F211" s="175" t="s">
        <v>292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145</v>
      </c>
      <c r="AU211" s="174" t="s">
        <v>143</v>
      </c>
      <c r="AV211" s="13" t="s">
        <v>143</v>
      </c>
      <c r="AW211" s="13" t="s">
        <v>33</v>
      </c>
      <c r="AX211" s="13" t="s">
        <v>76</v>
      </c>
      <c r="AY211" s="174" t="s">
        <v>135</v>
      </c>
    </row>
    <row r="212" spans="2:51" s="14" customFormat="1" ht="12">
      <c r="B212" s="181"/>
      <c r="D212" s="173" t="s">
        <v>145</v>
      </c>
      <c r="E212" s="182" t="s">
        <v>1</v>
      </c>
      <c r="F212" s="183" t="s">
        <v>293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145</v>
      </c>
      <c r="AU212" s="182" t="s">
        <v>143</v>
      </c>
      <c r="AV212" s="14" t="s">
        <v>84</v>
      </c>
      <c r="AW212" s="14" t="s">
        <v>33</v>
      </c>
      <c r="AX212" s="14" t="s">
        <v>76</v>
      </c>
      <c r="AY212" s="182" t="s">
        <v>135</v>
      </c>
    </row>
    <row r="213" spans="2:51" s="13" customFormat="1" ht="12">
      <c r="B213" s="172"/>
      <c r="D213" s="173" t="s">
        <v>145</v>
      </c>
      <c r="E213" s="174" t="s">
        <v>1</v>
      </c>
      <c r="F213" s="175" t="s">
        <v>294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145</v>
      </c>
      <c r="AU213" s="174" t="s">
        <v>143</v>
      </c>
      <c r="AV213" s="13" t="s">
        <v>143</v>
      </c>
      <c r="AW213" s="13" t="s">
        <v>33</v>
      </c>
      <c r="AX213" s="13" t="s">
        <v>76</v>
      </c>
      <c r="AY213" s="174" t="s">
        <v>135</v>
      </c>
    </row>
    <row r="214" spans="2:51" s="15" customFormat="1" ht="12">
      <c r="B214" s="199"/>
      <c r="D214" s="173" t="s">
        <v>145</v>
      </c>
      <c r="E214" s="200" t="s">
        <v>1</v>
      </c>
      <c r="F214" s="201" t="s">
        <v>214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145</v>
      </c>
      <c r="AU214" s="200" t="s">
        <v>143</v>
      </c>
      <c r="AV214" s="15" t="s">
        <v>142</v>
      </c>
      <c r="AW214" s="15" t="s">
        <v>33</v>
      </c>
      <c r="AX214" s="15" t="s">
        <v>84</v>
      </c>
      <c r="AY214" s="200" t="s">
        <v>135</v>
      </c>
    </row>
    <row r="215" spans="1:65" s="2" customFormat="1" ht="21.75" customHeight="1">
      <c r="A215" s="32"/>
      <c r="B215" s="157"/>
      <c r="C215" s="188" t="s">
        <v>295</v>
      </c>
      <c r="D215" s="188" t="s">
        <v>200</v>
      </c>
      <c r="E215" s="189" t="s">
        <v>296</v>
      </c>
      <c r="F215" s="190" t="s">
        <v>297</v>
      </c>
      <c r="G215" s="191" t="s">
        <v>298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299</v>
      </c>
      <c r="AT215" s="170" t="s">
        <v>200</v>
      </c>
      <c r="AU215" s="170" t="s">
        <v>143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143</v>
      </c>
      <c r="BK215" s="171">
        <f>ROUND(I215*H215,2)</f>
        <v>0</v>
      </c>
      <c r="BL215" s="17" t="s">
        <v>207</v>
      </c>
      <c r="BM215" s="170" t="s">
        <v>300</v>
      </c>
    </row>
    <row r="216" spans="2:51" s="14" customFormat="1" ht="12">
      <c r="B216" s="181"/>
      <c r="D216" s="173" t="s">
        <v>145</v>
      </c>
      <c r="E216" s="182" t="s">
        <v>1</v>
      </c>
      <c r="F216" s="183" t="s">
        <v>301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145</v>
      </c>
      <c r="AU216" s="182" t="s">
        <v>143</v>
      </c>
      <c r="AV216" s="14" t="s">
        <v>84</v>
      </c>
      <c r="AW216" s="14" t="s">
        <v>33</v>
      </c>
      <c r="AX216" s="14" t="s">
        <v>76</v>
      </c>
      <c r="AY216" s="182" t="s">
        <v>135</v>
      </c>
    </row>
    <row r="217" spans="2:51" s="13" customFormat="1" ht="12">
      <c r="B217" s="172"/>
      <c r="D217" s="173" t="s">
        <v>145</v>
      </c>
      <c r="E217" s="174" t="s">
        <v>1</v>
      </c>
      <c r="F217" s="175" t="s">
        <v>302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145</v>
      </c>
      <c r="AU217" s="174" t="s">
        <v>143</v>
      </c>
      <c r="AV217" s="13" t="s">
        <v>143</v>
      </c>
      <c r="AW217" s="13" t="s">
        <v>33</v>
      </c>
      <c r="AX217" s="13" t="s">
        <v>84</v>
      </c>
      <c r="AY217" s="174" t="s">
        <v>135</v>
      </c>
    </row>
    <row r="218" spans="1:65" s="2" customFormat="1" ht="21.75" customHeight="1">
      <c r="A218" s="32"/>
      <c r="B218" s="157"/>
      <c r="C218" s="158" t="s">
        <v>303</v>
      </c>
      <c r="D218" s="158" t="s">
        <v>138</v>
      </c>
      <c r="E218" s="159" t="s">
        <v>304</v>
      </c>
      <c r="F218" s="160" t="s">
        <v>305</v>
      </c>
      <c r="G218" s="161" t="s">
        <v>141</v>
      </c>
      <c r="H218" s="162">
        <v>14.44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207</v>
      </c>
      <c r="AT218" s="170" t="s">
        <v>138</v>
      </c>
      <c r="AU218" s="170" t="s">
        <v>143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143</v>
      </c>
      <c r="BK218" s="171">
        <f>ROUND(I218*H218,2)</f>
        <v>0</v>
      </c>
      <c r="BL218" s="17" t="s">
        <v>207</v>
      </c>
      <c r="BM218" s="170" t="s">
        <v>306</v>
      </c>
    </row>
    <row r="219" spans="2:51" s="13" customFormat="1" ht="12">
      <c r="B219" s="172"/>
      <c r="D219" s="173" t="s">
        <v>145</v>
      </c>
      <c r="E219" s="174" t="s">
        <v>1</v>
      </c>
      <c r="F219" s="175" t="s">
        <v>307</v>
      </c>
      <c r="H219" s="176">
        <v>14.44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84</v>
      </c>
      <c r="AY219" s="174" t="s">
        <v>135</v>
      </c>
    </row>
    <row r="220" spans="1:65" s="2" customFormat="1" ht="21.75" customHeight="1">
      <c r="A220" s="32"/>
      <c r="B220" s="157"/>
      <c r="C220" s="158" t="s">
        <v>299</v>
      </c>
      <c r="D220" s="158" t="s">
        <v>138</v>
      </c>
      <c r="E220" s="159" t="s">
        <v>308</v>
      </c>
      <c r="F220" s="160" t="s">
        <v>309</v>
      </c>
      <c r="G220" s="161" t="s">
        <v>310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207</v>
      </c>
      <c r="AT220" s="170" t="s">
        <v>138</v>
      </c>
      <c r="AU220" s="170" t="s">
        <v>143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143</v>
      </c>
      <c r="BK220" s="171">
        <f>ROUND(I220*H220,2)</f>
        <v>0</v>
      </c>
      <c r="BL220" s="17" t="s">
        <v>207</v>
      </c>
      <c r="BM220" s="170" t="s">
        <v>311</v>
      </c>
    </row>
    <row r="221" spans="2:51" s="13" customFormat="1" ht="12">
      <c r="B221" s="172"/>
      <c r="D221" s="173" t="s">
        <v>145</v>
      </c>
      <c r="E221" s="174" t="s">
        <v>1</v>
      </c>
      <c r="F221" s="175" t="s">
        <v>312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3" customFormat="1" ht="12">
      <c r="B222" s="172"/>
      <c r="D222" s="173" t="s">
        <v>145</v>
      </c>
      <c r="E222" s="174" t="s">
        <v>1</v>
      </c>
      <c r="F222" s="175" t="s">
        <v>313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145</v>
      </c>
      <c r="AU222" s="174" t="s">
        <v>143</v>
      </c>
      <c r="AV222" s="13" t="s">
        <v>143</v>
      </c>
      <c r="AW222" s="13" t="s">
        <v>33</v>
      </c>
      <c r="AX222" s="13" t="s">
        <v>76</v>
      </c>
      <c r="AY222" s="174" t="s">
        <v>135</v>
      </c>
    </row>
    <row r="223" spans="2:51" s="13" customFormat="1" ht="12">
      <c r="B223" s="172"/>
      <c r="D223" s="173" t="s">
        <v>145</v>
      </c>
      <c r="E223" s="174" t="s">
        <v>1</v>
      </c>
      <c r="F223" s="175" t="s">
        <v>314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145</v>
      </c>
      <c r="AU223" s="174" t="s">
        <v>143</v>
      </c>
      <c r="AV223" s="13" t="s">
        <v>143</v>
      </c>
      <c r="AW223" s="13" t="s">
        <v>33</v>
      </c>
      <c r="AX223" s="13" t="s">
        <v>76</v>
      </c>
      <c r="AY223" s="174" t="s">
        <v>135</v>
      </c>
    </row>
    <row r="224" spans="2:51" s="13" customFormat="1" ht="12">
      <c r="B224" s="172"/>
      <c r="D224" s="173" t="s">
        <v>145</v>
      </c>
      <c r="E224" s="174" t="s">
        <v>1</v>
      </c>
      <c r="F224" s="175" t="s">
        <v>315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145</v>
      </c>
      <c r="AU224" s="174" t="s">
        <v>143</v>
      </c>
      <c r="AV224" s="13" t="s">
        <v>143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145</v>
      </c>
      <c r="E225" s="174" t="s">
        <v>1</v>
      </c>
      <c r="F225" s="175" t="s">
        <v>315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76</v>
      </c>
      <c r="AY225" s="174" t="s">
        <v>135</v>
      </c>
    </row>
    <row r="226" spans="2:51" s="15" customFormat="1" ht="12">
      <c r="B226" s="199"/>
      <c r="D226" s="173" t="s">
        <v>145</v>
      </c>
      <c r="E226" s="200" t="s">
        <v>1</v>
      </c>
      <c r="F226" s="201" t="s">
        <v>214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145</v>
      </c>
      <c r="AU226" s="200" t="s">
        <v>143</v>
      </c>
      <c r="AV226" s="15" t="s">
        <v>142</v>
      </c>
      <c r="AW226" s="15" t="s">
        <v>33</v>
      </c>
      <c r="AX226" s="15" t="s">
        <v>84</v>
      </c>
      <c r="AY226" s="200" t="s">
        <v>135</v>
      </c>
    </row>
    <row r="227" spans="1:65" s="2" customFormat="1" ht="21.75" customHeight="1">
      <c r="A227" s="32"/>
      <c r="B227" s="157"/>
      <c r="C227" s="158" t="s">
        <v>316</v>
      </c>
      <c r="D227" s="158" t="s">
        <v>138</v>
      </c>
      <c r="E227" s="159" t="s">
        <v>317</v>
      </c>
      <c r="F227" s="160" t="s">
        <v>318</v>
      </c>
      <c r="G227" s="161" t="s">
        <v>197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207</v>
      </c>
      <c r="AT227" s="170" t="s">
        <v>138</v>
      </c>
      <c r="AU227" s="170" t="s">
        <v>143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143</v>
      </c>
      <c r="BK227" s="171">
        <f>ROUND(I227*H227,2)</f>
        <v>0</v>
      </c>
      <c r="BL227" s="17" t="s">
        <v>207</v>
      </c>
      <c r="BM227" s="170" t="s">
        <v>319</v>
      </c>
    </row>
    <row r="228" spans="1:65" s="2" customFormat="1" ht="16.5" customHeight="1">
      <c r="A228" s="32"/>
      <c r="B228" s="157"/>
      <c r="C228" s="188" t="s">
        <v>320</v>
      </c>
      <c r="D228" s="188" t="s">
        <v>200</v>
      </c>
      <c r="E228" s="189" t="s">
        <v>321</v>
      </c>
      <c r="F228" s="190" t="s">
        <v>322</v>
      </c>
      <c r="G228" s="191" t="s">
        <v>310</v>
      </c>
      <c r="H228" s="192">
        <v>16.528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0.00099168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299</v>
      </c>
      <c r="AT228" s="170" t="s">
        <v>200</v>
      </c>
      <c r="AU228" s="170" t="s">
        <v>143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143</v>
      </c>
      <c r="BK228" s="171">
        <f>ROUND(I228*H228,2)</f>
        <v>0</v>
      </c>
      <c r="BL228" s="17" t="s">
        <v>207</v>
      </c>
      <c r="BM228" s="170" t="s">
        <v>323</v>
      </c>
    </row>
    <row r="229" spans="2:51" s="13" customFormat="1" ht="12">
      <c r="B229" s="172"/>
      <c r="D229" s="173" t="s">
        <v>145</v>
      </c>
      <c r="E229" s="174" t="s">
        <v>1</v>
      </c>
      <c r="F229" s="175" t="s">
        <v>324</v>
      </c>
      <c r="H229" s="176">
        <v>16.528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145</v>
      </c>
      <c r="AU229" s="174" t="s">
        <v>143</v>
      </c>
      <c r="AV229" s="13" t="s">
        <v>143</v>
      </c>
      <c r="AW229" s="13" t="s">
        <v>33</v>
      </c>
      <c r="AX229" s="13" t="s">
        <v>84</v>
      </c>
      <c r="AY229" s="174" t="s">
        <v>135</v>
      </c>
    </row>
    <row r="230" spans="1:65" s="2" customFormat="1" ht="21.75" customHeight="1">
      <c r="A230" s="32"/>
      <c r="B230" s="157"/>
      <c r="C230" s="158" t="s">
        <v>325</v>
      </c>
      <c r="D230" s="158" t="s">
        <v>138</v>
      </c>
      <c r="E230" s="159" t="s">
        <v>326</v>
      </c>
      <c r="F230" s="160" t="s">
        <v>327</v>
      </c>
      <c r="G230" s="161" t="s">
        <v>242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207</v>
      </c>
      <c r="AT230" s="170" t="s">
        <v>138</v>
      </c>
      <c r="AU230" s="170" t="s">
        <v>143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143</v>
      </c>
      <c r="BK230" s="171">
        <f>ROUND(I230*H230,2)</f>
        <v>0</v>
      </c>
      <c r="BL230" s="17" t="s">
        <v>207</v>
      </c>
      <c r="BM230" s="170" t="s">
        <v>328</v>
      </c>
    </row>
    <row r="231" spans="1:65" s="2" customFormat="1" ht="21.75" customHeight="1">
      <c r="A231" s="32"/>
      <c r="B231" s="157"/>
      <c r="C231" s="158" t="s">
        <v>329</v>
      </c>
      <c r="D231" s="158" t="s">
        <v>138</v>
      </c>
      <c r="E231" s="159" t="s">
        <v>330</v>
      </c>
      <c r="F231" s="160" t="s">
        <v>331</v>
      </c>
      <c r="G231" s="161" t="s">
        <v>242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207</v>
      </c>
      <c r="AT231" s="170" t="s">
        <v>138</v>
      </c>
      <c r="AU231" s="170" t="s">
        <v>143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143</v>
      </c>
      <c r="BK231" s="171">
        <f>ROUND(I231*H231,2)</f>
        <v>0</v>
      </c>
      <c r="BL231" s="17" t="s">
        <v>207</v>
      </c>
      <c r="BM231" s="170" t="s">
        <v>332</v>
      </c>
    </row>
    <row r="232" spans="2:63" s="12" customFormat="1" ht="22.9" customHeight="1">
      <c r="B232" s="144"/>
      <c r="D232" s="145" t="s">
        <v>75</v>
      </c>
      <c r="E232" s="155" t="s">
        <v>333</v>
      </c>
      <c r="F232" s="155" t="s">
        <v>334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143</v>
      </c>
      <c r="AT232" s="153" t="s">
        <v>75</v>
      </c>
      <c r="AU232" s="153" t="s">
        <v>84</v>
      </c>
      <c r="AY232" s="145" t="s">
        <v>135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335</v>
      </c>
      <c r="D233" s="158" t="s">
        <v>138</v>
      </c>
      <c r="E233" s="159" t="s">
        <v>336</v>
      </c>
      <c r="F233" s="160" t="s">
        <v>337</v>
      </c>
      <c r="G233" s="161" t="s">
        <v>310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207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207</v>
      </c>
      <c r="BM233" s="170" t="s">
        <v>338</v>
      </c>
    </row>
    <row r="234" spans="1:65" s="2" customFormat="1" ht="16.5" customHeight="1">
      <c r="A234" s="32"/>
      <c r="B234" s="157"/>
      <c r="C234" s="158" t="s">
        <v>339</v>
      </c>
      <c r="D234" s="158" t="s">
        <v>138</v>
      </c>
      <c r="E234" s="159" t="s">
        <v>340</v>
      </c>
      <c r="F234" s="160" t="s">
        <v>341</v>
      </c>
      <c r="G234" s="161" t="s">
        <v>310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207</v>
      </c>
      <c r="AT234" s="170" t="s">
        <v>138</v>
      </c>
      <c r="AU234" s="170" t="s">
        <v>143</v>
      </c>
      <c r="AY234" s="17" t="s">
        <v>135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143</v>
      </c>
      <c r="BK234" s="171">
        <f>ROUND(I234*H234,2)</f>
        <v>0</v>
      </c>
      <c r="BL234" s="17" t="s">
        <v>207</v>
      </c>
      <c r="BM234" s="170" t="s">
        <v>342</v>
      </c>
    </row>
    <row r="235" spans="1:65" s="2" customFormat="1" ht="16.5" customHeight="1">
      <c r="A235" s="32"/>
      <c r="B235" s="157"/>
      <c r="C235" s="158" t="s">
        <v>343</v>
      </c>
      <c r="D235" s="158" t="s">
        <v>138</v>
      </c>
      <c r="E235" s="159" t="s">
        <v>344</v>
      </c>
      <c r="F235" s="160" t="s">
        <v>345</v>
      </c>
      <c r="G235" s="161" t="s">
        <v>310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207</v>
      </c>
      <c r="AT235" s="170" t="s">
        <v>138</v>
      </c>
      <c r="AU235" s="170" t="s">
        <v>143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143</v>
      </c>
      <c r="BK235" s="171">
        <f>ROUND(I235*H235,2)</f>
        <v>0</v>
      </c>
      <c r="BL235" s="17" t="s">
        <v>207</v>
      </c>
      <c r="BM235" s="170" t="s">
        <v>346</v>
      </c>
    </row>
    <row r="236" spans="1:65" s="2" customFormat="1" ht="16.5" customHeight="1">
      <c r="A236" s="32"/>
      <c r="B236" s="157"/>
      <c r="C236" s="158" t="s">
        <v>347</v>
      </c>
      <c r="D236" s="158" t="s">
        <v>138</v>
      </c>
      <c r="E236" s="159" t="s">
        <v>348</v>
      </c>
      <c r="F236" s="160" t="s">
        <v>349</v>
      </c>
      <c r="G236" s="161" t="s">
        <v>310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207</v>
      </c>
      <c r="BM236" s="170" t="s">
        <v>350</v>
      </c>
    </row>
    <row r="237" spans="1:65" s="2" customFormat="1" ht="16.5" customHeight="1">
      <c r="A237" s="32"/>
      <c r="B237" s="157"/>
      <c r="C237" s="158" t="s">
        <v>351</v>
      </c>
      <c r="D237" s="158" t="s">
        <v>138</v>
      </c>
      <c r="E237" s="159" t="s">
        <v>352</v>
      </c>
      <c r="F237" s="160" t="s">
        <v>353</v>
      </c>
      <c r="G237" s="161" t="s">
        <v>197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207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207</v>
      </c>
      <c r="BM237" s="170" t="s">
        <v>354</v>
      </c>
    </row>
    <row r="238" spans="2:51" s="14" customFormat="1" ht="12">
      <c r="B238" s="181"/>
      <c r="D238" s="173" t="s">
        <v>145</v>
      </c>
      <c r="E238" s="182" t="s">
        <v>1</v>
      </c>
      <c r="F238" s="183" t="s">
        <v>355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145</v>
      </c>
      <c r="AU238" s="182" t="s">
        <v>143</v>
      </c>
      <c r="AV238" s="14" t="s">
        <v>84</v>
      </c>
      <c r="AW238" s="14" t="s">
        <v>33</v>
      </c>
      <c r="AX238" s="14" t="s">
        <v>76</v>
      </c>
      <c r="AY238" s="182" t="s">
        <v>135</v>
      </c>
    </row>
    <row r="239" spans="2:51" s="13" customFormat="1" ht="12">
      <c r="B239" s="172"/>
      <c r="D239" s="173" t="s">
        <v>145</v>
      </c>
      <c r="E239" s="174" t="s">
        <v>1</v>
      </c>
      <c r="F239" s="175" t="s">
        <v>136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145</v>
      </c>
      <c r="AU239" s="174" t="s">
        <v>143</v>
      </c>
      <c r="AV239" s="13" t="s">
        <v>143</v>
      </c>
      <c r="AW239" s="13" t="s">
        <v>33</v>
      </c>
      <c r="AX239" s="13" t="s">
        <v>84</v>
      </c>
      <c r="AY239" s="174" t="s">
        <v>135</v>
      </c>
    </row>
    <row r="240" spans="1:65" s="2" customFormat="1" ht="16.5" customHeight="1">
      <c r="A240" s="32"/>
      <c r="B240" s="157"/>
      <c r="C240" s="158" t="s">
        <v>356</v>
      </c>
      <c r="D240" s="158" t="s">
        <v>138</v>
      </c>
      <c r="E240" s="159" t="s">
        <v>357</v>
      </c>
      <c r="F240" s="160" t="s">
        <v>358</v>
      </c>
      <c r="G240" s="161" t="s">
        <v>310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207</v>
      </c>
      <c r="AT240" s="170" t="s">
        <v>138</v>
      </c>
      <c r="AU240" s="170" t="s">
        <v>143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143</v>
      </c>
      <c r="BK240" s="171">
        <f>ROUND(I240*H240,2)</f>
        <v>0</v>
      </c>
      <c r="BL240" s="17" t="s">
        <v>207</v>
      </c>
      <c r="BM240" s="170" t="s">
        <v>359</v>
      </c>
    </row>
    <row r="241" spans="1:65" s="2" customFormat="1" ht="21.75" customHeight="1">
      <c r="A241" s="32"/>
      <c r="B241" s="157"/>
      <c r="C241" s="158" t="s">
        <v>360</v>
      </c>
      <c r="D241" s="158" t="s">
        <v>138</v>
      </c>
      <c r="E241" s="159" t="s">
        <v>361</v>
      </c>
      <c r="F241" s="160" t="s">
        <v>362</v>
      </c>
      <c r="G241" s="161" t="s">
        <v>242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207</v>
      </c>
      <c r="AT241" s="170" t="s">
        <v>138</v>
      </c>
      <c r="AU241" s="170" t="s">
        <v>143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143</v>
      </c>
      <c r="BK241" s="171">
        <f>ROUND(I241*H241,2)</f>
        <v>0</v>
      </c>
      <c r="BL241" s="17" t="s">
        <v>207</v>
      </c>
      <c r="BM241" s="170" t="s">
        <v>363</v>
      </c>
    </row>
    <row r="242" spans="1:65" s="2" customFormat="1" ht="21.75" customHeight="1">
      <c r="A242" s="32"/>
      <c r="B242" s="157"/>
      <c r="C242" s="158" t="s">
        <v>364</v>
      </c>
      <c r="D242" s="158" t="s">
        <v>138</v>
      </c>
      <c r="E242" s="159" t="s">
        <v>365</v>
      </c>
      <c r="F242" s="160" t="s">
        <v>366</v>
      </c>
      <c r="G242" s="161" t="s">
        <v>242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207</v>
      </c>
      <c r="AT242" s="170" t="s">
        <v>138</v>
      </c>
      <c r="AU242" s="170" t="s">
        <v>143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143</v>
      </c>
      <c r="BK242" s="171">
        <f>ROUND(I242*H242,2)</f>
        <v>0</v>
      </c>
      <c r="BL242" s="17" t="s">
        <v>207</v>
      </c>
      <c r="BM242" s="170" t="s">
        <v>367</v>
      </c>
    </row>
    <row r="243" spans="2:63" s="12" customFormat="1" ht="22.9" customHeight="1">
      <c r="B243" s="144"/>
      <c r="D243" s="145" t="s">
        <v>75</v>
      </c>
      <c r="E243" s="155" t="s">
        <v>368</v>
      </c>
      <c r="F243" s="155" t="s">
        <v>369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143</v>
      </c>
      <c r="AT243" s="153" t="s">
        <v>75</v>
      </c>
      <c r="AU243" s="153" t="s">
        <v>84</v>
      </c>
      <c r="AY243" s="145" t="s">
        <v>135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370</v>
      </c>
      <c r="D244" s="158" t="s">
        <v>138</v>
      </c>
      <c r="E244" s="159" t="s">
        <v>371</v>
      </c>
      <c r="F244" s="160" t="s">
        <v>372</v>
      </c>
      <c r="G244" s="161" t="s">
        <v>310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207</v>
      </c>
      <c r="AT244" s="170" t="s">
        <v>138</v>
      </c>
      <c r="AU244" s="170" t="s">
        <v>143</v>
      </c>
      <c r="AY244" s="17" t="s">
        <v>135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143</v>
      </c>
      <c r="BK244" s="171">
        <f aca="true" t="shared" si="19" ref="BK244:BK254">ROUND(I244*H244,2)</f>
        <v>0</v>
      </c>
      <c r="BL244" s="17" t="s">
        <v>207</v>
      </c>
      <c r="BM244" s="170" t="s">
        <v>373</v>
      </c>
    </row>
    <row r="245" spans="1:65" s="2" customFormat="1" ht="21.75" customHeight="1">
      <c r="A245" s="32"/>
      <c r="B245" s="157"/>
      <c r="C245" s="158" t="s">
        <v>374</v>
      </c>
      <c r="D245" s="158" t="s">
        <v>138</v>
      </c>
      <c r="E245" s="159" t="s">
        <v>375</v>
      </c>
      <c r="F245" s="160" t="s">
        <v>376</v>
      </c>
      <c r="G245" s="161" t="s">
        <v>310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207</v>
      </c>
      <c r="AT245" s="170" t="s">
        <v>138</v>
      </c>
      <c r="AU245" s="170" t="s">
        <v>143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143</v>
      </c>
      <c r="BK245" s="171">
        <f t="shared" si="19"/>
        <v>0</v>
      </c>
      <c r="BL245" s="17" t="s">
        <v>207</v>
      </c>
      <c r="BM245" s="170" t="s">
        <v>377</v>
      </c>
    </row>
    <row r="246" spans="1:65" s="2" customFormat="1" ht="21.75" customHeight="1">
      <c r="A246" s="32"/>
      <c r="B246" s="157"/>
      <c r="C246" s="188" t="s">
        <v>378</v>
      </c>
      <c r="D246" s="188" t="s">
        <v>200</v>
      </c>
      <c r="E246" s="189" t="s">
        <v>379</v>
      </c>
      <c r="F246" s="190" t="s">
        <v>380</v>
      </c>
      <c r="G246" s="191" t="s">
        <v>310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299</v>
      </c>
      <c r="AT246" s="170" t="s">
        <v>200</v>
      </c>
      <c r="AU246" s="170" t="s">
        <v>143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143</v>
      </c>
      <c r="BK246" s="171">
        <f t="shared" si="19"/>
        <v>0</v>
      </c>
      <c r="BL246" s="17" t="s">
        <v>207</v>
      </c>
      <c r="BM246" s="170" t="s">
        <v>381</v>
      </c>
    </row>
    <row r="247" spans="1:65" s="2" customFormat="1" ht="21.75" customHeight="1">
      <c r="A247" s="32"/>
      <c r="B247" s="157"/>
      <c r="C247" s="188" t="s">
        <v>382</v>
      </c>
      <c r="D247" s="188" t="s">
        <v>200</v>
      </c>
      <c r="E247" s="189" t="s">
        <v>383</v>
      </c>
      <c r="F247" s="190" t="s">
        <v>384</v>
      </c>
      <c r="G247" s="191" t="s">
        <v>310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299</v>
      </c>
      <c r="AT247" s="170" t="s">
        <v>200</v>
      </c>
      <c r="AU247" s="170" t="s">
        <v>143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143</v>
      </c>
      <c r="BK247" s="171">
        <f t="shared" si="19"/>
        <v>0</v>
      </c>
      <c r="BL247" s="17" t="s">
        <v>207</v>
      </c>
      <c r="BM247" s="170" t="s">
        <v>385</v>
      </c>
    </row>
    <row r="248" spans="1:65" s="2" customFormat="1" ht="21.75" customHeight="1">
      <c r="A248" s="32"/>
      <c r="B248" s="157"/>
      <c r="C248" s="188" t="s">
        <v>386</v>
      </c>
      <c r="D248" s="188" t="s">
        <v>200</v>
      </c>
      <c r="E248" s="189" t="s">
        <v>387</v>
      </c>
      <c r="F248" s="190" t="s">
        <v>388</v>
      </c>
      <c r="G248" s="191" t="s">
        <v>310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299</v>
      </c>
      <c r="AT248" s="170" t="s">
        <v>200</v>
      </c>
      <c r="AU248" s="170" t="s">
        <v>143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143</v>
      </c>
      <c r="BK248" s="171">
        <f t="shared" si="19"/>
        <v>0</v>
      </c>
      <c r="BL248" s="17" t="s">
        <v>207</v>
      </c>
      <c r="BM248" s="170" t="s">
        <v>389</v>
      </c>
    </row>
    <row r="249" spans="1:65" s="2" customFormat="1" ht="21.75" customHeight="1">
      <c r="A249" s="32"/>
      <c r="B249" s="157"/>
      <c r="C249" s="158" t="s">
        <v>188</v>
      </c>
      <c r="D249" s="158" t="s">
        <v>138</v>
      </c>
      <c r="E249" s="159" t="s">
        <v>390</v>
      </c>
      <c r="F249" s="160" t="s">
        <v>391</v>
      </c>
      <c r="G249" s="161" t="s">
        <v>392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207</v>
      </c>
      <c r="AT249" s="170" t="s">
        <v>138</v>
      </c>
      <c r="AU249" s="170" t="s">
        <v>143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143</v>
      </c>
      <c r="BK249" s="171">
        <f t="shared" si="19"/>
        <v>0</v>
      </c>
      <c r="BL249" s="17" t="s">
        <v>207</v>
      </c>
      <c r="BM249" s="170" t="s">
        <v>393</v>
      </c>
    </row>
    <row r="250" spans="1:65" s="2" customFormat="1" ht="21.75" customHeight="1">
      <c r="A250" s="32"/>
      <c r="B250" s="157"/>
      <c r="C250" s="158" t="s">
        <v>394</v>
      </c>
      <c r="D250" s="158" t="s">
        <v>138</v>
      </c>
      <c r="E250" s="159" t="s">
        <v>395</v>
      </c>
      <c r="F250" s="160" t="s">
        <v>396</v>
      </c>
      <c r="G250" s="161" t="s">
        <v>392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138</v>
      </c>
      <c r="AU250" s="170" t="s">
        <v>143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143</v>
      </c>
      <c r="BK250" s="171">
        <f t="shared" si="19"/>
        <v>0</v>
      </c>
      <c r="BL250" s="17" t="s">
        <v>207</v>
      </c>
      <c r="BM250" s="170" t="s">
        <v>397</v>
      </c>
    </row>
    <row r="251" spans="1:65" s="2" customFormat="1" ht="21.75" customHeight="1">
      <c r="A251" s="32"/>
      <c r="B251" s="157"/>
      <c r="C251" s="158" t="s">
        <v>398</v>
      </c>
      <c r="D251" s="158" t="s">
        <v>138</v>
      </c>
      <c r="E251" s="159" t="s">
        <v>399</v>
      </c>
      <c r="F251" s="160" t="s">
        <v>400</v>
      </c>
      <c r="G251" s="161" t="s">
        <v>310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138</v>
      </c>
      <c r="AU251" s="170" t="s">
        <v>143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143</v>
      </c>
      <c r="BK251" s="171">
        <f t="shared" si="19"/>
        <v>0</v>
      </c>
      <c r="BL251" s="17" t="s">
        <v>207</v>
      </c>
      <c r="BM251" s="170" t="s">
        <v>401</v>
      </c>
    </row>
    <row r="252" spans="1:65" s="2" customFormat="1" ht="16.5" customHeight="1">
      <c r="A252" s="32"/>
      <c r="B252" s="157"/>
      <c r="C252" s="158" t="s">
        <v>402</v>
      </c>
      <c r="D252" s="158" t="s">
        <v>138</v>
      </c>
      <c r="E252" s="159" t="s">
        <v>403</v>
      </c>
      <c r="F252" s="160" t="s">
        <v>404</v>
      </c>
      <c r="G252" s="161" t="s">
        <v>310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207</v>
      </c>
      <c r="AT252" s="170" t="s">
        <v>138</v>
      </c>
      <c r="AU252" s="170" t="s">
        <v>143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143</v>
      </c>
      <c r="BK252" s="171">
        <f t="shared" si="19"/>
        <v>0</v>
      </c>
      <c r="BL252" s="17" t="s">
        <v>207</v>
      </c>
      <c r="BM252" s="170" t="s">
        <v>405</v>
      </c>
    </row>
    <row r="253" spans="1:65" s="2" customFormat="1" ht="21.75" customHeight="1">
      <c r="A253" s="32"/>
      <c r="B253" s="157"/>
      <c r="C253" s="158" t="s">
        <v>406</v>
      </c>
      <c r="D253" s="158" t="s">
        <v>138</v>
      </c>
      <c r="E253" s="159" t="s">
        <v>407</v>
      </c>
      <c r="F253" s="160" t="s">
        <v>408</v>
      </c>
      <c r="G253" s="161" t="s">
        <v>242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207</v>
      </c>
      <c r="AT253" s="170" t="s">
        <v>138</v>
      </c>
      <c r="AU253" s="170" t="s">
        <v>143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143</v>
      </c>
      <c r="BK253" s="171">
        <f t="shared" si="19"/>
        <v>0</v>
      </c>
      <c r="BL253" s="17" t="s">
        <v>207</v>
      </c>
      <c r="BM253" s="170" t="s">
        <v>409</v>
      </c>
    </row>
    <row r="254" spans="1:65" s="2" customFormat="1" ht="21.75" customHeight="1">
      <c r="A254" s="32"/>
      <c r="B254" s="157"/>
      <c r="C254" s="158" t="s">
        <v>410</v>
      </c>
      <c r="D254" s="158" t="s">
        <v>138</v>
      </c>
      <c r="E254" s="159" t="s">
        <v>411</v>
      </c>
      <c r="F254" s="160" t="s">
        <v>412</v>
      </c>
      <c r="G254" s="161" t="s">
        <v>242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207</v>
      </c>
      <c r="AT254" s="170" t="s">
        <v>138</v>
      </c>
      <c r="AU254" s="170" t="s">
        <v>143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143</v>
      </c>
      <c r="BK254" s="171">
        <f t="shared" si="19"/>
        <v>0</v>
      </c>
      <c r="BL254" s="17" t="s">
        <v>207</v>
      </c>
      <c r="BM254" s="170" t="s">
        <v>413</v>
      </c>
    </row>
    <row r="255" spans="2:63" s="12" customFormat="1" ht="22.9" customHeight="1">
      <c r="B255" s="144"/>
      <c r="D255" s="145" t="s">
        <v>75</v>
      </c>
      <c r="E255" s="155" t="s">
        <v>414</v>
      </c>
      <c r="F255" s="155" t="s">
        <v>415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SUM(P256:P264)</f>
        <v>0</v>
      </c>
      <c r="Q255" s="150"/>
      <c r="R255" s="151">
        <f>SUM(R256:R264)</f>
        <v>0.0031499999999999996</v>
      </c>
      <c r="S255" s="150"/>
      <c r="T255" s="152">
        <f>SUM(T256:T264)</f>
        <v>0.00645</v>
      </c>
      <c r="AR255" s="145" t="s">
        <v>143</v>
      </c>
      <c r="AT255" s="153" t="s">
        <v>75</v>
      </c>
      <c r="AU255" s="153" t="s">
        <v>84</v>
      </c>
      <c r="AY255" s="145" t="s">
        <v>135</v>
      </c>
      <c r="BK255" s="154">
        <f>SUM(BK256:BK264)</f>
        <v>0</v>
      </c>
    </row>
    <row r="256" spans="1:65" s="2" customFormat="1" ht="21.75" customHeight="1">
      <c r="A256" s="32"/>
      <c r="B256" s="157"/>
      <c r="C256" s="158" t="s">
        <v>416</v>
      </c>
      <c r="D256" s="158" t="s">
        <v>138</v>
      </c>
      <c r="E256" s="159" t="s">
        <v>417</v>
      </c>
      <c r="F256" s="160" t="s">
        <v>418</v>
      </c>
      <c r="G256" s="161" t="s">
        <v>310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138</v>
      </c>
      <c r="AU256" s="170" t="s">
        <v>143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143</v>
      </c>
      <c r="BK256" s="171">
        <f>ROUND(I256*H256,2)</f>
        <v>0</v>
      </c>
      <c r="BL256" s="17" t="s">
        <v>207</v>
      </c>
      <c r="BM256" s="170" t="s">
        <v>419</v>
      </c>
    </row>
    <row r="257" spans="1:65" s="2" customFormat="1" ht="21.75" customHeight="1">
      <c r="A257" s="32"/>
      <c r="B257" s="157"/>
      <c r="C257" s="158" t="s">
        <v>420</v>
      </c>
      <c r="D257" s="158" t="s">
        <v>138</v>
      </c>
      <c r="E257" s="159" t="s">
        <v>421</v>
      </c>
      <c r="F257" s="160" t="s">
        <v>422</v>
      </c>
      <c r="G257" s="161" t="s">
        <v>310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138</v>
      </c>
      <c r="AU257" s="170" t="s">
        <v>143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143</v>
      </c>
      <c r="BK257" s="171">
        <f>ROUND(I257*H257,2)</f>
        <v>0</v>
      </c>
      <c r="BL257" s="17" t="s">
        <v>207</v>
      </c>
      <c r="BM257" s="170" t="s">
        <v>423</v>
      </c>
    </row>
    <row r="258" spans="2:51" s="14" customFormat="1" ht="12">
      <c r="B258" s="181"/>
      <c r="D258" s="173" t="s">
        <v>145</v>
      </c>
      <c r="E258" s="182" t="s">
        <v>1</v>
      </c>
      <c r="F258" s="183" t="s">
        <v>424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145</v>
      </c>
      <c r="AU258" s="182" t="s">
        <v>143</v>
      </c>
      <c r="AV258" s="14" t="s">
        <v>84</v>
      </c>
      <c r="AW258" s="14" t="s">
        <v>33</v>
      </c>
      <c r="AX258" s="14" t="s">
        <v>76</v>
      </c>
      <c r="AY258" s="182" t="s">
        <v>135</v>
      </c>
    </row>
    <row r="259" spans="2:51" s="13" customFormat="1" ht="12">
      <c r="B259" s="172"/>
      <c r="D259" s="173" t="s">
        <v>145</v>
      </c>
      <c r="E259" s="174" t="s">
        <v>1</v>
      </c>
      <c r="F259" s="175" t="s">
        <v>84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145</v>
      </c>
      <c r="AU259" s="174" t="s">
        <v>143</v>
      </c>
      <c r="AV259" s="13" t="s">
        <v>143</v>
      </c>
      <c r="AW259" s="13" t="s">
        <v>33</v>
      </c>
      <c r="AX259" s="13" t="s">
        <v>84</v>
      </c>
      <c r="AY259" s="174" t="s">
        <v>135</v>
      </c>
    </row>
    <row r="260" spans="1:65" s="2" customFormat="1" ht="21.75" customHeight="1">
      <c r="A260" s="32"/>
      <c r="B260" s="157"/>
      <c r="C260" s="158" t="s">
        <v>425</v>
      </c>
      <c r="D260" s="158" t="s">
        <v>138</v>
      </c>
      <c r="E260" s="159" t="s">
        <v>426</v>
      </c>
      <c r="F260" s="160" t="s">
        <v>427</v>
      </c>
      <c r="G260" s="161" t="s">
        <v>310</v>
      </c>
      <c r="H260" s="162">
        <v>3</v>
      </c>
      <c r="I260" s="163"/>
      <c r="J260" s="164">
        <f aca="true" t="shared" si="20" ref="J260:J264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4">O260*H260</f>
        <v>0</v>
      </c>
      <c r="Q260" s="168">
        <v>0.00054</v>
      </c>
      <c r="R260" s="168">
        <f aca="true" t="shared" si="22" ref="R260:R264">Q260*H260</f>
        <v>0.00162</v>
      </c>
      <c r="S260" s="168">
        <v>0</v>
      </c>
      <c r="T260" s="169">
        <f aca="true" t="shared" si="23" ref="T260:T264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207</v>
      </c>
      <c r="AT260" s="170" t="s">
        <v>138</v>
      </c>
      <c r="AU260" s="170" t="s">
        <v>143</v>
      </c>
      <c r="AY260" s="17" t="s">
        <v>135</v>
      </c>
      <c r="BE260" s="171">
        <f aca="true" t="shared" si="24" ref="BE260:BE264">IF(N260="základní",J260,0)</f>
        <v>0</v>
      </c>
      <c r="BF260" s="171">
        <f aca="true" t="shared" si="25" ref="BF260:BF264">IF(N260="snížená",J260,0)</f>
        <v>0</v>
      </c>
      <c r="BG260" s="171">
        <f aca="true" t="shared" si="26" ref="BG260:BG264">IF(N260="zákl. přenesená",J260,0)</f>
        <v>0</v>
      </c>
      <c r="BH260" s="171">
        <f aca="true" t="shared" si="27" ref="BH260:BH264">IF(N260="sníž. přenesená",J260,0)</f>
        <v>0</v>
      </c>
      <c r="BI260" s="171">
        <f aca="true" t="shared" si="28" ref="BI260:BI264">IF(N260="nulová",J260,0)</f>
        <v>0</v>
      </c>
      <c r="BJ260" s="17" t="s">
        <v>143</v>
      </c>
      <c r="BK260" s="171">
        <f aca="true" t="shared" si="29" ref="BK260:BK264">ROUND(I260*H260,2)</f>
        <v>0</v>
      </c>
      <c r="BL260" s="17" t="s">
        <v>207</v>
      </c>
      <c r="BM260" s="170" t="s">
        <v>428</v>
      </c>
    </row>
    <row r="261" spans="1:65" s="2" customFormat="1" ht="21.75" customHeight="1">
      <c r="A261" s="32"/>
      <c r="B261" s="157"/>
      <c r="C261" s="158" t="s">
        <v>429</v>
      </c>
      <c r="D261" s="158" t="s">
        <v>138</v>
      </c>
      <c r="E261" s="159" t="s">
        <v>430</v>
      </c>
      <c r="F261" s="160" t="s">
        <v>431</v>
      </c>
      <c r="G261" s="161" t="s">
        <v>392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207</v>
      </c>
      <c r="AT261" s="170" t="s">
        <v>138</v>
      </c>
      <c r="AU261" s="170" t="s">
        <v>143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143</v>
      </c>
      <c r="BK261" s="171">
        <f t="shared" si="29"/>
        <v>0</v>
      </c>
      <c r="BL261" s="17" t="s">
        <v>207</v>
      </c>
      <c r="BM261" s="170" t="s">
        <v>432</v>
      </c>
    </row>
    <row r="262" spans="1:65" s="2" customFormat="1" ht="16.5" customHeight="1">
      <c r="A262" s="32"/>
      <c r="B262" s="157"/>
      <c r="C262" s="158" t="s">
        <v>433</v>
      </c>
      <c r="D262" s="158" t="s">
        <v>138</v>
      </c>
      <c r="E262" s="159" t="s">
        <v>434</v>
      </c>
      <c r="F262" s="160" t="s">
        <v>435</v>
      </c>
      <c r="G262" s="161" t="s">
        <v>197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207</v>
      </c>
      <c r="AT262" s="170" t="s">
        <v>138</v>
      </c>
      <c r="AU262" s="170" t="s">
        <v>143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143</v>
      </c>
      <c r="BK262" s="171">
        <f t="shared" si="29"/>
        <v>0</v>
      </c>
      <c r="BL262" s="17" t="s">
        <v>207</v>
      </c>
      <c r="BM262" s="170" t="s">
        <v>436</v>
      </c>
    </row>
    <row r="263" spans="1:65" s="2" customFormat="1" ht="21.75" customHeight="1">
      <c r="A263" s="32"/>
      <c r="B263" s="157"/>
      <c r="C263" s="158" t="s">
        <v>437</v>
      </c>
      <c r="D263" s="158" t="s">
        <v>138</v>
      </c>
      <c r="E263" s="159" t="s">
        <v>438</v>
      </c>
      <c r="F263" s="160" t="s">
        <v>439</v>
      </c>
      <c r="G263" s="161" t="s">
        <v>242</v>
      </c>
      <c r="H263" s="162">
        <v>0.003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207</v>
      </c>
      <c r="AT263" s="170" t="s">
        <v>138</v>
      </c>
      <c r="AU263" s="170" t="s">
        <v>143</v>
      </c>
      <c r="AY263" s="17" t="s">
        <v>135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143</v>
      </c>
      <c r="BK263" s="171">
        <f t="shared" si="29"/>
        <v>0</v>
      </c>
      <c r="BL263" s="17" t="s">
        <v>207</v>
      </c>
      <c r="BM263" s="170" t="s">
        <v>440</v>
      </c>
    </row>
    <row r="264" spans="1:65" s="2" customFormat="1" ht="21.75" customHeight="1">
      <c r="A264" s="32"/>
      <c r="B264" s="157"/>
      <c r="C264" s="158" t="s">
        <v>441</v>
      </c>
      <c r="D264" s="158" t="s">
        <v>138</v>
      </c>
      <c r="E264" s="159" t="s">
        <v>442</v>
      </c>
      <c r="F264" s="160" t="s">
        <v>443</v>
      </c>
      <c r="G264" s="161" t="s">
        <v>242</v>
      </c>
      <c r="H264" s="162">
        <v>0.003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207</v>
      </c>
      <c r="AT264" s="170" t="s">
        <v>138</v>
      </c>
      <c r="AU264" s="170" t="s">
        <v>143</v>
      </c>
      <c r="AY264" s="17" t="s">
        <v>135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143</v>
      </c>
      <c r="BK264" s="171">
        <f t="shared" si="29"/>
        <v>0</v>
      </c>
      <c r="BL264" s="17" t="s">
        <v>207</v>
      </c>
      <c r="BM264" s="170" t="s">
        <v>444</v>
      </c>
    </row>
    <row r="265" spans="2:63" s="12" customFormat="1" ht="22.9" customHeight="1">
      <c r="B265" s="144"/>
      <c r="D265" s="145" t="s">
        <v>75</v>
      </c>
      <c r="E265" s="155" t="s">
        <v>445</v>
      </c>
      <c r="F265" s="155" t="s">
        <v>446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0.06511000000000002</v>
      </c>
      <c r="S265" s="150"/>
      <c r="T265" s="152">
        <f>SUM(T266:T284)</f>
        <v>0.07775</v>
      </c>
      <c r="AR265" s="145" t="s">
        <v>143</v>
      </c>
      <c r="AT265" s="153" t="s">
        <v>75</v>
      </c>
      <c r="AU265" s="153" t="s">
        <v>84</v>
      </c>
      <c r="AY265" s="145" t="s">
        <v>135</v>
      </c>
      <c r="BK265" s="154">
        <f>SUM(BK266:BK284)</f>
        <v>0</v>
      </c>
    </row>
    <row r="266" spans="1:65" s="2" customFormat="1" ht="16.5" customHeight="1">
      <c r="A266" s="32"/>
      <c r="B266" s="157"/>
      <c r="C266" s="158" t="s">
        <v>447</v>
      </c>
      <c r="D266" s="158" t="s">
        <v>138</v>
      </c>
      <c r="E266" s="159" t="s">
        <v>448</v>
      </c>
      <c r="F266" s="160" t="s">
        <v>449</v>
      </c>
      <c r="G266" s="161" t="s">
        <v>392</v>
      </c>
      <c r="H266" s="162">
        <v>1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0.01933</v>
      </c>
      <c r="T266" s="169">
        <f aca="true" t="shared" si="33" ref="T266:T284">S266*H266</f>
        <v>0.01933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207</v>
      </c>
      <c r="AT266" s="170" t="s">
        <v>138</v>
      </c>
      <c r="AU266" s="170" t="s">
        <v>143</v>
      </c>
      <c r="AY266" s="17" t="s">
        <v>135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143</v>
      </c>
      <c r="BK266" s="171">
        <f aca="true" t="shared" si="39" ref="BK266:BK284">ROUND(I266*H266,2)</f>
        <v>0</v>
      </c>
      <c r="BL266" s="17" t="s">
        <v>207</v>
      </c>
      <c r="BM266" s="170" t="s">
        <v>450</v>
      </c>
    </row>
    <row r="267" spans="1:65" s="2" customFormat="1" ht="21.75" customHeight="1">
      <c r="A267" s="32"/>
      <c r="B267" s="157"/>
      <c r="C267" s="158" t="s">
        <v>451</v>
      </c>
      <c r="D267" s="158" t="s">
        <v>138</v>
      </c>
      <c r="E267" s="159" t="s">
        <v>452</v>
      </c>
      <c r="F267" s="160" t="s">
        <v>453</v>
      </c>
      <c r="G267" s="161" t="s">
        <v>392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0.01382</v>
      </c>
      <c r="R267" s="168">
        <f t="shared" si="32"/>
        <v>0.01382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207</v>
      </c>
      <c r="AT267" s="170" t="s">
        <v>138</v>
      </c>
      <c r="AU267" s="170" t="s">
        <v>143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143</v>
      </c>
      <c r="BK267" s="171">
        <f t="shared" si="39"/>
        <v>0</v>
      </c>
      <c r="BL267" s="17" t="s">
        <v>207</v>
      </c>
      <c r="BM267" s="170" t="s">
        <v>454</v>
      </c>
    </row>
    <row r="268" spans="1:65" s="2" customFormat="1" ht="16.5" customHeight="1">
      <c r="A268" s="32"/>
      <c r="B268" s="157"/>
      <c r="C268" s="158" t="s">
        <v>455</v>
      </c>
      <c r="D268" s="158" t="s">
        <v>138</v>
      </c>
      <c r="E268" s="159" t="s">
        <v>456</v>
      </c>
      <c r="F268" s="160" t="s">
        <v>457</v>
      </c>
      <c r="G268" s="161" t="s">
        <v>392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0.01946</v>
      </c>
      <c r="T268" s="169">
        <f t="shared" si="33"/>
        <v>0.01946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207</v>
      </c>
      <c r="AT268" s="170" t="s">
        <v>138</v>
      </c>
      <c r="AU268" s="170" t="s">
        <v>143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143</v>
      </c>
      <c r="BK268" s="171">
        <f t="shared" si="39"/>
        <v>0</v>
      </c>
      <c r="BL268" s="17" t="s">
        <v>207</v>
      </c>
      <c r="BM268" s="170" t="s">
        <v>458</v>
      </c>
    </row>
    <row r="269" spans="1:65" s="2" customFormat="1" ht="21.75" customHeight="1">
      <c r="A269" s="32"/>
      <c r="B269" s="157"/>
      <c r="C269" s="158" t="s">
        <v>459</v>
      </c>
      <c r="D269" s="158" t="s">
        <v>138</v>
      </c>
      <c r="E269" s="159" t="s">
        <v>460</v>
      </c>
      <c r="F269" s="160" t="s">
        <v>461</v>
      </c>
      <c r="G269" s="161" t="s">
        <v>392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0.01375</v>
      </c>
      <c r="R269" s="168">
        <f t="shared" si="32"/>
        <v>0.01375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207</v>
      </c>
      <c r="AT269" s="170" t="s">
        <v>138</v>
      </c>
      <c r="AU269" s="170" t="s">
        <v>143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143</v>
      </c>
      <c r="BK269" s="171">
        <f t="shared" si="39"/>
        <v>0</v>
      </c>
      <c r="BL269" s="17" t="s">
        <v>207</v>
      </c>
      <c r="BM269" s="170" t="s">
        <v>462</v>
      </c>
    </row>
    <row r="270" spans="1:65" s="2" customFormat="1" ht="16.5" customHeight="1">
      <c r="A270" s="32"/>
      <c r="B270" s="157"/>
      <c r="C270" s="158" t="s">
        <v>463</v>
      </c>
      <c r="D270" s="158" t="s">
        <v>138</v>
      </c>
      <c r="E270" s="159" t="s">
        <v>464</v>
      </c>
      <c r="F270" s="160" t="s">
        <v>465</v>
      </c>
      <c r="G270" s="161" t="s">
        <v>392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0.0329</v>
      </c>
      <c r="T270" s="169">
        <f t="shared" si="33"/>
        <v>0.0329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207</v>
      </c>
      <c r="AT270" s="170" t="s">
        <v>138</v>
      </c>
      <c r="AU270" s="170" t="s">
        <v>143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143</v>
      </c>
      <c r="BK270" s="171">
        <f t="shared" si="39"/>
        <v>0</v>
      </c>
      <c r="BL270" s="17" t="s">
        <v>207</v>
      </c>
      <c r="BM270" s="170" t="s">
        <v>466</v>
      </c>
    </row>
    <row r="271" spans="1:65" s="2" customFormat="1" ht="21.75" customHeight="1">
      <c r="A271" s="32"/>
      <c r="B271" s="157"/>
      <c r="C271" s="158" t="s">
        <v>467</v>
      </c>
      <c r="D271" s="158" t="s">
        <v>138</v>
      </c>
      <c r="E271" s="159" t="s">
        <v>468</v>
      </c>
      <c r="F271" s="160" t="s">
        <v>469</v>
      </c>
      <c r="G271" s="161" t="s">
        <v>392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0.01999</v>
      </c>
      <c r="R271" s="168">
        <f t="shared" si="32"/>
        <v>0.01999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207</v>
      </c>
      <c r="AT271" s="170" t="s">
        <v>138</v>
      </c>
      <c r="AU271" s="170" t="s">
        <v>143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143</v>
      </c>
      <c r="BK271" s="171">
        <f t="shared" si="39"/>
        <v>0</v>
      </c>
      <c r="BL271" s="17" t="s">
        <v>207</v>
      </c>
      <c r="BM271" s="170" t="s">
        <v>470</v>
      </c>
    </row>
    <row r="272" spans="1:65" s="2" customFormat="1" ht="16.5" customHeight="1">
      <c r="A272" s="32"/>
      <c r="B272" s="157"/>
      <c r="C272" s="158" t="s">
        <v>471</v>
      </c>
      <c r="D272" s="158" t="s">
        <v>138</v>
      </c>
      <c r="E272" s="159" t="s">
        <v>472</v>
      </c>
      <c r="F272" s="160" t="s">
        <v>473</v>
      </c>
      <c r="G272" s="161" t="s">
        <v>197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0.00049</v>
      </c>
      <c r="T272" s="169">
        <f t="shared" si="33"/>
        <v>0.00294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207</v>
      </c>
      <c r="AT272" s="170" t="s">
        <v>138</v>
      </c>
      <c r="AU272" s="170" t="s">
        <v>143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143</v>
      </c>
      <c r="BK272" s="171">
        <f t="shared" si="39"/>
        <v>0</v>
      </c>
      <c r="BL272" s="17" t="s">
        <v>207</v>
      </c>
      <c r="BM272" s="170" t="s">
        <v>474</v>
      </c>
    </row>
    <row r="273" spans="1:65" s="2" customFormat="1" ht="16.5" customHeight="1">
      <c r="A273" s="32"/>
      <c r="B273" s="157"/>
      <c r="C273" s="158" t="s">
        <v>475</v>
      </c>
      <c r="D273" s="158" t="s">
        <v>138</v>
      </c>
      <c r="E273" s="159" t="s">
        <v>476</v>
      </c>
      <c r="F273" s="160" t="s">
        <v>477</v>
      </c>
      <c r="G273" s="161" t="s">
        <v>392</v>
      </c>
      <c r="H273" s="162">
        <v>6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0.00189</v>
      </c>
      <c r="R273" s="168">
        <f t="shared" si="32"/>
        <v>0.01134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207</v>
      </c>
      <c r="AT273" s="170" t="s">
        <v>138</v>
      </c>
      <c r="AU273" s="170" t="s">
        <v>143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143</v>
      </c>
      <c r="BK273" s="171">
        <f t="shared" si="39"/>
        <v>0</v>
      </c>
      <c r="BL273" s="17" t="s">
        <v>207</v>
      </c>
      <c r="BM273" s="170" t="s">
        <v>478</v>
      </c>
    </row>
    <row r="274" spans="1:65" s="2" customFormat="1" ht="16.5" customHeight="1">
      <c r="A274" s="32"/>
      <c r="B274" s="157"/>
      <c r="C274" s="158" t="s">
        <v>479</v>
      </c>
      <c r="D274" s="158" t="s">
        <v>138</v>
      </c>
      <c r="E274" s="159" t="s">
        <v>480</v>
      </c>
      <c r="F274" s="160" t="s">
        <v>481</v>
      </c>
      <c r="G274" s="161" t="s">
        <v>392</v>
      </c>
      <c r="H274" s="162">
        <v>2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0.00156</v>
      </c>
      <c r="T274" s="169">
        <f t="shared" si="33"/>
        <v>0.00312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207</v>
      </c>
      <c r="AT274" s="170" t="s">
        <v>138</v>
      </c>
      <c r="AU274" s="170" t="s">
        <v>143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143</v>
      </c>
      <c r="BK274" s="171">
        <f t="shared" si="39"/>
        <v>0</v>
      </c>
      <c r="BL274" s="17" t="s">
        <v>207</v>
      </c>
      <c r="BM274" s="170" t="s">
        <v>482</v>
      </c>
    </row>
    <row r="275" spans="1:65" s="2" customFormat="1" ht="16.5" customHeight="1">
      <c r="A275" s="32"/>
      <c r="B275" s="157"/>
      <c r="C275" s="158" t="s">
        <v>483</v>
      </c>
      <c r="D275" s="158" t="s">
        <v>138</v>
      </c>
      <c r="E275" s="159" t="s">
        <v>484</v>
      </c>
      <c r="F275" s="160" t="s">
        <v>485</v>
      </c>
      <c r="G275" s="161" t="s">
        <v>392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</v>
      </c>
      <c r="R275" s="168">
        <f t="shared" si="32"/>
        <v>0.0018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207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207</v>
      </c>
      <c r="BM275" s="170" t="s">
        <v>486</v>
      </c>
    </row>
    <row r="276" spans="1:65" s="2" customFormat="1" ht="21.75" customHeight="1">
      <c r="A276" s="32"/>
      <c r="B276" s="157"/>
      <c r="C276" s="158" t="s">
        <v>487</v>
      </c>
      <c r="D276" s="158" t="s">
        <v>138</v>
      </c>
      <c r="E276" s="159" t="s">
        <v>488</v>
      </c>
      <c r="F276" s="160" t="s">
        <v>489</v>
      </c>
      <c r="G276" s="161" t="s">
        <v>392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0.00196</v>
      </c>
      <c r="R276" s="168">
        <f t="shared" si="32"/>
        <v>0.00196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207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207</v>
      </c>
      <c r="BM276" s="170" t="s">
        <v>490</v>
      </c>
    </row>
    <row r="277" spans="1:65" s="2" customFormat="1" ht="21.75" customHeight="1">
      <c r="A277" s="32"/>
      <c r="B277" s="157"/>
      <c r="C277" s="158" t="s">
        <v>491</v>
      </c>
      <c r="D277" s="158" t="s">
        <v>138</v>
      </c>
      <c r="E277" s="159" t="s">
        <v>492</v>
      </c>
      <c r="F277" s="160" t="s">
        <v>493</v>
      </c>
      <c r="G277" s="161" t="s">
        <v>197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0.00128</v>
      </c>
      <c r="R277" s="168">
        <f t="shared" si="32"/>
        <v>0.00128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138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207</v>
      </c>
      <c r="BM277" s="170" t="s">
        <v>494</v>
      </c>
    </row>
    <row r="278" spans="1:65" s="2" customFormat="1" ht="16.5" customHeight="1">
      <c r="A278" s="32"/>
      <c r="B278" s="157"/>
      <c r="C278" s="158" t="s">
        <v>495</v>
      </c>
      <c r="D278" s="158" t="s">
        <v>138</v>
      </c>
      <c r="E278" s="159" t="s">
        <v>496</v>
      </c>
      <c r="F278" s="160" t="s">
        <v>497</v>
      </c>
      <c r="G278" s="161" t="s">
        <v>197</v>
      </c>
      <c r="H278" s="162">
        <v>3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0.00014</v>
      </c>
      <c r="R278" s="168">
        <f t="shared" si="32"/>
        <v>0.00041999999999999996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207</v>
      </c>
      <c r="AT278" s="170" t="s">
        <v>138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207</v>
      </c>
      <c r="BM278" s="170" t="s">
        <v>498</v>
      </c>
    </row>
    <row r="279" spans="1:65" s="2" customFormat="1" ht="21.75" customHeight="1">
      <c r="A279" s="32"/>
      <c r="B279" s="157"/>
      <c r="C279" s="188" t="s">
        <v>499</v>
      </c>
      <c r="D279" s="188" t="s">
        <v>200</v>
      </c>
      <c r="E279" s="189" t="s">
        <v>500</v>
      </c>
      <c r="F279" s="190" t="s">
        <v>501</v>
      </c>
      <c r="G279" s="191" t="s">
        <v>197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0.00044</v>
      </c>
      <c r="R279" s="168">
        <f t="shared" si="32"/>
        <v>0.00044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299</v>
      </c>
      <c r="AT279" s="170" t="s">
        <v>200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207</v>
      </c>
      <c r="BM279" s="170" t="s">
        <v>502</v>
      </c>
    </row>
    <row r="280" spans="1:65" s="2" customFormat="1" ht="21.75" customHeight="1">
      <c r="A280" s="32"/>
      <c r="B280" s="157"/>
      <c r="C280" s="188" t="s">
        <v>503</v>
      </c>
      <c r="D280" s="188" t="s">
        <v>200</v>
      </c>
      <c r="E280" s="189" t="s">
        <v>504</v>
      </c>
      <c r="F280" s="190" t="s">
        <v>505</v>
      </c>
      <c r="G280" s="191" t="s">
        <v>197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299</v>
      </c>
      <c r="AT280" s="170" t="s">
        <v>200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207</v>
      </c>
      <c r="BM280" s="170" t="s">
        <v>506</v>
      </c>
    </row>
    <row r="281" spans="1:65" s="2" customFormat="1" ht="16.5" customHeight="1">
      <c r="A281" s="32"/>
      <c r="B281" s="157"/>
      <c r="C281" s="158" t="s">
        <v>507</v>
      </c>
      <c r="D281" s="158" t="s">
        <v>138</v>
      </c>
      <c r="E281" s="159" t="s">
        <v>508</v>
      </c>
      <c r="F281" s="160" t="s">
        <v>509</v>
      </c>
      <c r="G281" s="161" t="s">
        <v>197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0.00031</v>
      </c>
      <c r="R281" s="168">
        <f t="shared" si="32"/>
        <v>0.00031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207</v>
      </c>
      <c r="AT281" s="170" t="s">
        <v>138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207</v>
      </c>
      <c r="BM281" s="170" t="s">
        <v>510</v>
      </c>
    </row>
    <row r="282" spans="1:65" s="2" customFormat="1" ht="21.75" customHeight="1">
      <c r="A282" s="32"/>
      <c r="B282" s="157"/>
      <c r="C282" s="158" t="s">
        <v>511</v>
      </c>
      <c r="D282" s="158" t="s">
        <v>138</v>
      </c>
      <c r="E282" s="159" t="s">
        <v>512</v>
      </c>
      <c r="F282" s="160" t="s">
        <v>513</v>
      </c>
      <c r="G282" s="161" t="s">
        <v>242</v>
      </c>
      <c r="H282" s="162">
        <v>0.065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207</v>
      </c>
      <c r="AT282" s="170" t="s">
        <v>138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207</v>
      </c>
      <c r="BM282" s="170" t="s">
        <v>514</v>
      </c>
    </row>
    <row r="283" spans="1:65" s="2" customFormat="1" ht="21.75" customHeight="1">
      <c r="A283" s="32"/>
      <c r="B283" s="157"/>
      <c r="C283" s="158" t="s">
        <v>515</v>
      </c>
      <c r="D283" s="158" t="s">
        <v>138</v>
      </c>
      <c r="E283" s="159" t="s">
        <v>516</v>
      </c>
      <c r="F283" s="160" t="s">
        <v>517</v>
      </c>
      <c r="G283" s="161" t="s">
        <v>242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207</v>
      </c>
      <c r="AT283" s="170" t="s">
        <v>138</v>
      </c>
      <c r="AU283" s="170" t="s">
        <v>143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143</v>
      </c>
      <c r="BK283" s="171">
        <f t="shared" si="39"/>
        <v>0</v>
      </c>
      <c r="BL283" s="17" t="s">
        <v>207</v>
      </c>
      <c r="BM283" s="170" t="s">
        <v>518</v>
      </c>
    </row>
    <row r="284" spans="1:65" s="2" customFormat="1" ht="33" customHeight="1">
      <c r="A284" s="32"/>
      <c r="B284" s="157"/>
      <c r="C284" s="158" t="s">
        <v>519</v>
      </c>
      <c r="D284" s="158" t="s">
        <v>138</v>
      </c>
      <c r="E284" s="159" t="s">
        <v>520</v>
      </c>
      <c r="F284" s="160" t="s">
        <v>521</v>
      </c>
      <c r="G284" s="161" t="s">
        <v>522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138</v>
      </c>
      <c r="AU284" s="170" t="s">
        <v>143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143</v>
      </c>
      <c r="BK284" s="171">
        <f t="shared" si="39"/>
        <v>0</v>
      </c>
      <c r="BL284" s="17" t="s">
        <v>207</v>
      </c>
      <c r="BM284" s="170" t="s">
        <v>523</v>
      </c>
    </row>
    <row r="285" spans="2:63" s="12" customFormat="1" ht="22.9" customHeight="1">
      <c r="B285" s="144"/>
      <c r="D285" s="145" t="s">
        <v>75</v>
      </c>
      <c r="E285" s="155" t="s">
        <v>524</v>
      </c>
      <c r="F285" s="155" t="s">
        <v>525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SUM(P286:P288)</f>
        <v>0</v>
      </c>
      <c r="Q285" s="150"/>
      <c r="R285" s="151">
        <f>SUM(R286:R288)</f>
        <v>0.012</v>
      </c>
      <c r="S285" s="150"/>
      <c r="T285" s="152">
        <f>SUM(T286:T288)</f>
        <v>0</v>
      </c>
      <c r="AR285" s="145" t="s">
        <v>143</v>
      </c>
      <c r="AT285" s="153" t="s">
        <v>75</v>
      </c>
      <c r="AU285" s="153" t="s">
        <v>84</v>
      </c>
      <c r="AY285" s="145" t="s">
        <v>135</v>
      </c>
      <c r="BK285" s="154">
        <f>SUM(BK286:BK288)</f>
        <v>0</v>
      </c>
    </row>
    <row r="286" spans="1:65" s="2" customFormat="1" ht="21.75" customHeight="1">
      <c r="A286" s="32"/>
      <c r="B286" s="157"/>
      <c r="C286" s="158" t="s">
        <v>526</v>
      </c>
      <c r="D286" s="158" t="s">
        <v>138</v>
      </c>
      <c r="E286" s="159" t="s">
        <v>527</v>
      </c>
      <c r="F286" s="160" t="s">
        <v>528</v>
      </c>
      <c r="G286" s="161" t="s">
        <v>392</v>
      </c>
      <c r="H286" s="162">
        <v>1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0.012</v>
      </c>
      <c r="R286" s="168">
        <f>Q286*H286</f>
        <v>0.012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207</v>
      </c>
      <c r="AT286" s="170" t="s">
        <v>138</v>
      </c>
      <c r="AU286" s="170" t="s">
        <v>143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143</v>
      </c>
      <c r="BK286" s="171">
        <f>ROUND(I286*H286,2)</f>
        <v>0</v>
      </c>
      <c r="BL286" s="17" t="s">
        <v>207</v>
      </c>
      <c r="BM286" s="170" t="s">
        <v>529</v>
      </c>
    </row>
    <row r="287" spans="1:65" s="2" customFormat="1" ht="21.75" customHeight="1">
      <c r="A287" s="32"/>
      <c r="B287" s="157"/>
      <c r="C287" s="158" t="s">
        <v>530</v>
      </c>
      <c r="D287" s="158" t="s">
        <v>138</v>
      </c>
      <c r="E287" s="159" t="s">
        <v>531</v>
      </c>
      <c r="F287" s="160" t="s">
        <v>532</v>
      </c>
      <c r="G287" s="161" t="s">
        <v>242</v>
      </c>
      <c r="H287" s="162">
        <v>0.012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</v>
      </c>
      <c r="R287" s="168">
        <f>Q287*H287</f>
        <v>0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207</v>
      </c>
      <c r="AT287" s="170" t="s">
        <v>138</v>
      </c>
      <c r="AU287" s="170" t="s">
        <v>143</v>
      </c>
      <c r="AY287" s="17" t="s">
        <v>135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143</v>
      </c>
      <c r="BK287" s="171">
        <f>ROUND(I287*H287,2)</f>
        <v>0</v>
      </c>
      <c r="BL287" s="17" t="s">
        <v>207</v>
      </c>
      <c r="BM287" s="170" t="s">
        <v>533</v>
      </c>
    </row>
    <row r="288" spans="1:65" s="2" customFormat="1" ht="21.75" customHeight="1">
      <c r="A288" s="32"/>
      <c r="B288" s="157"/>
      <c r="C288" s="158" t="s">
        <v>534</v>
      </c>
      <c r="D288" s="158" t="s">
        <v>138</v>
      </c>
      <c r="E288" s="159" t="s">
        <v>535</v>
      </c>
      <c r="F288" s="160" t="s">
        <v>536</v>
      </c>
      <c r="G288" s="161" t="s">
        <v>242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207</v>
      </c>
      <c r="AT288" s="170" t="s">
        <v>138</v>
      </c>
      <c r="AU288" s="170" t="s">
        <v>143</v>
      </c>
      <c r="AY288" s="17" t="s">
        <v>135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143</v>
      </c>
      <c r="BK288" s="171">
        <f>ROUND(I288*H288,2)</f>
        <v>0</v>
      </c>
      <c r="BL288" s="17" t="s">
        <v>207</v>
      </c>
      <c r="BM288" s="170" t="s">
        <v>537</v>
      </c>
    </row>
    <row r="289" spans="2:63" s="12" customFormat="1" ht="22.9" customHeight="1">
      <c r="B289" s="144"/>
      <c r="D289" s="145" t="s">
        <v>75</v>
      </c>
      <c r="E289" s="155" t="s">
        <v>538</v>
      </c>
      <c r="F289" s="155" t="s">
        <v>539</v>
      </c>
      <c r="I289" s="147"/>
      <c r="J289" s="156">
        <f>BK289</f>
        <v>0</v>
      </c>
      <c r="L289" s="144"/>
      <c r="M289" s="149"/>
      <c r="N289" s="150"/>
      <c r="O289" s="150"/>
      <c r="P289" s="151">
        <f>SUM(P290:P306)</f>
        <v>0</v>
      </c>
      <c r="Q289" s="150"/>
      <c r="R289" s="151">
        <f>SUM(R290:R306)</f>
        <v>0.02451</v>
      </c>
      <c r="S289" s="150"/>
      <c r="T289" s="152">
        <f>SUM(T290:T306)</f>
        <v>0</v>
      </c>
      <c r="AR289" s="145" t="s">
        <v>143</v>
      </c>
      <c r="AT289" s="153" t="s">
        <v>75</v>
      </c>
      <c r="AU289" s="153" t="s">
        <v>84</v>
      </c>
      <c r="AY289" s="145" t="s">
        <v>135</v>
      </c>
      <c r="BK289" s="154">
        <f>SUM(BK290:BK306)</f>
        <v>0</v>
      </c>
    </row>
    <row r="290" spans="1:65" s="2" customFormat="1" ht="16.5" customHeight="1">
      <c r="A290" s="32"/>
      <c r="B290" s="157"/>
      <c r="C290" s="158" t="s">
        <v>540</v>
      </c>
      <c r="D290" s="158" t="s">
        <v>138</v>
      </c>
      <c r="E290" s="159" t="s">
        <v>541</v>
      </c>
      <c r="F290" s="160" t="s">
        <v>542</v>
      </c>
      <c r="G290" s="161" t="s">
        <v>197</v>
      </c>
      <c r="H290" s="162">
        <v>1</v>
      </c>
      <c r="I290" s="163"/>
      <c r="J290" s="164">
        <f aca="true" t="shared" si="40" ref="J290:J306"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 aca="true" t="shared" si="41" ref="P290:P306">O290*H290</f>
        <v>0</v>
      </c>
      <c r="Q290" s="168">
        <v>0</v>
      </c>
      <c r="R290" s="168">
        <f aca="true" t="shared" si="42" ref="R290:R306">Q290*H290</f>
        <v>0</v>
      </c>
      <c r="S290" s="168">
        <v>0</v>
      </c>
      <c r="T290" s="169">
        <f aca="true" t="shared" si="43" ref="T290:T306"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207</v>
      </c>
      <c r="AT290" s="170" t="s">
        <v>138</v>
      </c>
      <c r="AU290" s="170" t="s">
        <v>143</v>
      </c>
      <c r="AY290" s="17" t="s">
        <v>135</v>
      </c>
      <c r="BE290" s="171">
        <f aca="true" t="shared" si="44" ref="BE290:BE306">IF(N290="základní",J290,0)</f>
        <v>0</v>
      </c>
      <c r="BF290" s="171">
        <f aca="true" t="shared" si="45" ref="BF290:BF306">IF(N290="snížená",J290,0)</f>
        <v>0</v>
      </c>
      <c r="BG290" s="171">
        <f aca="true" t="shared" si="46" ref="BG290:BG306">IF(N290="zákl. přenesená",J290,0)</f>
        <v>0</v>
      </c>
      <c r="BH290" s="171">
        <f aca="true" t="shared" si="47" ref="BH290:BH306">IF(N290="sníž. přenesená",J290,0)</f>
        <v>0</v>
      </c>
      <c r="BI290" s="171">
        <f aca="true" t="shared" si="48" ref="BI290:BI306">IF(N290="nulová",J290,0)</f>
        <v>0</v>
      </c>
      <c r="BJ290" s="17" t="s">
        <v>143</v>
      </c>
      <c r="BK290" s="171">
        <f aca="true" t="shared" si="49" ref="BK290:BK306">ROUND(I290*H290,2)</f>
        <v>0</v>
      </c>
      <c r="BL290" s="17" t="s">
        <v>207</v>
      </c>
      <c r="BM290" s="170" t="s">
        <v>543</v>
      </c>
    </row>
    <row r="291" spans="1:65" s="2" customFormat="1" ht="21.75" customHeight="1">
      <c r="A291" s="32"/>
      <c r="B291" s="157"/>
      <c r="C291" s="188" t="s">
        <v>544</v>
      </c>
      <c r="D291" s="188" t="s">
        <v>200</v>
      </c>
      <c r="E291" s="189" t="s">
        <v>545</v>
      </c>
      <c r="F291" s="190" t="s">
        <v>546</v>
      </c>
      <c r="G291" s="191" t="s">
        <v>197</v>
      </c>
      <c r="H291" s="192">
        <v>1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2E-05</v>
      </c>
      <c r="R291" s="168">
        <f t="shared" si="42"/>
        <v>2E-05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299</v>
      </c>
      <c r="AT291" s="170" t="s">
        <v>200</v>
      </c>
      <c r="AU291" s="170" t="s">
        <v>143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143</v>
      </c>
      <c r="BK291" s="171">
        <f t="shared" si="49"/>
        <v>0</v>
      </c>
      <c r="BL291" s="17" t="s">
        <v>207</v>
      </c>
      <c r="BM291" s="170" t="s">
        <v>547</v>
      </c>
    </row>
    <row r="292" spans="1:65" s="2" customFormat="1" ht="21.75" customHeight="1">
      <c r="A292" s="32"/>
      <c r="B292" s="157"/>
      <c r="C292" s="158" t="s">
        <v>548</v>
      </c>
      <c r="D292" s="158" t="s">
        <v>138</v>
      </c>
      <c r="E292" s="159" t="s">
        <v>549</v>
      </c>
      <c r="F292" s="160" t="s">
        <v>550</v>
      </c>
      <c r="G292" s="161" t="s">
        <v>310</v>
      </c>
      <c r="H292" s="162">
        <v>30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207</v>
      </c>
      <c r="AT292" s="170" t="s">
        <v>138</v>
      </c>
      <c r="AU292" s="170" t="s">
        <v>143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143</v>
      </c>
      <c r="BK292" s="171">
        <f t="shared" si="49"/>
        <v>0</v>
      </c>
      <c r="BL292" s="17" t="s">
        <v>207</v>
      </c>
      <c r="BM292" s="170" t="s">
        <v>551</v>
      </c>
    </row>
    <row r="293" spans="1:65" s="2" customFormat="1" ht="16.5" customHeight="1">
      <c r="A293" s="32"/>
      <c r="B293" s="157"/>
      <c r="C293" s="188" t="s">
        <v>552</v>
      </c>
      <c r="D293" s="188" t="s">
        <v>200</v>
      </c>
      <c r="E293" s="189" t="s">
        <v>553</v>
      </c>
      <c r="F293" s="190" t="s">
        <v>554</v>
      </c>
      <c r="G293" s="191" t="s">
        <v>310</v>
      </c>
      <c r="H293" s="192">
        <v>15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0.00017</v>
      </c>
      <c r="R293" s="168">
        <f t="shared" si="42"/>
        <v>0.00255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299</v>
      </c>
      <c r="AT293" s="170" t="s">
        <v>200</v>
      </c>
      <c r="AU293" s="170" t="s">
        <v>143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143</v>
      </c>
      <c r="BK293" s="171">
        <f t="shared" si="49"/>
        <v>0</v>
      </c>
      <c r="BL293" s="17" t="s">
        <v>207</v>
      </c>
      <c r="BM293" s="170" t="s">
        <v>555</v>
      </c>
    </row>
    <row r="294" spans="1:65" s="2" customFormat="1" ht="16.5" customHeight="1">
      <c r="A294" s="32"/>
      <c r="B294" s="157"/>
      <c r="C294" s="188" t="s">
        <v>556</v>
      </c>
      <c r="D294" s="188" t="s">
        <v>200</v>
      </c>
      <c r="E294" s="189" t="s">
        <v>557</v>
      </c>
      <c r="F294" s="190" t="s">
        <v>558</v>
      </c>
      <c r="G294" s="191" t="s">
        <v>310</v>
      </c>
      <c r="H294" s="192">
        <v>5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0.00028</v>
      </c>
      <c r="R294" s="168">
        <f t="shared" si="42"/>
        <v>0.0013999999999999998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299</v>
      </c>
      <c r="AT294" s="170" t="s">
        <v>200</v>
      </c>
      <c r="AU294" s="170" t="s">
        <v>143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143</v>
      </c>
      <c r="BK294" s="171">
        <f t="shared" si="49"/>
        <v>0</v>
      </c>
      <c r="BL294" s="17" t="s">
        <v>207</v>
      </c>
      <c r="BM294" s="170" t="s">
        <v>559</v>
      </c>
    </row>
    <row r="295" spans="1:65" s="2" customFormat="1" ht="21.75" customHeight="1">
      <c r="A295" s="32"/>
      <c r="B295" s="157"/>
      <c r="C295" s="158" t="s">
        <v>560</v>
      </c>
      <c r="D295" s="158" t="s">
        <v>138</v>
      </c>
      <c r="E295" s="159" t="s">
        <v>561</v>
      </c>
      <c r="F295" s="160" t="s">
        <v>562</v>
      </c>
      <c r="G295" s="161" t="s">
        <v>197</v>
      </c>
      <c r="H295" s="162">
        <v>1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207</v>
      </c>
      <c r="AT295" s="170" t="s">
        <v>138</v>
      </c>
      <c r="AU295" s="170" t="s">
        <v>143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143</v>
      </c>
      <c r="BK295" s="171">
        <f t="shared" si="49"/>
        <v>0</v>
      </c>
      <c r="BL295" s="17" t="s">
        <v>207</v>
      </c>
      <c r="BM295" s="170" t="s">
        <v>563</v>
      </c>
    </row>
    <row r="296" spans="1:65" s="2" customFormat="1" ht="21.75" customHeight="1">
      <c r="A296" s="32"/>
      <c r="B296" s="157"/>
      <c r="C296" s="188" t="s">
        <v>564</v>
      </c>
      <c r="D296" s="188" t="s">
        <v>200</v>
      </c>
      <c r="E296" s="189" t="s">
        <v>565</v>
      </c>
      <c r="F296" s="190" t="s">
        <v>566</v>
      </c>
      <c r="G296" s="191" t="s">
        <v>197</v>
      </c>
      <c r="H296" s="192">
        <v>1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0.0169</v>
      </c>
      <c r="R296" s="168">
        <f t="shared" si="42"/>
        <v>0.0169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299</v>
      </c>
      <c r="AT296" s="170" t="s">
        <v>200</v>
      </c>
      <c r="AU296" s="170" t="s">
        <v>143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143</v>
      </c>
      <c r="BK296" s="171">
        <f t="shared" si="49"/>
        <v>0</v>
      </c>
      <c r="BL296" s="17" t="s">
        <v>207</v>
      </c>
      <c r="BM296" s="170" t="s">
        <v>567</v>
      </c>
    </row>
    <row r="297" spans="1:65" s="2" customFormat="1" ht="21.75" customHeight="1">
      <c r="A297" s="32"/>
      <c r="B297" s="157"/>
      <c r="C297" s="158" t="s">
        <v>568</v>
      </c>
      <c r="D297" s="158" t="s">
        <v>138</v>
      </c>
      <c r="E297" s="159" t="s">
        <v>569</v>
      </c>
      <c r="F297" s="160" t="s">
        <v>570</v>
      </c>
      <c r="G297" s="161" t="s">
        <v>197</v>
      </c>
      <c r="H297" s="162">
        <v>3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207</v>
      </c>
      <c r="AT297" s="170" t="s">
        <v>138</v>
      </c>
      <c r="AU297" s="170" t="s">
        <v>143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143</v>
      </c>
      <c r="BK297" s="171">
        <f t="shared" si="49"/>
        <v>0</v>
      </c>
      <c r="BL297" s="17" t="s">
        <v>207</v>
      </c>
      <c r="BM297" s="170" t="s">
        <v>571</v>
      </c>
    </row>
    <row r="298" spans="1:65" s="2" customFormat="1" ht="21.75" customHeight="1">
      <c r="A298" s="32"/>
      <c r="B298" s="157"/>
      <c r="C298" s="188" t="s">
        <v>572</v>
      </c>
      <c r="D298" s="188" t="s">
        <v>200</v>
      </c>
      <c r="E298" s="189" t="s">
        <v>573</v>
      </c>
      <c r="F298" s="190" t="s">
        <v>574</v>
      </c>
      <c r="G298" s="191" t="s">
        <v>197</v>
      </c>
      <c r="H298" s="192">
        <v>3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0.0001</v>
      </c>
      <c r="R298" s="168">
        <f t="shared" si="42"/>
        <v>0.00030000000000000003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299</v>
      </c>
      <c r="AT298" s="170" t="s">
        <v>200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207</v>
      </c>
      <c r="BM298" s="170" t="s">
        <v>575</v>
      </c>
    </row>
    <row r="299" spans="1:65" s="2" customFormat="1" ht="21.75" customHeight="1">
      <c r="A299" s="32"/>
      <c r="B299" s="157"/>
      <c r="C299" s="158" t="s">
        <v>576</v>
      </c>
      <c r="D299" s="158" t="s">
        <v>138</v>
      </c>
      <c r="E299" s="159" t="s">
        <v>577</v>
      </c>
      <c r="F299" s="160" t="s">
        <v>578</v>
      </c>
      <c r="G299" s="161" t="s">
        <v>197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207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207</v>
      </c>
      <c r="BM299" s="170" t="s">
        <v>579</v>
      </c>
    </row>
    <row r="300" spans="1:65" s="2" customFormat="1" ht="16.5" customHeight="1">
      <c r="A300" s="32"/>
      <c r="B300" s="157"/>
      <c r="C300" s="188" t="s">
        <v>580</v>
      </c>
      <c r="D300" s="188" t="s">
        <v>200</v>
      </c>
      <c r="E300" s="189" t="s">
        <v>581</v>
      </c>
      <c r="F300" s="190" t="s">
        <v>582</v>
      </c>
      <c r="G300" s="191" t="s">
        <v>197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0.00027</v>
      </c>
      <c r="R300" s="168">
        <f t="shared" si="42"/>
        <v>0.00054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299</v>
      </c>
      <c r="AT300" s="170" t="s">
        <v>200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207</v>
      </c>
      <c r="BM300" s="170" t="s">
        <v>583</v>
      </c>
    </row>
    <row r="301" spans="1:65" s="2" customFormat="1" ht="21.75" customHeight="1">
      <c r="A301" s="32"/>
      <c r="B301" s="157"/>
      <c r="C301" s="158" t="s">
        <v>584</v>
      </c>
      <c r="D301" s="158" t="s">
        <v>138</v>
      </c>
      <c r="E301" s="159" t="s">
        <v>585</v>
      </c>
      <c r="F301" s="160" t="s">
        <v>586</v>
      </c>
      <c r="G301" s="161" t="s">
        <v>197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207</v>
      </c>
      <c r="AT301" s="170" t="s">
        <v>138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207</v>
      </c>
      <c r="BM301" s="170" t="s">
        <v>587</v>
      </c>
    </row>
    <row r="302" spans="1:65" s="2" customFormat="1" ht="16.5" customHeight="1">
      <c r="A302" s="32"/>
      <c r="B302" s="157"/>
      <c r="C302" s="188" t="s">
        <v>588</v>
      </c>
      <c r="D302" s="188" t="s">
        <v>200</v>
      </c>
      <c r="E302" s="189" t="s">
        <v>589</v>
      </c>
      <c r="F302" s="190" t="s">
        <v>590</v>
      </c>
      <c r="G302" s="191" t="s">
        <v>197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0.0008</v>
      </c>
      <c r="R302" s="168">
        <f t="shared" si="42"/>
        <v>0.0016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299</v>
      </c>
      <c r="AT302" s="170" t="s">
        <v>200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207</v>
      </c>
      <c r="BM302" s="170" t="s">
        <v>591</v>
      </c>
    </row>
    <row r="303" spans="1:65" s="2" customFormat="1" ht="16.5" customHeight="1">
      <c r="A303" s="32"/>
      <c r="B303" s="157"/>
      <c r="C303" s="188" t="s">
        <v>592</v>
      </c>
      <c r="D303" s="188" t="s">
        <v>200</v>
      </c>
      <c r="E303" s="189" t="s">
        <v>593</v>
      </c>
      <c r="F303" s="190" t="s">
        <v>594</v>
      </c>
      <c r="G303" s="191" t="s">
        <v>310</v>
      </c>
      <c r="H303" s="192">
        <v>10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0.00012</v>
      </c>
      <c r="R303" s="168">
        <f t="shared" si="42"/>
        <v>0.0012000000000000001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299</v>
      </c>
      <c r="AT303" s="170" t="s">
        <v>200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207</v>
      </c>
      <c r="BM303" s="170" t="s">
        <v>595</v>
      </c>
    </row>
    <row r="304" spans="1:65" s="2" customFormat="1" ht="21.75" customHeight="1">
      <c r="A304" s="32"/>
      <c r="B304" s="157"/>
      <c r="C304" s="158" t="s">
        <v>596</v>
      </c>
      <c r="D304" s="158" t="s">
        <v>138</v>
      </c>
      <c r="E304" s="159" t="s">
        <v>597</v>
      </c>
      <c r="F304" s="160" t="s">
        <v>598</v>
      </c>
      <c r="G304" s="161" t="s">
        <v>197</v>
      </c>
      <c r="H304" s="162">
        <v>1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207</v>
      </c>
      <c r="AT304" s="170" t="s">
        <v>138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207</v>
      </c>
      <c r="BM304" s="170" t="s">
        <v>599</v>
      </c>
    </row>
    <row r="305" spans="1:65" s="2" customFormat="1" ht="21.75" customHeight="1">
      <c r="A305" s="32"/>
      <c r="B305" s="157"/>
      <c r="C305" s="158" t="s">
        <v>600</v>
      </c>
      <c r="D305" s="158" t="s">
        <v>138</v>
      </c>
      <c r="E305" s="159" t="s">
        <v>601</v>
      </c>
      <c r="F305" s="160" t="s">
        <v>602</v>
      </c>
      <c r="G305" s="161" t="s">
        <v>242</v>
      </c>
      <c r="H305" s="162">
        <v>0.025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207</v>
      </c>
      <c r="AT305" s="170" t="s">
        <v>138</v>
      </c>
      <c r="AU305" s="170" t="s">
        <v>143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143</v>
      </c>
      <c r="BK305" s="171">
        <f t="shared" si="49"/>
        <v>0</v>
      </c>
      <c r="BL305" s="17" t="s">
        <v>207</v>
      </c>
      <c r="BM305" s="170" t="s">
        <v>603</v>
      </c>
    </row>
    <row r="306" spans="1:65" s="2" customFormat="1" ht="21.75" customHeight="1">
      <c r="A306" s="32"/>
      <c r="B306" s="157"/>
      <c r="C306" s="158" t="s">
        <v>604</v>
      </c>
      <c r="D306" s="158" t="s">
        <v>138</v>
      </c>
      <c r="E306" s="159" t="s">
        <v>605</v>
      </c>
      <c r="F306" s="160" t="s">
        <v>606</v>
      </c>
      <c r="G306" s="161" t="s">
        <v>242</v>
      </c>
      <c r="H306" s="162">
        <v>0.025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207</v>
      </c>
      <c r="AT306" s="170" t="s">
        <v>138</v>
      </c>
      <c r="AU306" s="170" t="s">
        <v>143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143</v>
      </c>
      <c r="BK306" s="171">
        <f t="shared" si="49"/>
        <v>0</v>
      </c>
      <c r="BL306" s="17" t="s">
        <v>207</v>
      </c>
      <c r="BM306" s="170" t="s">
        <v>607</v>
      </c>
    </row>
    <row r="307" spans="2:63" s="12" customFormat="1" ht="22.9" customHeight="1">
      <c r="B307" s="144"/>
      <c r="D307" s="145" t="s">
        <v>75</v>
      </c>
      <c r="E307" s="155" t="s">
        <v>608</v>
      </c>
      <c r="F307" s="155" t="s">
        <v>609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SUM(P308:P312)</f>
        <v>0</v>
      </c>
      <c r="Q307" s="150"/>
      <c r="R307" s="151">
        <f>SUM(R308:R312)</f>
        <v>0.01</v>
      </c>
      <c r="S307" s="150"/>
      <c r="T307" s="152">
        <f>SUM(T308:T312)</f>
        <v>0.004</v>
      </c>
      <c r="AR307" s="145" t="s">
        <v>143</v>
      </c>
      <c r="AT307" s="153" t="s">
        <v>75</v>
      </c>
      <c r="AU307" s="153" t="s">
        <v>84</v>
      </c>
      <c r="AY307" s="145" t="s">
        <v>135</v>
      </c>
      <c r="BK307" s="154">
        <f>SUM(BK308:BK312)</f>
        <v>0</v>
      </c>
    </row>
    <row r="308" spans="1:65" s="2" customFormat="1" ht="16.5" customHeight="1">
      <c r="A308" s="32"/>
      <c r="B308" s="157"/>
      <c r="C308" s="158" t="s">
        <v>610</v>
      </c>
      <c r="D308" s="158" t="s">
        <v>138</v>
      </c>
      <c r="E308" s="159" t="s">
        <v>611</v>
      </c>
      <c r="F308" s="160" t="s">
        <v>612</v>
      </c>
      <c r="G308" s="161" t="s">
        <v>197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207</v>
      </c>
      <c r="AT308" s="170" t="s">
        <v>138</v>
      </c>
      <c r="AU308" s="170" t="s">
        <v>143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143</v>
      </c>
      <c r="BK308" s="171">
        <f>ROUND(I308*H308,2)</f>
        <v>0</v>
      </c>
      <c r="BL308" s="17" t="s">
        <v>207</v>
      </c>
      <c r="BM308" s="170" t="s">
        <v>613</v>
      </c>
    </row>
    <row r="309" spans="1:65" s="2" customFormat="1" ht="16.5" customHeight="1">
      <c r="A309" s="32"/>
      <c r="B309" s="157"/>
      <c r="C309" s="188" t="s">
        <v>614</v>
      </c>
      <c r="D309" s="188" t="s">
        <v>200</v>
      </c>
      <c r="E309" s="189" t="s">
        <v>615</v>
      </c>
      <c r="F309" s="190" t="s">
        <v>616</v>
      </c>
      <c r="G309" s="191" t="s">
        <v>197</v>
      </c>
      <c r="H309" s="192">
        <v>2</v>
      </c>
      <c r="I309" s="193"/>
      <c r="J309" s="194">
        <f>ROUND(I309*H309,2)</f>
        <v>0</v>
      </c>
      <c r="K309" s="195"/>
      <c r="L309" s="196"/>
      <c r="M309" s="197" t="s">
        <v>1</v>
      </c>
      <c r="N309" s="198" t="s">
        <v>42</v>
      </c>
      <c r="O309" s="58"/>
      <c r="P309" s="168">
        <f>O309*H309</f>
        <v>0</v>
      </c>
      <c r="Q309" s="168">
        <v>0.005</v>
      </c>
      <c r="R309" s="168">
        <f>Q309*H309</f>
        <v>0.01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299</v>
      </c>
      <c r="AT309" s="170" t="s">
        <v>200</v>
      </c>
      <c r="AU309" s="170" t="s">
        <v>143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143</v>
      </c>
      <c r="BK309" s="171">
        <f>ROUND(I309*H309,2)</f>
        <v>0</v>
      </c>
      <c r="BL309" s="17" t="s">
        <v>207</v>
      </c>
      <c r="BM309" s="170" t="s">
        <v>617</v>
      </c>
    </row>
    <row r="310" spans="1:65" s="2" customFormat="1" ht="21.75" customHeight="1">
      <c r="A310" s="32"/>
      <c r="B310" s="157"/>
      <c r="C310" s="158" t="s">
        <v>618</v>
      </c>
      <c r="D310" s="158" t="s">
        <v>138</v>
      </c>
      <c r="E310" s="159" t="s">
        <v>619</v>
      </c>
      <c r="F310" s="160" t="s">
        <v>620</v>
      </c>
      <c r="G310" s="161" t="s">
        <v>197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0.002</v>
      </c>
      <c r="T310" s="169">
        <f>S310*H310</f>
        <v>0.004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207</v>
      </c>
      <c r="AT310" s="170" t="s">
        <v>138</v>
      </c>
      <c r="AU310" s="170" t="s">
        <v>143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143</v>
      </c>
      <c r="BK310" s="171">
        <f>ROUND(I310*H310,2)</f>
        <v>0</v>
      </c>
      <c r="BL310" s="17" t="s">
        <v>207</v>
      </c>
      <c r="BM310" s="170" t="s">
        <v>621</v>
      </c>
    </row>
    <row r="311" spans="1:65" s="2" customFormat="1" ht="21.75" customHeight="1">
      <c r="A311" s="32"/>
      <c r="B311" s="157"/>
      <c r="C311" s="158" t="s">
        <v>622</v>
      </c>
      <c r="D311" s="158" t="s">
        <v>138</v>
      </c>
      <c r="E311" s="159" t="s">
        <v>623</v>
      </c>
      <c r="F311" s="160" t="s">
        <v>624</v>
      </c>
      <c r="G311" s="161" t="s">
        <v>242</v>
      </c>
      <c r="H311" s="162">
        <v>0.01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207</v>
      </c>
      <c r="AT311" s="170" t="s">
        <v>138</v>
      </c>
      <c r="AU311" s="170" t="s">
        <v>143</v>
      </c>
      <c r="AY311" s="17" t="s">
        <v>135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143</v>
      </c>
      <c r="BK311" s="171">
        <f>ROUND(I311*H311,2)</f>
        <v>0</v>
      </c>
      <c r="BL311" s="17" t="s">
        <v>207</v>
      </c>
      <c r="BM311" s="170" t="s">
        <v>625</v>
      </c>
    </row>
    <row r="312" spans="1:65" s="2" customFormat="1" ht="21.75" customHeight="1">
      <c r="A312" s="32"/>
      <c r="B312" s="157"/>
      <c r="C312" s="158" t="s">
        <v>626</v>
      </c>
      <c r="D312" s="158" t="s">
        <v>138</v>
      </c>
      <c r="E312" s="159" t="s">
        <v>627</v>
      </c>
      <c r="F312" s="160" t="s">
        <v>628</v>
      </c>
      <c r="G312" s="161" t="s">
        <v>242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207</v>
      </c>
      <c r="AT312" s="170" t="s">
        <v>138</v>
      </c>
      <c r="AU312" s="170" t="s">
        <v>143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143</v>
      </c>
      <c r="BK312" s="171">
        <f>ROUND(I312*H312,2)</f>
        <v>0</v>
      </c>
      <c r="BL312" s="17" t="s">
        <v>207</v>
      </c>
      <c r="BM312" s="170" t="s">
        <v>629</v>
      </c>
    </row>
    <row r="313" spans="2:63" s="12" customFormat="1" ht="22.9" customHeight="1">
      <c r="B313" s="144"/>
      <c r="D313" s="145" t="s">
        <v>75</v>
      </c>
      <c r="E313" s="155" t="s">
        <v>630</v>
      </c>
      <c r="F313" s="155" t="s">
        <v>631</v>
      </c>
      <c r="I313" s="147"/>
      <c r="J313" s="156">
        <f>BK313</f>
        <v>0</v>
      </c>
      <c r="L313" s="144"/>
      <c r="M313" s="149"/>
      <c r="N313" s="150"/>
      <c r="O313" s="150"/>
      <c r="P313" s="151">
        <f>SUM(P314:P345)</f>
        <v>0</v>
      </c>
      <c r="Q313" s="150"/>
      <c r="R313" s="151">
        <f>SUM(R314:R345)</f>
        <v>0.42828518000000004</v>
      </c>
      <c r="S313" s="150"/>
      <c r="T313" s="152">
        <f>SUM(T314:T345)</f>
        <v>0</v>
      </c>
      <c r="AR313" s="145" t="s">
        <v>143</v>
      </c>
      <c r="AT313" s="153" t="s">
        <v>75</v>
      </c>
      <c r="AU313" s="153" t="s">
        <v>84</v>
      </c>
      <c r="AY313" s="145" t="s">
        <v>135</v>
      </c>
      <c r="BK313" s="154">
        <f>SUM(BK314:BK345)</f>
        <v>0</v>
      </c>
    </row>
    <row r="314" spans="1:65" s="2" customFormat="1" ht="21.75" customHeight="1">
      <c r="A314" s="32"/>
      <c r="B314" s="157"/>
      <c r="C314" s="158" t="s">
        <v>632</v>
      </c>
      <c r="D314" s="158" t="s">
        <v>138</v>
      </c>
      <c r="E314" s="159" t="s">
        <v>633</v>
      </c>
      <c r="F314" s="160" t="s">
        <v>634</v>
      </c>
      <c r="G314" s="161" t="s">
        <v>141</v>
      </c>
      <c r="H314" s="162">
        <v>11.531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0.02541</v>
      </c>
      <c r="R314" s="168">
        <f>Q314*H314</f>
        <v>0.29300271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207</v>
      </c>
      <c r="AT314" s="170" t="s">
        <v>138</v>
      </c>
      <c r="AU314" s="170" t="s">
        <v>143</v>
      </c>
      <c r="AY314" s="17" t="s">
        <v>135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143</v>
      </c>
      <c r="BK314" s="171">
        <f>ROUND(I314*H314,2)</f>
        <v>0</v>
      </c>
      <c r="BL314" s="17" t="s">
        <v>207</v>
      </c>
      <c r="BM314" s="170" t="s">
        <v>635</v>
      </c>
    </row>
    <row r="315" spans="2:51" s="13" customFormat="1" ht="12">
      <c r="B315" s="172"/>
      <c r="D315" s="173" t="s">
        <v>145</v>
      </c>
      <c r="E315" s="174" t="s">
        <v>1</v>
      </c>
      <c r="F315" s="175" t="s">
        <v>636</v>
      </c>
      <c r="H315" s="176">
        <v>2.691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145</v>
      </c>
      <c r="AU315" s="174" t="s">
        <v>143</v>
      </c>
      <c r="AV315" s="13" t="s">
        <v>143</v>
      </c>
      <c r="AW315" s="13" t="s">
        <v>33</v>
      </c>
      <c r="AX315" s="13" t="s">
        <v>76</v>
      </c>
      <c r="AY315" s="174" t="s">
        <v>135</v>
      </c>
    </row>
    <row r="316" spans="2:51" s="13" customFormat="1" ht="12">
      <c r="B316" s="172"/>
      <c r="D316" s="173" t="s">
        <v>145</v>
      </c>
      <c r="E316" s="174" t="s">
        <v>1</v>
      </c>
      <c r="F316" s="175" t="s">
        <v>637</v>
      </c>
      <c r="H316" s="176">
        <v>2.431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145</v>
      </c>
      <c r="AU316" s="174" t="s">
        <v>143</v>
      </c>
      <c r="AV316" s="13" t="s">
        <v>143</v>
      </c>
      <c r="AW316" s="13" t="s">
        <v>33</v>
      </c>
      <c r="AX316" s="13" t="s">
        <v>76</v>
      </c>
      <c r="AY316" s="174" t="s">
        <v>135</v>
      </c>
    </row>
    <row r="317" spans="2:51" s="13" customFormat="1" ht="12">
      <c r="B317" s="172"/>
      <c r="D317" s="173" t="s">
        <v>145</v>
      </c>
      <c r="E317" s="174" t="s">
        <v>1</v>
      </c>
      <c r="F317" s="175" t="s">
        <v>638</v>
      </c>
      <c r="H317" s="176">
        <v>6.409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145</v>
      </c>
      <c r="AU317" s="174" t="s">
        <v>143</v>
      </c>
      <c r="AV317" s="13" t="s">
        <v>143</v>
      </c>
      <c r="AW317" s="13" t="s">
        <v>33</v>
      </c>
      <c r="AX317" s="13" t="s">
        <v>76</v>
      </c>
      <c r="AY317" s="174" t="s">
        <v>135</v>
      </c>
    </row>
    <row r="318" spans="2:51" s="15" customFormat="1" ht="12">
      <c r="B318" s="199"/>
      <c r="D318" s="173" t="s">
        <v>145</v>
      </c>
      <c r="E318" s="200" t="s">
        <v>1</v>
      </c>
      <c r="F318" s="201" t="s">
        <v>214</v>
      </c>
      <c r="H318" s="202">
        <v>11.531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145</v>
      </c>
      <c r="AU318" s="200" t="s">
        <v>143</v>
      </c>
      <c r="AV318" s="15" t="s">
        <v>142</v>
      </c>
      <c r="AW318" s="15" t="s">
        <v>33</v>
      </c>
      <c r="AX318" s="15" t="s">
        <v>84</v>
      </c>
      <c r="AY318" s="200" t="s">
        <v>135</v>
      </c>
    </row>
    <row r="319" spans="1:65" s="2" customFormat="1" ht="21.75" customHeight="1">
      <c r="A319" s="32"/>
      <c r="B319" s="157"/>
      <c r="C319" s="158" t="s">
        <v>639</v>
      </c>
      <c r="D319" s="158" t="s">
        <v>138</v>
      </c>
      <c r="E319" s="159" t="s">
        <v>640</v>
      </c>
      <c r="F319" s="160" t="s">
        <v>641</v>
      </c>
      <c r="G319" s="161" t="s">
        <v>310</v>
      </c>
      <c r="H319" s="162">
        <v>33.04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4E-05</v>
      </c>
      <c r="R319" s="168">
        <f>Q319*H319</f>
        <v>0.0013216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207</v>
      </c>
      <c r="AT319" s="170" t="s">
        <v>138</v>
      </c>
      <c r="AU319" s="170" t="s">
        <v>143</v>
      </c>
      <c r="AY319" s="17" t="s">
        <v>135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143</v>
      </c>
      <c r="BK319" s="171">
        <f>ROUND(I319*H319,2)</f>
        <v>0</v>
      </c>
      <c r="BL319" s="17" t="s">
        <v>207</v>
      </c>
      <c r="BM319" s="170" t="s">
        <v>642</v>
      </c>
    </row>
    <row r="320" spans="2:51" s="13" customFormat="1" ht="12">
      <c r="B320" s="172"/>
      <c r="D320" s="173" t="s">
        <v>145</v>
      </c>
      <c r="E320" s="174" t="s">
        <v>1</v>
      </c>
      <c r="F320" s="175" t="s">
        <v>643</v>
      </c>
      <c r="H320" s="176">
        <v>3.77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145</v>
      </c>
      <c r="AU320" s="174" t="s">
        <v>143</v>
      </c>
      <c r="AV320" s="13" t="s">
        <v>143</v>
      </c>
      <c r="AW320" s="13" t="s">
        <v>33</v>
      </c>
      <c r="AX320" s="13" t="s">
        <v>76</v>
      </c>
      <c r="AY320" s="174" t="s">
        <v>135</v>
      </c>
    </row>
    <row r="321" spans="2:51" s="13" customFormat="1" ht="12">
      <c r="B321" s="172"/>
      <c r="D321" s="173" t="s">
        <v>145</v>
      </c>
      <c r="E321" s="174" t="s">
        <v>1</v>
      </c>
      <c r="F321" s="175" t="s">
        <v>644</v>
      </c>
      <c r="H321" s="176">
        <v>8.47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145</v>
      </c>
      <c r="AU321" s="174" t="s">
        <v>143</v>
      </c>
      <c r="AV321" s="13" t="s">
        <v>143</v>
      </c>
      <c r="AW321" s="13" t="s">
        <v>33</v>
      </c>
      <c r="AX321" s="13" t="s">
        <v>76</v>
      </c>
      <c r="AY321" s="174" t="s">
        <v>135</v>
      </c>
    </row>
    <row r="322" spans="2:51" s="13" customFormat="1" ht="12">
      <c r="B322" s="172"/>
      <c r="D322" s="173" t="s">
        <v>145</v>
      </c>
      <c r="E322" s="174" t="s">
        <v>1</v>
      </c>
      <c r="F322" s="175" t="s">
        <v>645</v>
      </c>
      <c r="H322" s="176">
        <v>20.8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145</v>
      </c>
      <c r="AU322" s="174" t="s">
        <v>143</v>
      </c>
      <c r="AV322" s="13" t="s">
        <v>143</v>
      </c>
      <c r="AW322" s="13" t="s">
        <v>33</v>
      </c>
      <c r="AX322" s="13" t="s">
        <v>76</v>
      </c>
      <c r="AY322" s="174" t="s">
        <v>135</v>
      </c>
    </row>
    <row r="323" spans="2:51" s="15" customFormat="1" ht="12">
      <c r="B323" s="199"/>
      <c r="D323" s="173" t="s">
        <v>145</v>
      </c>
      <c r="E323" s="200" t="s">
        <v>1</v>
      </c>
      <c r="F323" s="201" t="s">
        <v>214</v>
      </c>
      <c r="H323" s="202">
        <v>33.04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145</v>
      </c>
      <c r="AU323" s="200" t="s">
        <v>143</v>
      </c>
      <c r="AV323" s="15" t="s">
        <v>142</v>
      </c>
      <c r="AW323" s="15" t="s">
        <v>33</v>
      </c>
      <c r="AX323" s="15" t="s">
        <v>84</v>
      </c>
      <c r="AY323" s="200" t="s">
        <v>135</v>
      </c>
    </row>
    <row r="324" spans="1:65" s="2" customFormat="1" ht="16.5" customHeight="1">
      <c r="A324" s="32"/>
      <c r="B324" s="157"/>
      <c r="C324" s="158" t="s">
        <v>646</v>
      </c>
      <c r="D324" s="158" t="s">
        <v>138</v>
      </c>
      <c r="E324" s="159" t="s">
        <v>647</v>
      </c>
      <c r="F324" s="160" t="s">
        <v>648</v>
      </c>
      <c r="G324" s="161" t="s">
        <v>310</v>
      </c>
      <c r="H324" s="162">
        <v>13.5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0.00015</v>
      </c>
      <c r="R324" s="168">
        <f>Q324*H324</f>
        <v>0.002025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207</v>
      </c>
      <c r="AT324" s="170" t="s">
        <v>138</v>
      </c>
      <c r="AU324" s="170" t="s">
        <v>143</v>
      </c>
      <c r="AY324" s="17" t="s">
        <v>135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143</v>
      </c>
      <c r="BK324" s="171">
        <f>ROUND(I324*H324,2)</f>
        <v>0</v>
      </c>
      <c r="BL324" s="17" t="s">
        <v>207</v>
      </c>
      <c r="BM324" s="170" t="s">
        <v>649</v>
      </c>
    </row>
    <row r="325" spans="2:51" s="13" customFormat="1" ht="12">
      <c r="B325" s="172"/>
      <c r="D325" s="173" t="s">
        <v>145</v>
      </c>
      <c r="E325" s="174" t="s">
        <v>1</v>
      </c>
      <c r="F325" s="175" t="s">
        <v>650</v>
      </c>
      <c r="H325" s="176">
        <v>13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145</v>
      </c>
      <c r="AU325" s="174" t="s">
        <v>143</v>
      </c>
      <c r="AV325" s="13" t="s">
        <v>143</v>
      </c>
      <c r="AW325" s="13" t="s">
        <v>33</v>
      </c>
      <c r="AX325" s="13" t="s">
        <v>76</v>
      </c>
      <c r="AY325" s="174" t="s">
        <v>135</v>
      </c>
    </row>
    <row r="326" spans="2:51" s="13" customFormat="1" ht="12">
      <c r="B326" s="172"/>
      <c r="D326" s="173" t="s">
        <v>145</v>
      </c>
      <c r="E326" s="174" t="s">
        <v>1</v>
      </c>
      <c r="F326" s="175" t="s">
        <v>651</v>
      </c>
      <c r="H326" s="176">
        <v>0.5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145</v>
      </c>
      <c r="AU326" s="174" t="s">
        <v>143</v>
      </c>
      <c r="AV326" s="13" t="s">
        <v>143</v>
      </c>
      <c r="AW326" s="13" t="s">
        <v>33</v>
      </c>
      <c r="AX326" s="13" t="s">
        <v>76</v>
      </c>
      <c r="AY326" s="174" t="s">
        <v>135</v>
      </c>
    </row>
    <row r="327" spans="2:51" s="15" customFormat="1" ht="12">
      <c r="B327" s="199"/>
      <c r="D327" s="173" t="s">
        <v>145</v>
      </c>
      <c r="E327" s="200" t="s">
        <v>1</v>
      </c>
      <c r="F327" s="201" t="s">
        <v>214</v>
      </c>
      <c r="H327" s="202">
        <v>13.5</v>
      </c>
      <c r="I327" s="203"/>
      <c r="L327" s="199"/>
      <c r="M327" s="204"/>
      <c r="N327" s="205"/>
      <c r="O327" s="205"/>
      <c r="P327" s="205"/>
      <c r="Q327" s="205"/>
      <c r="R327" s="205"/>
      <c r="S327" s="205"/>
      <c r="T327" s="206"/>
      <c r="AT327" s="200" t="s">
        <v>145</v>
      </c>
      <c r="AU327" s="200" t="s">
        <v>143</v>
      </c>
      <c r="AV327" s="15" t="s">
        <v>142</v>
      </c>
      <c r="AW327" s="15" t="s">
        <v>33</v>
      </c>
      <c r="AX327" s="15" t="s">
        <v>84</v>
      </c>
      <c r="AY327" s="200" t="s">
        <v>135</v>
      </c>
    </row>
    <row r="328" spans="1:65" s="2" customFormat="1" ht="16.5" customHeight="1">
      <c r="A328" s="32"/>
      <c r="B328" s="157"/>
      <c r="C328" s="158" t="s">
        <v>652</v>
      </c>
      <c r="D328" s="158" t="s">
        <v>138</v>
      </c>
      <c r="E328" s="159" t="s">
        <v>653</v>
      </c>
      <c r="F328" s="160" t="s">
        <v>654</v>
      </c>
      <c r="G328" s="161" t="s">
        <v>141</v>
      </c>
      <c r="H328" s="162">
        <v>11.531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</v>
      </c>
      <c r="R328" s="168">
        <f>Q328*H328</f>
        <v>0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207</v>
      </c>
      <c r="AT328" s="170" t="s">
        <v>138</v>
      </c>
      <c r="AU328" s="170" t="s">
        <v>143</v>
      </c>
      <c r="AY328" s="17" t="s">
        <v>135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143</v>
      </c>
      <c r="BK328" s="171">
        <f>ROUND(I328*H328,2)</f>
        <v>0</v>
      </c>
      <c r="BL328" s="17" t="s">
        <v>207</v>
      </c>
      <c r="BM328" s="170" t="s">
        <v>655</v>
      </c>
    </row>
    <row r="329" spans="1:65" s="2" customFormat="1" ht="21.75" customHeight="1">
      <c r="A329" s="32"/>
      <c r="B329" s="157"/>
      <c r="C329" s="158" t="s">
        <v>656</v>
      </c>
      <c r="D329" s="158" t="s">
        <v>138</v>
      </c>
      <c r="E329" s="159" t="s">
        <v>657</v>
      </c>
      <c r="F329" s="160" t="s">
        <v>658</v>
      </c>
      <c r="G329" s="161" t="s">
        <v>141</v>
      </c>
      <c r="H329" s="162">
        <v>11.531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0.0007</v>
      </c>
      <c r="R329" s="168">
        <f>Q329*H329</f>
        <v>0.008071700000000001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207</v>
      </c>
      <c r="AT329" s="170" t="s">
        <v>138</v>
      </c>
      <c r="AU329" s="170" t="s">
        <v>143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143</v>
      </c>
      <c r="BK329" s="171">
        <f>ROUND(I329*H329,2)</f>
        <v>0</v>
      </c>
      <c r="BL329" s="17" t="s">
        <v>207</v>
      </c>
      <c r="BM329" s="170" t="s">
        <v>659</v>
      </c>
    </row>
    <row r="330" spans="1:65" s="2" customFormat="1" ht="16.5" customHeight="1">
      <c r="A330" s="32"/>
      <c r="B330" s="157"/>
      <c r="C330" s="158" t="s">
        <v>660</v>
      </c>
      <c r="D330" s="158" t="s">
        <v>138</v>
      </c>
      <c r="E330" s="159" t="s">
        <v>661</v>
      </c>
      <c r="F330" s="160" t="s">
        <v>662</v>
      </c>
      <c r="G330" s="161" t="s">
        <v>141</v>
      </c>
      <c r="H330" s="162">
        <v>31.055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0.0002</v>
      </c>
      <c r="R330" s="168">
        <f>Q330*H330</f>
        <v>0.006211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207</v>
      </c>
      <c r="AT330" s="170" t="s">
        <v>138</v>
      </c>
      <c r="AU330" s="170" t="s">
        <v>143</v>
      </c>
      <c r="AY330" s="17" t="s">
        <v>135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143</v>
      </c>
      <c r="BK330" s="171">
        <f>ROUND(I330*H330,2)</f>
        <v>0</v>
      </c>
      <c r="BL330" s="17" t="s">
        <v>207</v>
      </c>
      <c r="BM330" s="170" t="s">
        <v>663</v>
      </c>
    </row>
    <row r="331" spans="2:51" s="13" customFormat="1" ht="12">
      <c r="B331" s="172"/>
      <c r="D331" s="173" t="s">
        <v>145</v>
      </c>
      <c r="E331" s="174" t="s">
        <v>1</v>
      </c>
      <c r="F331" s="175" t="s">
        <v>664</v>
      </c>
      <c r="H331" s="176">
        <v>23.062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145</v>
      </c>
      <c r="AU331" s="174" t="s">
        <v>143</v>
      </c>
      <c r="AV331" s="13" t="s">
        <v>143</v>
      </c>
      <c r="AW331" s="13" t="s">
        <v>33</v>
      </c>
      <c r="AX331" s="13" t="s">
        <v>76</v>
      </c>
      <c r="AY331" s="174" t="s">
        <v>135</v>
      </c>
    </row>
    <row r="332" spans="2:51" s="13" customFormat="1" ht="12">
      <c r="B332" s="172"/>
      <c r="D332" s="173" t="s">
        <v>145</v>
      </c>
      <c r="E332" s="174" t="s">
        <v>1</v>
      </c>
      <c r="F332" s="175" t="s">
        <v>665</v>
      </c>
      <c r="H332" s="176">
        <v>4.873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145</v>
      </c>
      <c r="AU332" s="174" t="s">
        <v>143</v>
      </c>
      <c r="AV332" s="13" t="s">
        <v>143</v>
      </c>
      <c r="AW332" s="13" t="s">
        <v>33</v>
      </c>
      <c r="AX332" s="13" t="s">
        <v>76</v>
      </c>
      <c r="AY332" s="174" t="s">
        <v>135</v>
      </c>
    </row>
    <row r="333" spans="2:51" s="13" customFormat="1" ht="12">
      <c r="B333" s="172"/>
      <c r="D333" s="173" t="s">
        <v>145</v>
      </c>
      <c r="E333" s="174" t="s">
        <v>1</v>
      </c>
      <c r="F333" s="175" t="s">
        <v>666</v>
      </c>
      <c r="H333" s="176">
        <v>3.12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145</v>
      </c>
      <c r="AU333" s="174" t="s">
        <v>143</v>
      </c>
      <c r="AV333" s="13" t="s">
        <v>143</v>
      </c>
      <c r="AW333" s="13" t="s">
        <v>33</v>
      </c>
      <c r="AX333" s="13" t="s">
        <v>76</v>
      </c>
      <c r="AY333" s="174" t="s">
        <v>135</v>
      </c>
    </row>
    <row r="334" spans="2:51" s="15" customFormat="1" ht="12">
      <c r="B334" s="199"/>
      <c r="D334" s="173" t="s">
        <v>145</v>
      </c>
      <c r="E334" s="200" t="s">
        <v>1</v>
      </c>
      <c r="F334" s="201" t="s">
        <v>214</v>
      </c>
      <c r="H334" s="202">
        <v>31.055</v>
      </c>
      <c r="I334" s="203"/>
      <c r="L334" s="199"/>
      <c r="M334" s="204"/>
      <c r="N334" s="205"/>
      <c r="O334" s="205"/>
      <c r="P334" s="205"/>
      <c r="Q334" s="205"/>
      <c r="R334" s="205"/>
      <c r="S334" s="205"/>
      <c r="T334" s="206"/>
      <c r="AT334" s="200" t="s">
        <v>145</v>
      </c>
      <c r="AU334" s="200" t="s">
        <v>143</v>
      </c>
      <c r="AV334" s="15" t="s">
        <v>142</v>
      </c>
      <c r="AW334" s="15" t="s">
        <v>33</v>
      </c>
      <c r="AX334" s="15" t="s">
        <v>84</v>
      </c>
      <c r="AY334" s="200" t="s">
        <v>135</v>
      </c>
    </row>
    <row r="335" spans="1:65" s="2" customFormat="1" ht="16.5" customHeight="1">
      <c r="A335" s="32"/>
      <c r="B335" s="157"/>
      <c r="C335" s="158" t="s">
        <v>667</v>
      </c>
      <c r="D335" s="158" t="s">
        <v>138</v>
      </c>
      <c r="E335" s="159" t="s">
        <v>668</v>
      </c>
      <c r="F335" s="160" t="s">
        <v>669</v>
      </c>
      <c r="G335" s="161" t="s">
        <v>141</v>
      </c>
      <c r="H335" s="162">
        <v>4.873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0.01629</v>
      </c>
      <c r="R335" s="168">
        <f>Q335*H335</f>
        <v>0.07938117</v>
      </c>
      <c r="S335" s="168">
        <v>0</v>
      </c>
      <c r="T335" s="169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207</v>
      </c>
      <c r="AT335" s="170" t="s">
        <v>138</v>
      </c>
      <c r="AU335" s="170" t="s">
        <v>143</v>
      </c>
      <c r="AY335" s="17" t="s">
        <v>135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143</v>
      </c>
      <c r="BK335" s="171">
        <f>ROUND(I335*H335,2)</f>
        <v>0</v>
      </c>
      <c r="BL335" s="17" t="s">
        <v>207</v>
      </c>
      <c r="BM335" s="170" t="s">
        <v>670</v>
      </c>
    </row>
    <row r="336" spans="2:51" s="14" customFormat="1" ht="12">
      <c r="B336" s="181"/>
      <c r="D336" s="173" t="s">
        <v>145</v>
      </c>
      <c r="E336" s="182" t="s">
        <v>1</v>
      </c>
      <c r="F336" s="183" t="s">
        <v>671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145</v>
      </c>
      <c r="AU336" s="182" t="s">
        <v>143</v>
      </c>
      <c r="AV336" s="14" t="s">
        <v>84</v>
      </c>
      <c r="AW336" s="14" t="s">
        <v>33</v>
      </c>
      <c r="AX336" s="14" t="s">
        <v>76</v>
      </c>
      <c r="AY336" s="182" t="s">
        <v>135</v>
      </c>
    </row>
    <row r="337" spans="2:51" s="13" customFormat="1" ht="12">
      <c r="B337" s="172"/>
      <c r="D337" s="173" t="s">
        <v>145</v>
      </c>
      <c r="E337" s="174" t="s">
        <v>1</v>
      </c>
      <c r="F337" s="175" t="s">
        <v>672</v>
      </c>
      <c r="H337" s="176">
        <v>4.173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145</v>
      </c>
      <c r="AU337" s="174" t="s">
        <v>143</v>
      </c>
      <c r="AV337" s="13" t="s">
        <v>143</v>
      </c>
      <c r="AW337" s="13" t="s">
        <v>33</v>
      </c>
      <c r="AX337" s="13" t="s">
        <v>76</v>
      </c>
      <c r="AY337" s="174" t="s">
        <v>135</v>
      </c>
    </row>
    <row r="338" spans="2:51" s="14" customFormat="1" ht="12">
      <c r="B338" s="181"/>
      <c r="D338" s="173" t="s">
        <v>145</v>
      </c>
      <c r="E338" s="182" t="s">
        <v>1</v>
      </c>
      <c r="F338" s="183" t="s">
        <v>673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145</v>
      </c>
      <c r="AU338" s="182" t="s">
        <v>143</v>
      </c>
      <c r="AV338" s="14" t="s">
        <v>84</v>
      </c>
      <c r="AW338" s="14" t="s">
        <v>33</v>
      </c>
      <c r="AX338" s="14" t="s">
        <v>76</v>
      </c>
      <c r="AY338" s="182" t="s">
        <v>135</v>
      </c>
    </row>
    <row r="339" spans="2:51" s="13" customFormat="1" ht="12">
      <c r="B339" s="172"/>
      <c r="D339" s="173" t="s">
        <v>145</v>
      </c>
      <c r="E339" s="174" t="s">
        <v>1</v>
      </c>
      <c r="F339" s="175" t="s">
        <v>674</v>
      </c>
      <c r="H339" s="176">
        <v>0.7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145</v>
      </c>
      <c r="AU339" s="174" t="s">
        <v>143</v>
      </c>
      <c r="AV339" s="13" t="s">
        <v>143</v>
      </c>
      <c r="AW339" s="13" t="s">
        <v>33</v>
      </c>
      <c r="AX339" s="13" t="s">
        <v>76</v>
      </c>
      <c r="AY339" s="174" t="s">
        <v>135</v>
      </c>
    </row>
    <row r="340" spans="2:51" s="15" customFormat="1" ht="12">
      <c r="B340" s="199"/>
      <c r="D340" s="173" t="s">
        <v>145</v>
      </c>
      <c r="E340" s="200" t="s">
        <v>1</v>
      </c>
      <c r="F340" s="201" t="s">
        <v>214</v>
      </c>
      <c r="H340" s="202">
        <v>4.873</v>
      </c>
      <c r="I340" s="203"/>
      <c r="L340" s="199"/>
      <c r="M340" s="204"/>
      <c r="N340" s="205"/>
      <c r="O340" s="205"/>
      <c r="P340" s="205"/>
      <c r="Q340" s="205"/>
      <c r="R340" s="205"/>
      <c r="S340" s="205"/>
      <c r="T340" s="206"/>
      <c r="AT340" s="200" t="s">
        <v>145</v>
      </c>
      <c r="AU340" s="200" t="s">
        <v>143</v>
      </c>
      <c r="AV340" s="15" t="s">
        <v>142</v>
      </c>
      <c r="AW340" s="15" t="s">
        <v>33</v>
      </c>
      <c r="AX340" s="15" t="s">
        <v>84</v>
      </c>
      <c r="AY340" s="200" t="s">
        <v>135</v>
      </c>
    </row>
    <row r="341" spans="1:65" s="2" customFormat="1" ht="16.5" customHeight="1">
      <c r="A341" s="32"/>
      <c r="B341" s="157"/>
      <c r="C341" s="158" t="s">
        <v>675</v>
      </c>
      <c r="D341" s="158" t="s">
        <v>138</v>
      </c>
      <c r="E341" s="159" t="s">
        <v>676</v>
      </c>
      <c r="F341" s="160" t="s">
        <v>677</v>
      </c>
      <c r="G341" s="161" t="s">
        <v>310</v>
      </c>
      <c r="H341" s="162">
        <v>2.6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0.01472</v>
      </c>
      <c r="R341" s="168">
        <f>Q341*H341</f>
        <v>0.038272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207</v>
      </c>
      <c r="AT341" s="170" t="s">
        <v>138</v>
      </c>
      <c r="AU341" s="170" t="s">
        <v>143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143</v>
      </c>
      <c r="BK341" s="171">
        <f>ROUND(I341*H341,2)</f>
        <v>0</v>
      </c>
      <c r="BL341" s="17" t="s">
        <v>207</v>
      </c>
      <c r="BM341" s="170" t="s">
        <v>678</v>
      </c>
    </row>
    <row r="342" spans="2:51" s="14" customFormat="1" ht="12">
      <c r="B342" s="181"/>
      <c r="D342" s="173" t="s">
        <v>145</v>
      </c>
      <c r="E342" s="182" t="s">
        <v>1</v>
      </c>
      <c r="F342" s="183" t="s">
        <v>679</v>
      </c>
      <c r="H342" s="182" t="s">
        <v>1</v>
      </c>
      <c r="I342" s="184"/>
      <c r="L342" s="181"/>
      <c r="M342" s="185"/>
      <c r="N342" s="186"/>
      <c r="O342" s="186"/>
      <c r="P342" s="186"/>
      <c r="Q342" s="186"/>
      <c r="R342" s="186"/>
      <c r="S342" s="186"/>
      <c r="T342" s="187"/>
      <c r="AT342" s="182" t="s">
        <v>145</v>
      </c>
      <c r="AU342" s="182" t="s">
        <v>143</v>
      </c>
      <c r="AV342" s="14" t="s">
        <v>84</v>
      </c>
      <c r="AW342" s="14" t="s">
        <v>33</v>
      </c>
      <c r="AX342" s="14" t="s">
        <v>76</v>
      </c>
      <c r="AY342" s="182" t="s">
        <v>135</v>
      </c>
    </row>
    <row r="343" spans="2:51" s="13" customFormat="1" ht="12">
      <c r="B343" s="172"/>
      <c r="D343" s="173" t="s">
        <v>145</v>
      </c>
      <c r="E343" s="174" t="s">
        <v>1</v>
      </c>
      <c r="F343" s="175" t="s">
        <v>680</v>
      </c>
      <c r="H343" s="176">
        <v>2.6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145</v>
      </c>
      <c r="AU343" s="174" t="s">
        <v>143</v>
      </c>
      <c r="AV343" s="13" t="s">
        <v>143</v>
      </c>
      <c r="AW343" s="13" t="s">
        <v>33</v>
      </c>
      <c r="AX343" s="13" t="s">
        <v>84</v>
      </c>
      <c r="AY343" s="174" t="s">
        <v>135</v>
      </c>
    </row>
    <row r="344" spans="1:65" s="2" customFormat="1" ht="21.75" customHeight="1">
      <c r="A344" s="32"/>
      <c r="B344" s="157"/>
      <c r="C344" s="158" t="s">
        <v>681</v>
      </c>
      <c r="D344" s="158" t="s">
        <v>138</v>
      </c>
      <c r="E344" s="159" t="s">
        <v>682</v>
      </c>
      <c r="F344" s="160" t="s">
        <v>683</v>
      </c>
      <c r="G344" s="161" t="s">
        <v>242</v>
      </c>
      <c r="H344" s="162">
        <v>0.428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207</v>
      </c>
      <c r="AT344" s="170" t="s">
        <v>138</v>
      </c>
      <c r="AU344" s="170" t="s">
        <v>143</v>
      </c>
      <c r="AY344" s="17" t="s">
        <v>135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143</v>
      </c>
      <c r="BK344" s="171">
        <f>ROUND(I344*H344,2)</f>
        <v>0</v>
      </c>
      <c r="BL344" s="17" t="s">
        <v>207</v>
      </c>
      <c r="BM344" s="170" t="s">
        <v>684</v>
      </c>
    </row>
    <row r="345" spans="1:65" s="2" customFormat="1" ht="21.75" customHeight="1">
      <c r="A345" s="32"/>
      <c r="B345" s="157"/>
      <c r="C345" s="158" t="s">
        <v>685</v>
      </c>
      <c r="D345" s="158" t="s">
        <v>138</v>
      </c>
      <c r="E345" s="159" t="s">
        <v>686</v>
      </c>
      <c r="F345" s="160" t="s">
        <v>687</v>
      </c>
      <c r="G345" s="161" t="s">
        <v>242</v>
      </c>
      <c r="H345" s="162">
        <v>0.428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207</v>
      </c>
      <c r="AT345" s="170" t="s">
        <v>138</v>
      </c>
      <c r="AU345" s="170" t="s">
        <v>143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143</v>
      </c>
      <c r="BK345" s="171">
        <f>ROUND(I345*H345,2)</f>
        <v>0</v>
      </c>
      <c r="BL345" s="17" t="s">
        <v>207</v>
      </c>
      <c r="BM345" s="170" t="s">
        <v>688</v>
      </c>
    </row>
    <row r="346" spans="2:63" s="12" customFormat="1" ht="22.9" customHeight="1">
      <c r="B346" s="144"/>
      <c r="D346" s="145" t="s">
        <v>75</v>
      </c>
      <c r="E346" s="155" t="s">
        <v>689</v>
      </c>
      <c r="F346" s="155" t="s">
        <v>690</v>
      </c>
      <c r="I346" s="147"/>
      <c r="J346" s="156">
        <f>BK346</f>
        <v>0</v>
      </c>
      <c r="L346" s="144"/>
      <c r="M346" s="149"/>
      <c r="N346" s="150"/>
      <c r="O346" s="150"/>
      <c r="P346" s="151">
        <f>SUM(P347:P362)</f>
        <v>0</v>
      </c>
      <c r="Q346" s="150"/>
      <c r="R346" s="151">
        <f>SUM(R347:R362)</f>
        <v>0.037</v>
      </c>
      <c r="S346" s="150"/>
      <c r="T346" s="152">
        <f>SUM(T347:T362)</f>
        <v>0.10244539999999999</v>
      </c>
      <c r="AR346" s="145" t="s">
        <v>143</v>
      </c>
      <c r="AT346" s="153" t="s">
        <v>75</v>
      </c>
      <c r="AU346" s="153" t="s">
        <v>84</v>
      </c>
      <c r="AY346" s="145" t="s">
        <v>135</v>
      </c>
      <c r="BK346" s="154">
        <f>SUM(BK347:BK362)</f>
        <v>0</v>
      </c>
    </row>
    <row r="347" spans="1:65" s="2" customFormat="1" ht="21.75" customHeight="1">
      <c r="A347" s="32"/>
      <c r="B347" s="157"/>
      <c r="C347" s="158" t="s">
        <v>691</v>
      </c>
      <c r="D347" s="158" t="s">
        <v>138</v>
      </c>
      <c r="E347" s="159" t="s">
        <v>692</v>
      </c>
      <c r="F347" s="160" t="s">
        <v>693</v>
      </c>
      <c r="G347" s="161" t="s">
        <v>141</v>
      </c>
      <c r="H347" s="162">
        <v>4.156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0.02465</v>
      </c>
      <c r="T347" s="169">
        <f>S347*H347</f>
        <v>0.10244539999999999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207</v>
      </c>
      <c r="AT347" s="170" t="s">
        <v>138</v>
      </c>
      <c r="AU347" s="170" t="s">
        <v>143</v>
      </c>
      <c r="AY347" s="17" t="s">
        <v>135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143</v>
      </c>
      <c r="BK347" s="171">
        <f>ROUND(I347*H347,2)</f>
        <v>0</v>
      </c>
      <c r="BL347" s="17" t="s">
        <v>207</v>
      </c>
      <c r="BM347" s="170" t="s">
        <v>694</v>
      </c>
    </row>
    <row r="348" spans="2:51" s="14" customFormat="1" ht="12">
      <c r="B348" s="181"/>
      <c r="D348" s="173" t="s">
        <v>145</v>
      </c>
      <c r="E348" s="182" t="s">
        <v>1</v>
      </c>
      <c r="F348" s="183" t="s">
        <v>695</v>
      </c>
      <c r="H348" s="182" t="s">
        <v>1</v>
      </c>
      <c r="I348" s="184"/>
      <c r="L348" s="181"/>
      <c r="M348" s="185"/>
      <c r="N348" s="186"/>
      <c r="O348" s="186"/>
      <c r="P348" s="186"/>
      <c r="Q348" s="186"/>
      <c r="R348" s="186"/>
      <c r="S348" s="186"/>
      <c r="T348" s="187"/>
      <c r="AT348" s="182" t="s">
        <v>145</v>
      </c>
      <c r="AU348" s="182" t="s">
        <v>143</v>
      </c>
      <c r="AV348" s="14" t="s">
        <v>84</v>
      </c>
      <c r="AW348" s="14" t="s">
        <v>33</v>
      </c>
      <c r="AX348" s="14" t="s">
        <v>76</v>
      </c>
      <c r="AY348" s="182" t="s">
        <v>135</v>
      </c>
    </row>
    <row r="349" spans="2:51" s="13" customFormat="1" ht="12">
      <c r="B349" s="172"/>
      <c r="D349" s="173" t="s">
        <v>145</v>
      </c>
      <c r="E349" s="174" t="s">
        <v>1</v>
      </c>
      <c r="F349" s="175" t="s">
        <v>696</v>
      </c>
      <c r="H349" s="176">
        <v>0.992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145</v>
      </c>
      <c r="AU349" s="174" t="s">
        <v>143</v>
      </c>
      <c r="AV349" s="13" t="s">
        <v>143</v>
      </c>
      <c r="AW349" s="13" t="s">
        <v>33</v>
      </c>
      <c r="AX349" s="13" t="s">
        <v>76</v>
      </c>
      <c r="AY349" s="174" t="s">
        <v>135</v>
      </c>
    </row>
    <row r="350" spans="2:51" s="13" customFormat="1" ht="12">
      <c r="B350" s="172"/>
      <c r="D350" s="173" t="s">
        <v>145</v>
      </c>
      <c r="E350" s="174" t="s">
        <v>1</v>
      </c>
      <c r="F350" s="175" t="s">
        <v>697</v>
      </c>
      <c r="H350" s="176">
        <v>3.164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145</v>
      </c>
      <c r="AU350" s="174" t="s">
        <v>143</v>
      </c>
      <c r="AV350" s="13" t="s">
        <v>143</v>
      </c>
      <c r="AW350" s="13" t="s">
        <v>33</v>
      </c>
      <c r="AX350" s="13" t="s">
        <v>76</v>
      </c>
      <c r="AY350" s="174" t="s">
        <v>135</v>
      </c>
    </row>
    <row r="351" spans="2:51" s="15" customFormat="1" ht="12">
      <c r="B351" s="199"/>
      <c r="D351" s="173" t="s">
        <v>145</v>
      </c>
      <c r="E351" s="200" t="s">
        <v>1</v>
      </c>
      <c r="F351" s="201" t="s">
        <v>214</v>
      </c>
      <c r="H351" s="202">
        <v>4.156</v>
      </c>
      <c r="I351" s="203"/>
      <c r="L351" s="199"/>
      <c r="M351" s="204"/>
      <c r="N351" s="205"/>
      <c r="O351" s="205"/>
      <c r="P351" s="205"/>
      <c r="Q351" s="205"/>
      <c r="R351" s="205"/>
      <c r="S351" s="205"/>
      <c r="T351" s="206"/>
      <c r="AT351" s="200" t="s">
        <v>145</v>
      </c>
      <c r="AU351" s="200" t="s">
        <v>143</v>
      </c>
      <c r="AV351" s="15" t="s">
        <v>142</v>
      </c>
      <c r="AW351" s="15" t="s">
        <v>33</v>
      </c>
      <c r="AX351" s="15" t="s">
        <v>84</v>
      </c>
      <c r="AY351" s="200" t="s">
        <v>135</v>
      </c>
    </row>
    <row r="352" spans="1:65" s="2" customFormat="1" ht="21.75" customHeight="1">
      <c r="A352" s="32"/>
      <c r="B352" s="157"/>
      <c r="C352" s="158" t="s">
        <v>698</v>
      </c>
      <c r="D352" s="158" t="s">
        <v>138</v>
      </c>
      <c r="E352" s="159" t="s">
        <v>699</v>
      </c>
      <c r="F352" s="160" t="s">
        <v>700</v>
      </c>
      <c r="G352" s="161" t="s">
        <v>197</v>
      </c>
      <c r="H352" s="162">
        <v>2</v>
      </c>
      <c r="I352" s="163"/>
      <c r="J352" s="164">
        <f aca="true" t="shared" si="50" ref="J352:J362"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 aca="true" t="shared" si="51" ref="P352:P362">O352*H352</f>
        <v>0</v>
      </c>
      <c r="Q352" s="168">
        <v>0</v>
      </c>
      <c r="R352" s="168">
        <f aca="true" t="shared" si="52" ref="R352:R362">Q352*H352</f>
        <v>0</v>
      </c>
      <c r="S352" s="168">
        <v>0</v>
      </c>
      <c r="T352" s="169">
        <f aca="true" t="shared" si="53" ref="T352:T362"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207</v>
      </c>
      <c r="AT352" s="170" t="s">
        <v>138</v>
      </c>
      <c r="AU352" s="170" t="s">
        <v>143</v>
      </c>
      <c r="AY352" s="17" t="s">
        <v>135</v>
      </c>
      <c r="BE352" s="171">
        <f aca="true" t="shared" si="54" ref="BE352:BE362">IF(N352="základní",J352,0)</f>
        <v>0</v>
      </c>
      <c r="BF352" s="171">
        <f aca="true" t="shared" si="55" ref="BF352:BF362">IF(N352="snížená",J352,0)</f>
        <v>0</v>
      </c>
      <c r="BG352" s="171">
        <f aca="true" t="shared" si="56" ref="BG352:BG362">IF(N352="zákl. přenesená",J352,0)</f>
        <v>0</v>
      </c>
      <c r="BH352" s="171">
        <f aca="true" t="shared" si="57" ref="BH352:BH362">IF(N352="sníž. přenesená",J352,0)</f>
        <v>0</v>
      </c>
      <c r="BI352" s="171">
        <f aca="true" t="shared" si="58" ref="BI352:BI362">IF(N352="nulová",J352,0)</f>
        <v>0</v>
      </c>
      <c r="BJ352" s="17" t="s">
        <v>143</v>
      </c>
      <c r="BK352" s="171">
        <f aca="true" t="shared" si="59" ref="BK352:BK362">ROUND(I352*H352,2)</f>
        <v>0</v>
      </c>
      <c r="BL352" s="17" t="s">
        <v>207</v>
      </c>
      <c r="BM352" s="170" t="s">
        <v>701</v>
      </c>
    </row>
    <row r="353" spans="1:65" s="2" customFormat="1" ht="16.5" customHeight="1">
      <c r="A353" s="32"/>
      <c r="B353" s="157"/>
      <c r="C353" s="188" t="s">
        <v>702</v>
      </c>
      <c r="D353" s="188" t="s">
        <v>200</v>
      </c>
      <c r="E353" s="189" t="s">
        <v>703</v>
      </c>
      <c r="F353" s="190" t="s">
        <v>704</v>
      </c>
      <c r="G353" s="191" t="s">
        <v>197</v>
      </c>
      <c r="H353" s="192">
        <v>2</v>
      </c>
      <c r="I353" s="193"/>
      <c r="J353" s="194">
        <f t="shared" si="50"/>
        <v>0</v>
      </c>
      <c r="K353" s="195"/>
      <c r="L353" s="196"/>
      <c r="M353" s="197" t="s">
        <v>1</v>
      </c>
      <c r="N353" s="198" t="s">
        <v>42</v>
      </c>
      <c r="O353" s="58"/>
      <c r="P353" s="168">
        <f t="shared" si="51"/>
        <v>0</v>
      </c>
      <c r="Q353" s="168">
        <v>0.0155</v>
      </c>
      <c r="R353" s="168">
        <f t="shared" si="52"/>
        <v>0.031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299</v>
      </c>
      <c r="AT353" s="170" t="s">
        <v>200</v>
      </c>
      <c r="AU353" s="170" t="s">
        <v>143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143</v>
      </c>
      <c r="BK353" s="171">
        <f t="shared" si="59"/>
        <v>0</v>
      </c>
      <c r="BL353" s="17" t="s">
        <v>207</v>
      </c>
      <c r="BM353" s="170" t="s">
        <v>705</v>
      </c>
    </row>
    <row r="354" spans="1:65" s="2" customFormat="1" ht="21.75" customHeight="1">
      <c r="A354" s="32"/>
      <c r="B354" s="157"/>
      <c r="C354" s="188" t="s">
        <v>706</v>
      </c>
      <c r="D354" s="188" t="s">
        <v>200</v>
      </c>
      <c r="E354" s="189" t="s">
        <v>707</v>
      </c>
      <c r="F354" s="190" t="s">
        <v>708</v>
      </c>
      <c r="G354" s="191" t="s">
        <v>197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0.0012</v>
      </c>
      <c r="R354" s="168">
        <f t="shared" si="52"/>
        <v>0.0024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299</v>
      </c>
      <c r="AT354" s="170" t="s">
        <v>200</v>
      </c>
      <c r="AU354" s="170" t="s">
        <v>143</v>
      </c>
      <c r="AY354" s="17" t="s">
        <v>135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143</v>
      </c>
      <c r="BK354" s="171">
        <f t="shared" si="59"/>
        <v>0</v>
      </c>
      <c r="BL354" s="17" t="s">
        <v>207</v>
      </c>
      <c r="BM354" s="170" t="s">
        <v>709</v>
      </c>
    </row>
    <row r="355" spans="1:65" s="2" customFormat="1" ht="16.5" customHeight="1">
      <c r="A355" s="32"/>
      <c r="B355" s="157"/>
      <c r="C355" s="158" t="s">
        <v>710</v>
      </c>
      <c r="D355" s="158" t="s">
        <v>138</v>
      </c>
      <c r="E355" s="159" t="s">
        <v>711</v>
      </c>
      <c r="F355" s="160" t="s">
        <v>712</v>
      </c>
      <c r="G355" s="161" t="s">
        <v>197</v>
      </c>
      <c r="H355" s="162">
        <v>2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207</v>
      </c>
      <c r="AT355" s="170" t="s">
        <v>138</v>
      </c>
      <c r="AU355" s="170" t="s">
        <v>143</v>
      </c>
      <c r="AY355" s="17" t="s">
        <v>135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143</v>
      </c>
      <c r="BK355" s="171">
        <f t="shared" si="59"/>
        <v>0</v>
      </c>
      <c r="BL355" s="17" t="s">
        <v>207</v>
      </c>
      <c r="BM355" s="170" t="s">
        <v>713</v>
      </c>
    </row>
    <row r="356" spans="1:65" s="2" customFormat="1" ht="16.5" customHeight="1">
      <c r="A356" s="32"/>
      <c r="B356" s="157"/>
      <c r="C356" s="188" t="s">
        <v>714</v>
      </c>
      <c r="D356" s="188" t="s">
        <v>200</v>
      </c>
      <c r="E356" s="189" t="s">
        <v>715</v>
      </c>
      <c r="F356" s="190" t="s">
        <v>716</v>
      </c>
      <c r="G356" s="191" t="s">
        <v>197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0.00045</v>
      </c>
      <c r="R356" s="168">
        <f t="shared" si="52"/>
        <v>0.0009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299</v>
      </c>
      <c r="AT356" s="170" t="s">
        <v>200</v>
      </c>
      <c r="AU356" s="170" t="s">
        <v>143</v>
      </c>
      <c r="AY356" s="17" t="s">
        <v>135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143</v>
      </c>
      <c r="BK356" s="171">
        <f t="shared" si="59"/>
        <v>0</v>
      </c>
      <c r="BL356" s="17" t="s">
        <v>207</v>
      </c>
      <c r="BM356" s="170" t="s">
        <v>717</v>
      </c>
    </row>
    <row r="357" spans="1:65" s="2" customFormat="1" ht="21.75" customHeight="1">
      <c r="A357" s="32"/>
      <c r="B357" s="157"/>
      <c r="C357" s="158" t="s">
        <v>718</v>
      </c>
      <c r="D357" s="158" t="s">
        <v>138</v>
      </c>
      <c r="E357" s="159" t="s">
        <v>719</v>
      </c>
      <c r="F357" s="160" t="s">
        <v>720</v>
      </c>
      <c r="G357" s="161" t="s">
        <v>197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207</v>
      </c>
      <c r="AT357" s="170" t="s">
        <v>138</v>
      </c>
      <c r="AU357" s="170" t="s">
        <v>143</v>
      </c>
      <c r="AY357" s="17" t="s">
        <v>135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143</v>
      </c>
      <c r="BK357" s="171">
        <f t="shared" si="59"/>
        <v>0</v>
      </c>
      <c r="BL357" s="17" t="s">
        <v>207</v>
      </c>
      <c r="BM357" s="170" t="s">
        <v>721</v>
      </c>
    </row>
    <row r="358" spans="1:65" s="2" customFormat="1" ht="16.5" customHeight="1">
      <c r="A358" s="32"/>
      <c r="B358" s="157"/>
      <c r="C358" s="188" t="s">
        <v>722</v>
      </c>
      <c r="D358" s="188" t="s">
        <v>200</v>
      </c>
      <c r="E358" s="189" t="s">
        <v>723</v>
      </c>
      <c r="F358" s="190" t="s">
        <v>724</v>
      </c>
      <c r="G358" s="191" t="s">
        <v>197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0.00135</v>
      </c>
      <c r="R358" s="168">
        <f t="shared" si="52"/>
        <v>0.0027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299</v>
      </c>
      <c r="AT358" s="170" t="s">
        <v>200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207</v>
      </c>
      <c r="BM358" s="170" t="s">
        <v>725</v>
      </c>
    </row>
    <row r="359" spans="1:65" s="2" customFormat="1" ht="21.75" customHeight="1">
      <c r="A359" s="32"/>
      <c r="B359" s="157"/>
      <c r="C359" s="158" t="s">
        <v>726</v>
      </c>
      <c r="D359" s="158" t="s">
        <v>138</v>
      </c>
      <c r="E359" s="159" t="s">
        <v>727</v>
      </c>
      <c r="F359" s="160" t="s">
        <v>728</v>
      </c>
      <c r="G359" s="161" t="s">
        <v>242</v>
      </c>
      <c r="H359" s="162">
        <v>0.037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207</v>
      </c>
      <c r="AT359" s="170" t="s">
        <v>138</v>
      </c>
      <c r="AU359" s="170" t="s">
        <v>143</v>
      </c>
      <c r="AY359" s="17" t="s">
        <v>135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143</v>
      </c>
      <c r="BK359" s="171">
        <f t="shared" si="59"/>
        <v>0</v>
      </c>
      <c r="BL359" s="17" t="s">
        <v>207</v>
      </c>
      <c r="BM359" s="170" t="s">
        <v>729</v>
      </c>
    </row>
    <row r="360" spans="1:65" s="2" customFormat="1" ht="21.75" customHeight="1">
      <c r="A360" s="32"/>
      <c r="B360" s="157"/>
      <c r="C360" s="158" t="s">
        <v>730</v>
      </c>
      <c r="D360" s="158" t="s">
        <v>138</v>
      </c>
      <c r="E360" s="159" t="s">
        <v>731</v>
      </c>
      <c r="F360" s="160" t="s">
        <v>732</v>
      </c>
      <c r="G360" s="161" t="s">
        <v>242</v>
      </c>
      <c r="H360" s="162">
        <v>0.037</v>
      </c>
      <c r="I360" s="163"/>
      <c r="J360" s="164">
        <f t="shared" si="5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51"/>
        <v>0</v>
      </c>
      <c r="Q360" s="168">
        <v>0</v>
      </c>
      <c r="R360" s="168">
        <f t="shared" si="52"/>
        <v>0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207</v>
      </c>
      <c r="AT360" s="170" t="s">
        <v>138</v>
      </c>
      <c r="AU360" s="170" t="s">
        <v>143</v>
      </c>
      <c r="AY360" s="17" t="s">
        <v>135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143</v>
      </c>
      <c r="BK360" s="171">
        <f t="shared" si="59"/>
        <v>0</v>
      </c>
      <c r="BL360" s="17" t="s">
        <v>207</v>
      </c>
      <c r="BM360" s="170" t="s">
        <v>733</v>
      </c>
    </row>
    <row r="361" spans="1:65" s="2" customFormat="1" ht="21.75" customHeight="1">
      <c r="A361" s="32"/>
      <c r="B361" s="157"/>
      <c r="C361" s="158" t="s">
        <v>734</v>
      </c>
      <c r="D361" s="158" t="s">
        <v>138</v>
      </c>
      <c r="E361" s="159" t="s">
        <v>735</v>
      </c>
      <c r="F361" s="160" t="s">
        <v>736</v>
      </c>
      <c r="G361" s="161" t="s">
        <v>522</v>
      </c>
      <c r="H361" s="162">
        <v>1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207</v>
      </c>
      <c r="AT361" s="170" t="s">
        <v>138</v>
      </c>
      <c r="AU361" s="170" t="s">
        <v>143</v>
      </c>
      <c r="AY361" s="17" t="s">
        <v>135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143</v>
      </c>
      <c r="BK361" s="171">
        <f t="shared" si="59"/>
        <v>0</v>
      </c>
      <c r="BL361" s="17" t="s">
        <v>207</v>
      </c>
      <c r="BM361" s="170" t="s">
        <v>737</v>
      </c>
    </row>
    <row r="362" spans="1:65" s="2" customFormat="1" ht="21.75" customHeight="1">
      <c r="A362" s="32"/>
      <c r="B362" s="157"/>
      <c r="C362" s="158" t="s">
        <v>738</v>
      </c>
      <c r="D362" s="158" t="s">
        <v>138</v>
      </c>
      <c r="E362" s="159" t="s">
        <v>739</v>
      </c>
      <c r="F362" s="160" t="s">
        <v>740</v>
      </c>
      <c r="G362" s="161" t="s">
        <v>522</v>
      </c>
      <c r="H362" s="162">
        <v>2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207</v>
      </c>
      <c r="AT362" s="170" t="s">
        <v>138</v>
      </c>
      <c r="AU362" s="170" t="s">
        <v>143</v>
      </c>
      <c r="AY362" s="17" t="s">
        <v>135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143</v>
      </c>
      <c r="BK362" s="171">
        <f t="shared" si="59"/>
        <v>0</v>
      </c>
      <c r="BL362" s="17" t="s">
        <v>207</v>
      </c>
      <c r="BM362" s="170" t="s">
        <v>741</v>
      </c>
    </row>
    <row r="363" spans="2:63" s="12" customFormat="1" ht="22.9" customHeight="1">
      <c r="B363" s="144"/>
      <c r="D363" s="145" t="s">
        <v>75</v>
      </c>
      <c r="E363" s="155" t="s">
        <v>742</v>
      </c>
      <c r="F363" s="155" t="s">
        <v>743</v>
      </c>
      <c r="I363" s="147"/>
      <c r="J363" s="156">
        <f>BK363</f>
        <v>0</v>
      </c>
      <c r="L363" s="144"/>
      <c r="M363" s="149"/>
      <c r="N363" s="150"/>
      <c r="O363" s="150"/>
      <c r="P363" s="151">
        <f>SUM(P364:P372)</f>
        <v>0</v>
      </c>
      <c r="Q363" s="150"/>
      <c r="R363" s="151">
        <f>SUM(R364:R372)</f>
        <v>0.30957443</v>
      </c>
      <c r="S363" s="150"/>
      <c r="T363" s="152">
        <f>SUM(T364:T372)</f>
        <v>0</v>
      </c>
      <c r="AR363" s="145" t="s">
        <v>143</v>
      </c>
      <c r="AT363" s="153" t="s">
        <v>75</v>
      </c>
      <c r="AU363" s="153" t="s">
        <v>84</v>
      </c>
      <c r="AY363" s="145" t="s">
        <v>135</v>
      </c>
      <c r="BK363" s="154">
        <f>SUM(BK364:BK372)</f>
        <v>0</v>
      </c>
    </row>
    <row r="364" spans="1:65" s="2" customFormat="1" ht="21.75" customHeight="1">
      <c r="A364" s="32"/>
      <c r="B364" s="157"/>
      <c r="C364" s="158" t="s">
        <v>744</v>
      </c>
      <c r="D364" s="158" t="s">
        <v>138</v>
      </c>
      <c r="E364" s="159" t="s">
        <v>745</v>
      </c>
      <c r="F364" s="160" t="s">
        <v>746</v>
      </c>
      <c r="G364" s="161" t="s">
        <v>141</v>
      </c>
      <c r="H364" s="162">
        <v>5.239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0.03767</v>
      </c>
      <c r="R364" s="168">
        <f>Q364*H364</f>
        <v>0.19735313000000002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207</v>
      </c>
      <c r="AT364" s="170" t="s">
        <v>138</v>
      </c>
      <c r="AU364" s="170" t="s">
        <v>143</v>
      </c>
      <c r="AY364" s="17" t="s">
        <v>135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143</v>
      </c>
      <c r="BK364" s="171">
        <f>ROUND(I364*H364,2)</f>
        <v>0</v>
      </c>
      <c r="BL364" s="17" t="s">
        <v>207</v>
      </c>
      <c r="BM364" s="170" t="s">
        <v>747</v>
      </c>
    </row>
    <row r="365" spans="2:51" s="13" customFormat="1" ht="12">
      <c r="B365" s="172"/>
      <c r="D365" s="173" t="s">
        <v>145</v>
      </c>
      <c r="E365" s="174" t="s">
        <v>1</v>
      </c>
      <c r="F365" s="175" t="s">
        <v>748</v>
      </c>
      <c r="H365" s="176">
        <v>4.354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145</v>
      </c>
      <c r="AU365" s="174" t="s">
        <v>143</v>
      </c>
      <c r="AV365" s="13" t="s">
        <v>143</v>
      </c>
      <c r="AW365" s="13" t="s">
        <v>33</v>
      </c>
      <c r="AX365" s="13" t="s">
        <v>76</v>
      </c>
      <c r="AY365" s="174" t="s">
        <v>135</v>
      </c>
    </row>
    <row r="366" spans="2:51" s="13" customFormat="1" ht="12">
      <c r="B366" s="172"/>
      <c r="D366" s="173" t="s">
        <v>145</v>
      </c>
      <c r="E366" s="174" t="s">
        <v>1</v>
      </c>
      <c r="F366" s="175" t="s">
        <v>283</v>
      </c>
      <c r="H366" s="176">
        <v>0.885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145</v>
      </c>
      <c r="AU366" s="174" t="s">
        <v>143</v>
      </c>
      <c r="AV366" s="13" t="s">
        <v>143</v>
      </c>
      <c r="AW366" s="13" t="s">
        <v>33</v>
      </c>
      <c r="AX366" s="13" t="s">
        <v>76</v>
      </c>
      <c r="AY366" s="174" t="s">
        <v>135</v>
      </c>
    </row>
    <row r="367" spans="2:51" s="15" customFormat="1" ht="12">
      <c r="B367" s="199"/>
      <c r="D367" s="173" t="s">
        <v>145</v>
      </c>
      <c r="E367" s="200" t="s">
        <v>1</v>
      </c>
      <c r="F367" s="201" t="s">
        <v>214</v>
      </c>
      <c r="H367" s="202">
        <v>5.239</v>
      </c>
      <c r="I367" s="203"/>
      <c r="L367" s="199"/>
      <c r="M367" s="204"/>
      <c r="N367" s="205"/>
      <c r="O367" s="205"/>
      <c r="P367" s="205"/>
      <c r="Q367" s="205"/>
      <c r="R367" s="205"/>
      <c r="S367" s="205"/>
      <c r="T367" s="206"/>
      <c r="AT367" s="200" t="s">
        <v>145</v>
      </c>
      <c r="AU367" s="200" t="s">
        <v>143</v>
      </c>
      <c r="AV367" s="15" t="s">
        <v>142</v>
      </c>
      <c r="AW367" s="15" t="s">
        <v>33</v>
      </c>
      <c r="AX367" s="15" t="s">
        <v>84</v>
      </c>
      <c r="AY367" s="200" t="s">
        <v>135</v>
      </c>
    </row>
    <row r="368" spans="1:65" s="2" customFormat="1" ht="16.5" customHeight="1">
      <c r="A368" s="32"/>
      <c r="B368" s="157"/>
      <c r="C368" s="158" t="s">
        <v>749</v>
      </c>
      <c r="D368" s="158" t="s">
        <v>138</v>
      </c>
      <c r="E368" s="159" t="s">
        <v>750</v>
      </c>
      <c r="F368" s="160" t="s">
        <v>751</v>
      </c>
      <c r="G368" s="161" t="s">
        <v>141</v>
      </c>
      <c r="H368" s="162">
        <v>5.239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0.0003</v>
      </c>
      <c r="R368" s="168">
        <f>Q368*H368</f>
        <v>0.0015716999999999999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207</v>
      </c>
      <c r="AT368" s="170" t="s">
        <v>138</v>
      </c>
      <c r="AU368" s="170" t="s">
        <v>143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143</v>
      </c>
      <c r="BK368" s="171">
        <f>ROUND(I368*H368,2)</f>
        <v>0</v>
      </c>
      <c r="BL368" s="17" t="s">
        <v>207</v>
      </c>
      <c r="BM368" s="170" t="s">
        <v>752</v>
      </c>
    </row>
    <row r="369" spans="1:65" s="2" customFormat="1" ht="16.5" customHeight="1">
      <c r="A369" s="32"/>
      <c r="B369" s="157"/>
      <c r="C369" s="188" t="s">
        <v>753</v>
      </c>
      <c r="D369" s="188" t="s">
        <v>200</v>
      </c>
      <c r="E369" s="189" t="s">
        <v>754</v>
      </c>
      <c r="F369" s="190" t="s">
        <v>755</v>
      </c>
      <c r="G369" s="191" t="s">
        <v>141</v>
      </c>
      <c r="H369" s="192">
        <v>5.763</v>
      </c>
      <c r="I369" s="193"/>
      <c r="J369" s="194">
        <f>ROUND(I369*H369,2)</f>
        <v>0</v>
      </c>
      <c r="K369" s="195"/>
      <c r="L369" s="196"/>
      <c r="M369" s="197" t="s">
        <v>1</v>
      </c>
      <c r="N369" s="198" t="s">
        <v>42</v>
      </c>
      <c r="O369" s="58"/>
      <c r="P369" s="168">
        <f>O369*H369</f>
        <v>0</v>
      </c>
      <c r="Q369" s="168">
        <v>0.0192</v>
      </c>
      <c r="R369" s="168">
        <f>Q369*H369</f>
        <v>0.11064959999999999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299</v>
      </c>
      <c r="AT369" s="170" t="s">
        <v>200</v>
      </c>
      <c r="AU369" s="170" t="s">
        <v>143</v>
      </c>
      <c r="AY369" s="17" t="s">
        <v>135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143</v>
      </c>
      <c r="BK369" s="171">
        <f>ROUND(I369*H369,2)</f>
        <v>0</v>
      </c>
      <c r="BL369" s="17" t="s">
        <v>207</v>
      </c>
      <c r="BM369" s="170" t="s">
        <v>756</v>
      </c>
    </row>
    <row r="370" spans="2:51" s="13" customFormat="1" ht="12">
      <c r="B370" s="172"/>
      <c r="D370" s="173" t="s">
        <v>145</v>
      </c>
      <c r="F370" s="175" t="s">
        <v>757</v>
      </c>
      <c r="H370" s="176">
        <v>5.763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145</v>
      </c>
      <c r="AU370" s="174" t="s">
        <v>143</v>
      </c>
      <c r="AV370" s="13" t="s">
        <v>143</v>
      </c>
      <c r="AW370" s="13" t="s">
        <v>3</v>
      </c>
      <c r="AX370" s="13" t="s">
        <v>84</v>
      </c>
      <c r="AY370" s="174" t="s">
        <v>135</v>
      </c>
    </row>
    <row r="371" spans="1:65" s="2" customFormat="1" ht="21.75" customHeight="1">
      <c r="A371" s="32"/>
      <c r="B371" s="157"/>
      <c r="C371" s="158" t="s">
        <v>758</v>
      </c>
      <c r="D371" s="158" t="s">
        <v>138</v>
      </c>
      <c r="E371" s="159" t="s">
        <v>759</v>
      </c>
      <c r="F371" s="160" t="s">
        <v>760</v>
      </c>
      <c r="G371" s="161" t="s">
        <v>242</v>
      </c>
      <c r="H371" s="162">
        <v>0.31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207</v>
      </c>
      <c r="AT371" s="170" t="s">
        <v>138</v>
      </c>
      <c r="AU371" s="170" t="s">
        <v>143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143</v>
      </c>
      <c r="BK371" s="171">
        <f>ROUND(I371*H371,2)</f>
        <v>0</v>
      </c>
      <c r="BL371" s="17" t="s">
        <v>207</v>
      </c>
      <c r="BM371" s="170" t="s">
        <v>761</v>
      </c>
    </row>
    <row r="372" spans="1:65" s="2" customFormat="1" ht="21.75" customHeight="1">
      <c r="A372" s="32"/>
      <c r="B372" s="157"/>
      <c r="C372" s="158" t="s">
        <v>762</v>
      </c>
      <c r="D372" s="158" t="s">
        <v>138</v>
      </c>
      <c r="E372" s="159" t="s">
        <v>763</v>
      </c>
      <c r="F372" s="160" t="s">
        <v>764</v>
      </c>
      <c r="G372" s="161" t="s">
        <v>242</v>
      </c>
      <c r="H372" s="162">
        <v>0.31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207</v>
      </c>
      <c r="AT372" s="170" t="s">
        <v>138</v>
      </c>
      <c r="AU372" s="170" t="s">
        <v>143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143</v>
      </c>
      <c r="BK372" s="171">
        <f>ROUND(I372*H372,2)</f>
        <v>0</v>
      </c>
      <c r="BL372" s="17" t="s">
        <v>207</v>
      </c>
      <c r="BM372" s="170" t="s">
        <v>765</v>
      </c>
    </row>
    <row r="373" spans="2:63" s="12" customFormat="1" ht="22.9" customHeight="1">
      <c r="B373" s="144"/>
      <c r="D373" s="145" t="s">
        <v>75</v>
      </c>
      <c r="E373" s="155" t="s">
        <v>766</v>
      </c>
      <c r="F373" s="155" t="s">
        <v>767</v>
      </c>
      <c r="I373" s="147"/>
      <c r="J373" s="156">
        <f>BK373</f>
        <v>0</v>
      </c>
      <c r="L373" s="144"/>
      <c r="M373" s="149"/>
      <c r="N373" s="150"/>
      <c r="O373" s="150"/>
      <c r="P373" s="151">
        <f>SUM(P374:P384)</f>
        <v>0</v>
      </c>
      <c r="Q373" s="150"/>
      <c r="R373" s="151">
        <f>SUM(R374:R384)</f>
        <v>0.0009326</v>
      </c>
      <c r="S373" s="150"/>
      <c r="T373" s="152">
        <f>SUM(T374:T384)</f>
        <v>0.016797</v>
      </c>
      <c r="AR373" s="145" t="s">
        <v>143</v>
      </c>
      <c r="AT373" s="153" t="s">
        <v>75</v>
      </c>
      <c r="AU373" s="153" t="s">
        <v>84</v>
      </c>
      <c r="AY373" s="145" t="s">
        <v>135</v>
      </c>
      <c r="BK373" s="154">
        <f>SUM(BK374:BK384)</f>
        <v>0</v>
      </c>
    </row>
    <row r="374" spans="1:65" s="2" customFormat="1" ht="21.75" customHeight="1">
      <c r="A374" s="32"/>
      <c r="B374" s="157"/>
      <c r="C374" s="158" t="s">
        <v>768</v>
      </c>
      <c r="D374" s="158" t="s">
        <v>138</v>
      </c>
      <c r="E374" s="159" t="s">
        <v>769</v>
      </c>
      <c r="F374" s="160" t="s">
        <v>770</v>
      </c>
      <c r="G374" s="161" t="s">
        <v>141</v>
      </c>
      <c r="H374" s="162">
        <v>5.599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0.003</v>
      </c>
      <c r="T374" s="169">
        <f>S374*H374</f>
        <v>0.016797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207</v>
      </c>
      <c r="AT374" s="170" t="s">
        <v>138</v>
      </c>
      <c r="AU374" s="170" t="s">
        <v>143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143</v>
      </c>
      <c r="BK374" s="171">
        <f>ROUND(I374*H374,2)</f>
        <v>0</v>
      </c>
      <c r="BL374" s="17" t="s">
        <v>207</v>
      </c>
      <c r="BM374" s="170" t="s">
        <v>771</v>
      </c>
    </row>
    <row r="375" spans="2:51" s="14" customFormat="1" ht="12">
      <c r="B375" s="181"/>
      <c r="D375" s="173" t="s">
        <v>145</v>
      </c>
      <c r="E375" s="182" t="s">
        <v>1</v>
      </c>
      <c r="F375" s="183" t="s">
        <v>772</v>
      </c>
      <c r="H375" s="182" t="s">
        <v>1</v>
      </c>
      <c r="I375" s="184"/>
      <c r="L375" s="181"/>
      <c r="M375" s="185"/>
      <c r="N375" s="186"/>
      <c r="O375" s="186"/>
      <c r="P375" s="186"/>
      <c r="Q375" s="186"/>
      <c r="R375" s="186"/>
      <c r="S375" s="186"/>
      <c r="T375" s="187"/>
      <c r="AT375" s="182" t="s">
        <v>145</v>
      </c>
      <c r="AU375" s="182" t="s">
        <v>143</v>
      </c>
      <c r="AV375" s="14" t="s">
        <v>84</v>
      </c>
      <c r="AW375" s="14" t="s">
        <v>33</v>
      </c>
      <c r="AX375" s="14" t="s">
        <v>76</v>
      </c>
      <c r="AY375" s="182" t="s">
        <v>135</v>
      </c>
    </row>
    <row r="376" spans="2:51" s="13" customFormat="1" ht="12">
      <c r="B376" s="172"/>
      <c r="D376" s="173" t="s">
        <v>145</v>
      </c>
      <c r="E376" s="174" t="s">
        <v>1</v>
      </c>
      <c r="F376" s="175" t="s">
        <v>696</v>
      </c>
      <c r="H376" s="176">
        <v>0.992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145</v>
      </c>
      <c r="AU376" s="174" t="s">
        <v>143</v>
      </c>
      <c r="AV376" s="13" t="s">
        <v>143</v>
      </c>
      <c r="AW376" s="13" t="s">
        <v>33</v>
      </c>
      <c r="AX376" s="13" t="s">
        <v>76</v>
      </c>
      <c r="AY376" s="174" t="s">
        <v>135</v>
      </c>
    </row>
    <row r="377" spans="2:51" s="13" customFormat="1" ht="12">
      <c r="B377" s="172"/>
      <c r="D377" s="173" t="s">
        <v>145</v>
      </c>
      <c r="E377" s="174" t="s">
        <v>1</v>
      </c>
      <c r="F377" s="175" t="s">
        <v>697</v>
      </c>
      <c r="H377" s="176">
        <v>3.164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145</v>
      </c>
      <c r="AU377" s="174" t="s">
        <v>143</v>
      </c>
      <c r="AV377" s="13" t="s">
        <v>143</v>
      </c>
      <c r="AW377" s="13" t="s">
        <v>33</v>
      </c>
      <c r="AX377" s="13" t="s">
        <v>76</v>
      </c>
      <c r="AY377" s="174" t="s">
        <v>135</v>
      </c>
    </row>
    <row r="378" spans="2:51" s="13" customFormat="1" ht="12">
      <c r="B378" s="172"/>
      <c r="D378" s="173" t="s">
        <v>145</v>
      </c>
      <c r="E378" s="174" t="s">
        <v>1</v>
      </c>
      <c r="F378" s="175" t="s">
        <v>773</v>
      </c>
      <c r="H378" s="176">
        <v>1.443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145</v>
      </c>
      <c r="AU378" s="174" t="s">
        <v>143</v>
      </c>
      <c r="AV378" s="13" t="s">
        <v>143</v>
      </c>
      <c r="AW378" s="13" t="s">
        <v>33</v>
      </c>
      <c r="AX378" s="13" t="s">
        <v>76</v>
      </c>
      <c r="AY378" s="174" t="s">
        <v>135</v>
      </c>
    </row>
    <row r="379" spans="2:51" s="15" customFormat="1" ht="12">
      <c r="B379" s="199"/>
      <c r="D379" s="173" t="s">
        <v>145</v>
      </c>
      <c r="E379" s="200" t="s">
        <v>1</v>
      </c>
      <c r="F379" s="201" t="s">
        <v>214</v>
      </c>
      <c r="H379" s="202">
        <v>5.599</v>
      </c>
      <c r="I379" s="203"/>
      <c r="L379" s="199"/>
      <c r="M379" s="204"/>
      <c r="N379" s="205"/>
      <c r="O379" s="205"/>
      <c r="P379" s="205"/>
      <c r="Q379" s="205"/>
      <c r="R379" s="205"/>
      <c r="S379" s="205"/>
      <c r="T379" s="206"/>
      <c r="AT379" s="200" t="s">
        <v>145</v>
      </c>
      <c r="AU379" s="200" t="s">
        <v>143</v>
      </c>
      <c r="AV379" s="15" t="s">
        <v>142</v>
      </c>
      <c r="AW379" s="15" t="s">
        <v>33</v>
      </c>
      <c r="AX379" s="15" t="s">
        <v>84</v>
      </c>
      <c r="AY379" s="200" t="s">
        <v>135</v>
      </c>
    </row>
    <row r="380" spans="1:65" s="2" customFormat="1" ht="16.5" customHeight="1">
      <c r="A380" s="32"/>
      <c r="B380" s="157"/>
      <c r="C380" s="158" t="s">
        <v>774</v>
      </c>
      <c r="D380" s="158" t="s">
        <v>138</v>
      </c>
      <c r="E380" s="159" t="s">
        <v>775</v>
      </c>
      <c r="F380" s="160" t="s">
        <v>776</v>
      </c>
      <c r="G380" s="161" t="s">
        <v>310</v>
      </c>
      <c r="H380" s="162">
        <v>3.5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1E-05</v>
      </c>
      <c r="R380" s="168">
        <f>Q380*H380</f>
        <v>3.5000000000000004E-05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207</v>
      </c>
      <c r="AT380" s="170" t="s">
        <v>138</v>
      </c>
      <c r="AU380" s="170" t="s">
        <v>143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143</v>
      </c>
      <c r="BK380" s="171">
        <f>ROUND(I380*H380,2)</f>
        <v>0</v>
      </c>
      <c r="BL380" s="17" t="s">
        <v>207</v>
      </c>
      <c r="BM380" s="170" t="s">
        <v>777</v>
      </c>
    </row>
    <row r="381" spans="1:65" s="2" customFormat="1" ht="16.5" customHeight="1">
      <c r="A381" s="32"/>
      <c r="B381" s="157"/>
      <c r="C381" s="188" t="s">
        <v>778</v>
      </c>
      <c r="D381" s="188" t="s">
        <v>200</v>
      </c>
      <c r="E381" s="189" t="s">
        <v>779</v>
      </c>
      <c r="F381" s="190" t="s">
        <v>780</v>
      </c>
      <c r="G381" s="191" t="s">
        <v>310</v>
      </c>
      <c r="H381" s="192">
        <v>4.08</v>
      </c>
      <c r="I381" s="193"/>
      <c r="J381" s="194">
        <f>ROUND(I381*H381,2)</f>
        <v>0</v>
      </c>
      <c r="K381" s="195"/>
      <c r="L381" s="196"/>
      <c r="M381" s="197" t="s">
        <v>1</v>
      </c>
      <c r="N381" s="198" t="s">
        <v>42</v>
      </c>
      <c r="O381" s="58"/>
      <c r="P381" s="168">
        <f>O381*H381</f>
        <v>0</v>
      </c>
      <c r="Q381" s="168">
        <v>0.00022</v>
      </c>
      <c r="R381" s="168">
        <f>Q381*H381</f>
        <v>0.0008976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299</v>
      </c>
      <c r="AT381" s="170" t="s">
        <v>200</v>
      </c>
      <c r="AU381" s="170" t="s">
        <v>143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143</v>
      </c>
      <c r="BK381" s="171">
        <f>ROUND(I381*H381,2)</f>
        <v>0</v>
      </c>
      <c r="BL381" s="17" t="s">
        <v>207</v>
      </c>
      <c r="BM381" s="170" t="s">
        <v>781</v>
      </c>
    </row>
    <row r="382" spans="2:51" s="13" customFormat="1" ht="12">
      <c r="B382" s="172"/>
      <c r="D382" s="173" t="s">
        <v>145</v>
      </c>
      <c r="F382" s="175" t="s">
        <v>782</v>
      </c>
      <c r="H382" s="176">
        <v>4.08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145</v>
      </c>
      <c r="AU382" s="174" t="s">
        <v>143</v>
      </c>
      <c r="AV382" s="13" t="s">
        <v>143</v>
      </c>
      <c r="AW382" s="13" t="s">
        <v>3</v>
      </c>
      <c r="AX382" s="13" t="s">
        <v>84</v>
      </c>
      <c r="AY382" s="174" t="s">
        <v>135</v>
      </c>
    </row>
    <row r="383" spans="1:65" s="2" customFormat="1" ht="21.75" customHeight="1">
      <c r="A383" s="32"/>
      <c r="B383" s="157"/>
      <c r="C383" s="158" t="s">
        <v>783</v>
      </c>
      <c r="D383" s="158" t="s">
        <v>138</v>
      </c>
      <c r="E383" s="159" t="s">
        <v>784</v>
      </c>
      <c r="F383" s="160" t="s">
        <v>785</v>
      </c>
      <c r="G383" s="161" t="s">
        <v>242</v>
      </c>
      <c r="H383" s="162">
        <v>0.001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207</v>
      </c>
      <c r="AT383" s="170" t="s">
        <v>138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207</v>
      </c>
      <c r="BM383" s="170" t="s">
        <v>786</v>
      </c>
    </row>
    <row r="384" spans="1:65" s="2" customFormat="1" ht="21.75" customHeight="1">
      <c r="A384" s="32"/>
      <c r="B384" s="157"/>
      <c r="C384" s="158" t="s">
        <v>787</v>
      </c>
      <c r="D384" s="158" t="s">
        <v>138</v>
      </c>
      <c r="E384" s="159" t="s">
        <v>788</v>
      </c>
      <c r="F384" s="160" t="s">
        <v>789</v>
      </c>
      <c r="G384" s="161" t="s">
        <v>242</v>
      </c>
      <c r="H384" s="162">
        <v>0.001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</v>
      </c>
      <c r="R384" s="168">
        <f>Q384*H384</f>
        <v>0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207</v>
      </c>
      <c r="AT384" s="170" t="s">
        <v>138</v>
      </c>
      <c r="AU384" s="170" t="s">
        <v>143</v>
      </c>
      <c r="AY384" s="17" t="s">
        <v>135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143</v>
      </c>
      <c r="BK384" s="171">
        <f>ROUND(I384*H384,2)</f>
        <v>0</v>
      </c>
      <c r="BL384" s="17" t="s">
        <v>207</v>
      </c>
      <c r="BM384" s="170" t="s">
        <v>790</v>
      </c>
    </row>
    <row r="385" spans="2:63" s="12" customFormat="1" ht="22.9" customHeight="1">
      <c r="B385" s="144"/>
      <c r="D385" s="145" t="s">
        <v>75</v>
      </c>
      <c r="E385" s="155" t="s">
        <v>791</v>
      </c>
      <c r="F385" s="155" t="s">
        <v>792</v>
      </c>
      <c r="I385" s="147"/>
      <c r="J385" s="156">
        <f>BK385</f>
        <v>0</v>
      </c>
      <c r="L385" s="144"/>
      <c r="M385" s="149"/>
      <c r="N385" s="150"/>
      <c r="O385" s="150"/>
      <c r="P385" s="151">
        <f>SUM(P386:P403)</f>
        <v>0</v>
      </c>
      <c r="Q385" s="150"/>
      <c r="R385" s="151">
        <f>SUM(R386:R403)</f>
        <v>1.3733311999999998</v>
      </c>
      <c r="S385" s="150"/>
      <c r="T385" s="152">
        <f>SUM(T386:T403)</f>
        <v>0</v>
      </c>
      <c r="AR385" s="145" t="s">
        <v>143</v>
      </c>
      <c r="AT385" s="153" t="s">
        <v>75</v>
      </c>
      <c r="AU385" s="153" t="s">
        <v>84</v>
      </c>
      <c r="AY385" s="145" t="s">
        <v>135</v>
      </c>
      <c r="BK385" s="154">
        <f>SUM(BK386:BK403)</f>
        <v>0</v>
      </c>
    </row>
    <row r="386" spans="1:65" s="2" customFormat="1" ht="21.75" customHeight="1">
      <c r="A386" s="32"/>
      <c r="B386" s="157"/>
      <c r="C386" s="158" t="s">
        <v>793</v>
      </c>
      <c r="D386" s="158" t="s">
        <v>138</v>
      </c>
      <c r="E386" s="159" t="s">
        <v>794</v>
      </c>
      <c r="F386" s="160" t="s">
        <v>795</v>
      </c>
      <c r="G386" s="161" t="s">
        <v>310</v>
      </c>
      <c r="H386" s="162">
        <v>12.22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0.00035</v>
      </c>
      <c r="R386" s="168">
        <f>Q386*H386</f>
        <v>0.004277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207</v>
      </c>
      <c r="AT386" s="170" t="s">
        <v>138</v>
      </c>
      <c r="AU386" s="170" t="s">
        <v>143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143</v>
      </c>
      <c r="BK386" s="171">
        <f>ROUND(I386*H386,2)</f>
        <v>0</v>
      </c>
      <c r="BL386" s="17" t="s">
        <v>207</v>
      </c>
      <c r="BM386" s="170" t="s">
        <v>796</v>
      </c>
    </row>
    <row r="387" spans="2:51" s="13" customFormat="1" ht="12">
      <c r="B387" s="172"/>
      <c r="D387" s="173" t="s">
        <v>145</v>
      </c>
      <c r="E387" s="174" t="s">
        <v>1</v>
      </c>
      <c r="F387" s="175" t="s">
        <v>797</v>
      </c>
      <c r="H387" s="176">
        <v>3.75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145</v>
      </c>
      <c r="AU387" s="174" t="s">
        <v>143</v>
      </c>
      <c r="AV387" s="13" t="s">
        <v>143</v>
      </c>
      <c r="AW387" s="13" t="s">
        <v>33</v>
      </c>
      <c r="AX387" s="13" t="s">
        <v>76</v>
      </c>
      <c r="AY387" s="174" t="s">
        <v>135</v>
      </c>
    </row>
    <row r="388" spans="2:51" s="13" customFormat="1" ht="12">
      <c r="B388" s="172"/>
      <c r="D388" s="173" t="s">
        <v>145</v>
      </c>
      <c r="E388" s="174" t="s">
        <v>1</v>
      </c>
      <c r="F388" s="175" t="s">
        <v>644</v>
      </c>
      <c r="H388" s="176">
        <v>8.47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145</v>
      </c>
      <c r="AU388" s="174" t="s">
        <v>143</v>
      </c>
      <c r="AV388" s="13" t="s">
        <v>143</v>
      </c>
      <c r="AW388" s="13" t="s">
        <v>33</v>
      </c>
      <c r="AX388" s="13" t="s">
        <v>76</v>
      </c>
      <c r="AY388" s="174" t="s">
        <v>135</v>
      </c>
    </row>
    <row r="389" spans="2:51" s="15" customFormat="1" ht="12">
      <c r="B389" s="199"/>
      <c r="D389" s="173" t="s">
        <v>145</v>
      </c>
      <c r="E389" s="200" t="s">
        <v>1</v>
      </c>
      <c r="F389" s="201" t="s">
        <v>214</v>
      </c>
      <c r="H389" s="202">
        <v>12.22</v>
      </c>
      <c r="I389" s="203"/>
      <c r="L389" s="199"/>
      <c r="M389" s="204"/>
      <c r="N389" s="205"/>
      <c r="O389" s="205"/>
      <c r="P389" s="205"/>
      <c r="Q389" s="205"/>
      <c r="R389" s="205"/>
      <c r="S389" s="205"/>
      <c r="T389" s="206"/>
      <c r="AT389" s="200" t="s">
        <v>145</v>
      </c>
      <c r="AU389" s="200" t="s">
        <v>143</v>
      </c>
      <c r="AV389" s="15" t="s">
        <v>142</v>
      </c>
      <c r="AW389" s="15" t="s">
        <v>33</v>
      </c>
      <c r="AX389" s="15" t="s">
        <v>84</v>
      </c>
      <c r="AY389" s="200" t="s">
        <v>135</v>
      </c>
    </row>
    <row r="390" spans="1:65" s="2" customFormat="1" ht="16.5" customHeight="1">
      <c r="A390" s="32"/>
      <c r="B390" s="157"/>
      <c r="C390" s="188" t="s">
        <v>798</v>
      </c>
      <c r="D390" s="188" t="s">
        <v>200</v>
      </c>
      <c r="E390" s="189" t="s">
        <v>799</v>
      </c>
      <c r="F390" s="190" t="s">
        <v>800</v>
      </c>
      <c r="G390" s="191" t="s">
        <v>197</v>
      </c>
      <c r="H390" s="192">
        <v>33.605</v>
      </c>
      <c r="I390" s="193"/>
      <c r="J390" s="194">
        <f>ROUND(I390*H390,2)</f>
        <v>0</v>
      </c>
      <c r="K390" s="195"/>
      <c r="L390" s="196"/>
      <c r="M390" s="197" t="s">
        <v>1</v>
      </c>
      <c r="N390" s="198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299</v>
      </c>
      <c r="AT390" s="170" t="s">
        <v>200</v>
      </c>
      <c r="AU390" s="170" t="s">
        <v>143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143</v>
      </c>
      <c r="BK390" s="171">
        <f>ROUND(I390*H390,2)</f>
        <v>0</v>
      </c>
      <c r="BL390" s="17" t="s">
        <v>207</v>
      </c>
      <c r="BM390" s="170" t="s">
        <v>801</v>
      </c>
    </row>
    <row r="391" spans="2:51" s="13" customFormat="1" ht="12">
      <c r="B391" s="172"/>
      <c r="D391" s="173" t="s">
        <v>145</v>
      </c>
      <c r="E391" s="174" t="s">
        <v>1</v>
      </c>
      <c r="F391" s="175" t="s">
        <v>802</v>
      </c>
      <c r="H391" s="176">
        <v>33.605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145</v>
      </c>
      <c r="AU391" s="174" t="s">
        <v>143</v>
      </c>
      <c r="AV391" s="13" t="s">
        <v>143</v>
      </c>
      <c r="AW391" s="13" t="s">
        <v>33</v>
      </c>
      <c r="AX391" s="13" t="s">
        <v>84</v>
      </c>
      <c r="AY391" s="174" t="s">
        <v>135</v>
      </c>
    </row>
    <row r="392" spans="1:65" s="2" customFormat="1" ht="21.75" customHeight="1">
      <c r="A392" s="32"/>
      <c r="B392" s="157"/>
      <c r="C392" s="158" t="s">
        <v>803</v>
      </c>
      <c r="D392" s="158" t="s">
        <v>138</v>
      </c>
      <c r="E392" s="159" t="s">
        <v>804</v>
      </c>
      <c r="F392" s="160" t="s">
        <v>805</v>
      </c>
      <c r="G392" s="161" t="s">
        <v>141</v>
      </c>
      <c r="H392" s="162">
        <v>26.86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0.03362</v>
      </c>
      <c r="R392" s="168">
        <f>Q392*H392</f>
        <v>0.9030331999999999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207</v>
      </c>
      <c r="AT392" s="170" t="s">
        <v>138</v>
      </c>
      <c r="AU392" s="170" t="s">
        <v>143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143</v>
      </c>
      <c r="BK392" s="171">
        <f>ROUND(I392*H392,2)</f>
        <v>0</v>
      </c>
      <c r="BL392" s="17" t="s">
        <v>207</v>
      </c>
      <c r="BM392" s="170" t="s">
        <v>806</v>
      </c>
    </row>
    <row r="393" spans="2:51" s="13" customFormat="1" ht="12">
      <c r="B393" s="172"/>
      <c r="D393" s="173" t="s">
        <v>145</v>
      </c>
      <c r="E393" s="174" t="s">
        <v>1</v>
      </c>
      <c r="F393" s="175" t="s">
        <v>807</v>
      </c>
      <c r="H393" s="176">
        <v>16.92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145</v>
      </c>
      <c r="AU393" s="174" t="s">
        <v>143</v>
      </c>
      <c r="AV393" s="13" t="s">
        <v>143</v>
      </c>
      <c r="AW393" s="13" t="s">
        <v>33</v>
      </c>
      <c r="AX393" s="13" t="s">
        <v>76</v>
      </c>
      <c r="AY393" s="174" t="s">
        <v>135</v>
      </c>
    </row>
    <row r="394" spans="2:51" s="13" customFormat="1" ht="12">
      <c r="B394" s="172"/>
      <c r="D394" s="173" t="s">
        <v>145</v>
      </c>
      <c r="E394" s="174" t="s">
        <v>1</v>
      </c>
      <c r="F394" s="175" t="s">
        <v>808</v>
      </c>
      <c r="H394" s="176">
        <v>0.18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145</v>
      </c>
      <c r="AU394" s="174" t="s">
        <v>143</v>
      </c>
      <c r="AV394" s="13" t="s">
        <v>143</v>
      </c>
      <c r="AW394" s="13" t="s">
        <v>33</v>
      </c>
      <c r="AX394" s="13" t="s">
        <v>76</v>
      </c>
      <c r="AY394" s="174" t="s">
        <v>135</v>
      </c>
    </row>
    <row r="395" spans="2:51" s="13" customFormat="1" ht="12">
      <c r="B395" s="172"/>
      <c r="D395" s="173" t="s">
        <v>145</v>
      </c>
      <c r="E395" s="174" t="s">
        <v>1</v>
      </c>
      <c r="F395" s="175" t="s">
        <v>809</v>
      </c>
      <c r="H395" s="176">
        <v>7.56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145</v>
      </c>
      <c r="E396" s="174" t="s">
        <v>1</v>
      </c>
      <c r="F396" s="175" t="s">
        <v>810</v>
      </c>
      <c r="H396" s="176">
        <v>2.2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145</v>
      </c>
      <c r="AU396" s="174" t="s">
        <v>143</v>
      </c>
      <c r="AV396" s="13" t="s">
        <v>143</v>
      </c>
      <c r="AW396" s="13" t="s">
        <v>33</v>
      </c>
      <c r="AX396" s="13" t="s">
        <v>76</v>
      </c>
      <c r="AY396" s="174" t="s">
        <v>135</v>
      </c>
    </row>
    <row r="397" spans="2:51" s="15" customFormat="1" ht="12">
      <c r="B397" s="199"/>
      <c r="D397" s="173" t="s">
        <v>145</v>
      </c>
      <c r="E397" s="200" t="s">
        <v>1</v>
      </c>
      <c r="F397" s="201" t="s">
        <v>214</v>
      </c>
      <c r="H397" s="202">
        <v>26.86</v>
      </c>
      <c r="I397" s="203"/>
      <c r="L397" s="199"/>
      <c r="M397" s="204"/>
      <c r="N397" s="205"/>
      <c r="O397" s="205"/>
      <c r="P397" s="205"/>
      <c r="Q397" s="205"/>
      <c r="R397" s="205"/>
      <c r="S397" s="205"/>
      <c r="T397" s="206"/>
      <c r="AT397" s="200" t="s">
        <v>145</v>
      </c>
      <c r="AU397" s="200" t="s">
        <v>143</v>
      </c>
      <c r="AV397" s="15" t="s">
        <v>142</v>
      </c>
      <c r="AW397" s="15" t="s">
        <v>33</v>
      </c>
      <c r="AX397" s="15" t="s">
        <v>84</v>
      </c>
      <c r="AY397" s="200" t="s">
        <v>135</v>
      </c>
    </row>
    <row r="398" spans="1:65" s="2" customFormat="1" ht="21.75" customHeight="1">
      <c r="A398" s="32"/>
      <c r="B398" s="157"/>
      <c r="C398" s="188" t="s">
        <v>811</v>
      </c>
      <c r="D398" s="188" t="s">
        <v>200</v>
      </c>
      <c r="E398" s="189" t="s">
        <v>812</v>
      </c>
      <c r="F398" s="190" t="s">
        <v>813</v>
      </c>
      <c r="G398" s="191" t="s">
        <v>141</v>
      </c>
      <c r="H398" s="192">
        <v>29.546</v>
      </c>
      <c r="I398" s="193"/>
      <c r="J398" s="194">
        <f>ROUND(I398*H398,2)</f>
        <v>0</v>
      </c>
      <c r="K398" s="195"/>
      <c r="L398" s="196"/>
      <c r="M398" s="197" t="s">
        <v>1</v>
      </c>
      <c r="N398" s="198" t="s">
        <v>42</v>
      </c>
      <c r="O398" s="58"/>
      <c r="P398" s="168">
        <f>O398*H398</f>
        <v>0</v>
      </c>
      <c r="Q398" s="168">
        <v>0.0155</v>
      </c>
      <c r="R398" s="168">
        <f>Q398*H398</f>
        <v>0.457963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299</v>
      </c>
      <c r="AT398" s="170" t="s">
        <v>200</v>
      </c>
      <c r="AU398" s="170" t="s">
        <v>143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143</v>
      </c>
      <c r="BK398" s="171">
        <f>ROUND(I398*H398,2)</f>
        <v>0</v>
      </c>
      <c r="BL398" s="17" t="s">
        <v>207</v>
      </c>
      <c r="BM398" s="170" t="s">
        <v>814</v>
      </c>
    </row>
    <row r="399" spans="2:51" s="13" customFormat="1" ht="12">
      <c r="B399" s="172"/>
      <c r="D399" s="173" t="s">
        <v>145</v>
      </c>
      <c r="E399" s="174" t="s">
        <v>1</v>
      </c>
      <c r="F399" s="175" t="s">
        <v>815</v>
      </c>
      <c r="H399" s="176">
        <v>29.546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145</v>
      </c>
      <c r="AU399" s="174" t="s">
        <v>143</v>
      </c>
      <c r="AV399" s="13" t="s">
        <v>143</v>
      </c>
      <c r="AW399" s="13" t="s">
        <v>33</v>
      </c>
      <c r="AX399" s="13" t="s">
        <v>84</v>
      </c>
      <c r="AY399" s="174" t="s">
        <v>135</v>
      </c>
    </row>
    <row r="400" spans="1:65" s="2" customFormat="1" ht="16.5" customHeight="1">
      <c r="A400" s="32"/>
      <c r="B400" s="157"/>
      <c r="C400" s="158" t="s">
        <v>816</v>
      </c>
      <c r="D400" s="158" t="s">
        <v>138</v>
      </c>
      <c r="E400" s="159" t="s">
        <v>817</v>
      </c>
      <c r="F400" s="160" t="s">
        <v>818</v>
      </c>
      <c r="G400" s="161" t="s">
        <v>141</v>
      </c>
      <c r="H400" s="162">
        <v>26.86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0.0003</v>
      </c>
      <c r="R400" s="168">
        <f>Q400*H400</f>
        <v>0.008058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207</v>
      </c>
      <c r="AT400" s="170" t="s">
        <v>138</v>
      </c>
      <c r="AU400" s="170" t="s">
        <v>143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143</v>
      </c>
      <c r="BK400" s="171">
        <f>ROUND(I400*H400,2)</f>
        <v>0</v>
      </c>
      <c r="BL400" s="17" t="s">
        <v>207</v>
      </c>
      <c r="BM400" s="170" t="s">
        <v>819</v>
      </c>
    </row>
    <row r="401" spans="1:65" s="2" customFormat="1" ht="21.75" customHeight="1">
      <c r="A401" s="32"/>
      <c r="B401" s="157"/>
      <c r="C401" s="158" t="s">
        <v>820</v>
      </c>
      <c r="D401" s="158" t="s">
        <v>138</v>
      </c>
      <c r="E401" s="159" t="s">
        <v>821</v>
      </c>
      <c r="F401" s="160" t="s">
        <v>822</v>
      </c>
      <c r="G401" s="161" t="s">
        <v>242</v>
      </c>
      <c r="H401" s="162">
        <v>1.373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207</v>
      </c>
      <c r="AT401" s="170" t="s">
        <v>138</v>
      </c>
      <c r="AU401" s="170" t="s">
        <v>143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143</v>
      </c>
      <c r="BK401" s="171">
        <f>ROUND(I401*H401,2)</f>
        <v>0</v>
      </c>
      <c r="BL401" s="17" t="s">
        <v>207</v>
      </c>
      <c r="BM401" s="170" t="s">
        <v>823</v>
      </c>
    </row>
    <row r="402" spans="1:65" s="2" customFormat="1" ht="21.75" customHeight="1">
      <c r="A402" s="32"/>
      <c r="B402" s="157"/>
      <c r="C402" s="158" t="s">
        <v>824</v>
      </c>
      <c r="D402" s="158" t="s">
        <v>138</v>
      </c>
      <c r="E402" s="159" t="s">
        <v>825</v>
      </c>
      <c r="F402" s="160" t="s">
        <v>826</v>
      </c>
      <c r="G402" s="161" t="s">
        <v>242</v>
      </c>
      <c r="H402" s="162">
        <v>1.373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207</v>
      </c>
      <c r="AT402" s="170" t="s">
        <v>138</v>
      </c>
      <c r="AU402" s="170" t="s">
        <v>143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143</v>
      </c>
      <c r="BK402" s="171">
        <f>ROUND(I402*H402,2)</f>
        <v>0</v>
      </c>
      <c r="BL402" s="17" t="s">
        <v>207</v>
      </c>
      <c r="BM402" s="170" t="s">
        <v>827</v>
      </c>
    </row>
    <row r="403" spans="1:65" s="2" customFormat="1" ht="16.5" customHeight="1">
      <c r="A403" s="32"/>
      <c r="B403" s="157"/>
      <c r="C403" s="158" t="s">
        <v>828</v>
      </c>
      <c r="D403" s="158" t="s">
        <v>138</v>
      </c>
      <c r="E403" s="159" t="s">
        <v>829</v>
      </c>
      <c r="F403" s="160" t="s">
        <v>830</v>
      </c>
      <c r="G403" s="161" t="s">
        <v>522</v>
      </c>
      <c r="H403" s="162">
        <v>1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207</v>
      </c>
      <c r="AT403" s="170" t="s">
        <v>138</v>
      </c>
      <c r="AU403" s="170" t="s">
        <v>143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143</v>
      </c>
      <c r="BK403" s="171">
        <f>ROUND(I403*H403,2)</f>
        <v>0</v>
      </c>
      <c r="BL403" s="17" t="s">
        <v>207</v>
      </c>
      <c r="BM403" s="170" t="s">
        <v>831</v>
      </c>
    </row>
    <row r="404" spans="2:63" s="12" customFormat="1" ht="22.9" customHeight="1">
      <c r="B404" s="144"/>
      <c r="D404" s="145" t="s">
        <v>75</v>
      </c>
      <c r="E404" s="155" t="s">
        <v>832</v>
      </c>
      <c r="F404" s="155" t="s">
        <v>833</v>
      </c>
      <c r="I404" s="147"/>
      <c r="J404" s="156">
        <f>BK404</f>
        <v>0</v>
      </c>
      <c r="L404" s="144"/>
      <c r="M404" s="149"/>
      <c r="N404" s="150"/>
      <c r="O404" s="150"/>
      <c r="P404" s="151">
        <f>SUM(P405:P409)</f>
        <v>0</v>
      </c>
      <c r="Q404" s="150"/>
      <c r="R404" s="151">
        <f>SUM(R405:R409)</f>
        <v>0.001617</v>
      </c>
      <c r="S404" s="150"/>
      <c r="T404" s="152">
        <f>SUM(T405:T409)</f>
        <v>0</v>
      </c>
      <c r="AR404" s="145" t="s">
        <v>143</v>
      </c>
      <c r="AT404" s="153" t="s">
        <v>75</v>
      </c>
      <c r="AU404" s="153" t="s">
        <v>84</v>
      </c>
      <c r="AY404" s="145" t="s">
        <v>135</v>
      </c>
      <c r="BK404" s="154">
        <f>SUM(BK405:BK409)</f>
        <v>0</v>
      </c>
    </row>
    <row r="405" spans="1:65" s="2" customFormat="1" ht="21.75" customHeight="1">
      <c r="A405" s="32"/>
      <c r="B405" s="157"/>
      <c r="C405" s="158" t="s">
        <v>834</v>
      </c>
      <c r="D405" s="158" t="s">
        <v>138</v>
      </c>
      <c r="E405" s="159" t="s">
        <v>835</v>
      </c>
      <c r="F405" s="160" t="s">
        <v>836</v>
      </c>
      <c r="G405" s="161" t="s">
        <v>141</v>
      </c>
      <c r="H405" s="162">
        <v>4.9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7E-05</v>
      </c>
      <c r="R405" s="168">
        <f>Q405*H405</f>
        <v>0.000343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207</v>
      </c>
      <c r="AT405" s="170" t="s">
        <v>138</v>
      </c>
      <c r="AU405" s="170" t="s">
        <v>143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143</v>
      </c>
      <c r="BK405" s="171">
        <f>ROUND(I405*H405,2)</f>
        <v>0</v>
      </c>
      <c r="BL405" s="17" t="s">
        <v>207</v>
      </c>
      <c r="BM405" s="170" t="s">
        <v>837</v>
      </c>
    </row>
    <row r="406" spans="1:65" s="2" customFormat="1" ht="21.75" customHeight="1">
      <c r="A406" s="32"/>
      <c r="B406" s="157"/>
      <c r="C406" s="158" t="s">
        <v>838</v>
      </c>
      <c r="D406" s="158" t="s">
        <v>138</v>
      </c>
      <c r="E406" s="159" t="s">
        <v>839</v>
      </c>
      <c r="F406" s="160" t="s">
        <v>840</v>
      </c>
      <c r="G406" s="161" t="s">
        <v>141</v>
      </c>
      <c r="H406" s="162">
        <v>4.9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0.00014</v>
      </c>
      <c r="R406" s="168">
        <f>Q406*H406</f>
        <v>0.000686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207</v>
      </c>
      <c r="AT406" s="170" t="s">
        <v>138</v>
      </c>
      <c r="AU406" s="170" t="s">
        <v>143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143</v>
      </c>
      <c r="BK406" s="171">
        <f>ROUND(I406*H406,2)</f>
        <v>0</v>
      </c>
      <c r="BL406" s="17" t="s">
        <v>207</v>
      </c>
      <c r="BM406" s="170" t="s">
        <v>841</v>
      </c>
    </row>
    <row r="407" spans="2:51" s="14" customFormat="1" ht="12">
      <c r="B407" s="181"/>
      <c r="D407" s="173" t="s">
        <v>145</v>
      </c>
      <c r="E407" s="182" t="s">
        <v>1</v>
      </c>
      <c r="F407" s="183" t="s">
        <v>842</v>
      </c>
      <c r="H407" s="182" t="s">
        <v>1</v>
      </c>
      <c r="I407" s="184"/>
      <c r="L407" s="181"/>
      <c r="M407" s="185"/>
      <c r="N407" s="186"/>
      <c r="O407" s="186"/>
      <c r="P407" s="186"/>
      <c r="Q407" s="186"/>
      <c r="R407" s="186"/>
      <c r="S407" s="186"/>
      <c r="T407" s="187"/>
      <c r="AT407" s="182" t="s">
        <v>145</v>
      </c>
      <c r="AU407" s="182" t="s">
        <v>143</v>
      </c>
      <c r="AV407" s="14" t="s">
        <v>84</v>
      </c>
      <c r="AW407" s="14" t="s">
        <v>33</v>
      </c>
      <c r="AX407" s="14" t="s">
        <v>76</v>
      </c>
      <c r="AY407" s="182" t="s">
        <v>135</v>
      </c>
    </row>
    <row r="408" spans="2:51" s="13" customFormat="1" ht="12">
      <c r="B408" s="172"/>
      <c r="D408" s="173" t="s">
        <v>145</v>
      </c>
      <c r="E408" s="174" t="s">
        <v>1</v>
      </c>
      <c r="F408" s="175" t="s">
        <v>843</v>
      </c>
      <c r="H408" s="176">
        <v>4.9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145</v>
      </c>
      <c r="AU408" s="174" t="s">
        <v>143</v>
      </c>
      <c r="AV408" s="13" t="s">
        <v>143</v>
      </c>
      <c r="AW408" s="13" t="s">
        <v>33</v>
      </c>
      <c r="AX408" s="13" t="s">
        <v>84</v>
      </c>
      <c r="AY408" s="174" t="s">
        <v>135</v>
      </c>
    </row>
    <row r="409" spans="1:65" s="2" customFormat="1" ht="21.75" customHeight="1">
      <c r="A409" s="32"/>
      <c r="B409" s="157"/>
      <c r="C409" s="158" t="s">
        <v>844</v>
      </c>
      <c r="D409" s="158" t="s">
        <v>138</v>
      </c>
      <c r="E409" s="159" t="s">
        <v>845</v>
      </c>
      <c r="F409" s="160" t="s">
        <v>846</v>
      </c>
      <c r="G409" s="161" t="s">
        <v>141</v>
      </c>
      <c r="H409" s="162">
        <v>4.9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0.00012</v>
      </c>
      <c r="R409" s="168">
        <f>Q409*H409</f>
        <v>0.0005880000000000001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207</v>
      </c>
      <c r="AT409" s="170" t="s">
        <v>138</v>
      </c>
      <c r="AU409" s="170" t="s">
        <v>143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143</v>
      </c>
      <c r="BK409" s="171">
        <f>ROUND(I409*H409,2)</f>
        <v>0</v>
      </c>
      <c r="BL409" s="17" t="s">
        <v>207</v>
      </c>
      <c r="BM409" s="170" t="s">
        <v>847</v>
      </c>
    </row>
    <row r="410" spans="2:63" s="12" customFormat="1" ht="22.9" customHeight="1">
      <c r="B410" s="144"/>
      <c r="D410" s="145" t="s">
        <v>75</v>
      </c>
      <c r="E410" s="155" t="s">
        <v>848</v>
      </c>
      <c r="F410" s="155" t="s">
        <v>849</v>
      </c>
      <c r="I410" s="147"/>
      <c r="J410" s="156">
        <f>BK410</f>
        <v>0</v>
      </c>
      <c r="L410" s="144"/>
      <c r="M410" s="149"/>
      <c r="N410" s="150"/>
      <c r="O410" s="150"/>
      <c r="P410" s="151">
        <f>SUM(P411:P427)</f>
        <v>0</v>
      </c>
      <c r="Q410" s="150"/>
      <c r="R410" s="151">
        <f>SUM(R411:R427)</f>
        <v>0.012801260000000002</v>
      </c>
      <c r="S410" s="150"/>
      <c r="T410" s="152">
        <f>SUM(T411:T427)</f>
        <v>0.00044733</v>
      </c>
      <c r="AR410" s="145" t="s">
        <v>143</v>
      </c>
      <c r="AT410" s="153" t="s">
        <v>75</v>
      </c>
      <c r="AU410" s="153" t="s">
        <v>84</v>
      </c>
      <c r="AY410" s="145" t="s">
        <v>135</v>
      </c>
      <c r="BK410" s="154">
        <f>SUM(BK411:BK427)</f>
        <v>0</v>
      </c>
    </row>
    <row r="411" spans="1:65" s="2" customFormat="1" ht="21.75" customHeight="1">
      <c r="A411" s="32"/>
      <c r="B411" s="157"/>
      <c r="C411" s="158" t="s">
        <v>850</v>
      </c>
      <c r="D411" s="158" t="s">
        <v>138</v>
      </c>
      <c r="E411" s="159" t="s">
        <v>205</v>
      </c>
      <c r="F411" s="160" t="s">
        <v>206</v>
      </c>
      <c r="G411" s="161" t="s">
        <v>141</v>
      </c>
      <c r="H411" s="162">
        <v>30.698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</v>
      </c>
      <c r="R411" s="168">
        <f>Q411*H411</f>
        <v>0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207</v>
      </c>
      <c r="AT411" s="170" t="s">
        <v>138</v>
      </c>
      <c r="AU411" s="170" t="s">
        <v>143</v>
      </c>
      <c r="AY411" s="17" t="s">
        <v>135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143</v>
      </c>
      <c r="BK411" s="171">
        <f>ROUND(I411*H411,2)</f>
        <v>0</v>
      </c>
      <c r="BL411" s="17" t="s">
        <v>207</v>
      </c>
      <c r="BM411" s="170" t="s">
        <v>851</v>
      </c>
    </row>
    <row r="412" spans="2:51" s="14" customFormat="1" ht="12">
      <c r="B412" s="181"/>
      <c r="D412" s="173" t="s">
        <v>145</v>
      </c>
      <c r="E412" s="182" t="s">
        <v>1</v>
      </c>
      <c r="F412" s="183" t="s">
        <v>211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145</v>
      </c>
      <c r="AU412" s="182" t="s">
        <v>143</v>
      </c>
      <c r="AV412" s="14" t="s">
        <v>84</v>
      </c>
      <c r="AW412" s="14" t="s">
        <v>33</v>
      </c>
      <c r="AX412" s="14" t="s">
        <v>76</v>
      </c>
      <c r="AY412" s="182" t="s">
        <v>135</v>
      </c>
    </row>
    <row r="413" spans="2:51" s="13" customFormat="1" ht="12">
      <c r="B413" s="172"/>
      <c r="D413" s="173" t="s">
        <v>145</v>
      </c>
      <c r="E413" s="174" t="s">
        <v>1</v>
      </c>
      <c r="F413" s="175" t="s">
        <v>852</v>
      </c>
      <c r="H413" s="176">
        <v>0.885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145</v>
      </c>
      <c r="AU413" s="174" t="s">
        <v>143</v>
      </c>
      <c r="AV413" s="13" t="s">
        <v>143</v>
      </c>
      <c r="AW413" s="13" t="s">
        <v>33</v>
      </c>
      <c r="AX413" s="13" t="s">
        <v>76</v>
      </c>
      <c r="AY413" s="174" t="s">
        <v>135</v>
      </c>
    </row>
    <row r="414" spans="2:51" s="13" customFormat="1" ht="12">
      <c r="B414" s="172"/>
      <c r="D414" s="173" t="s">
        <v>145</v>
      </c>
      <c r="E414" s="174" t="s">
        <v>1</v>
      </c>
      <c r="F414" s="175" t="s">
        <v>284</v>
      </c>
      <c r="H414" s="176">
        <v>4.363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145</v>
      </c>
      <c r="AU414" s="174" t="s">
        <v>143</v>
      </c>
      <c r="AV414" s="13" t="s">
        <v>143</v>
      </c>
      <c r="AW414" s="13" t="s">
        <v>33</v>
      </c>
      <c r="AX414" s="13" t="s">
        <v>76</v>
      </c>
      <c r="AY414" s="174" t="s">
        <v>135</v>
      </c>
    </row>
    <row r="415" spans="2:51" s="14" customFormat="1" ht="12">
      <c r="B415" s="181"/>
      <c r="D415" s="173" t="s">
        <v>145</v>
      </c>
      <c r="E415" s="182" t="s">
        <v>1</v>
      </c>
      <c r="F415" s="183" t="s">
        <v>853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145</v>
      </c>
      <c r="AU415" s="182" t="s">
        <v>143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2">
      <c r="B416" s="172"/>
      <c r="D416" s="173" t="s">
        <v>145</v>
      </c>
      <c r="E416" s="174" t="s">
        <v>1</v>
      </c>
      <c r="F416" s="175" t="s">
        <v>854</v>
      </c>
      <c r="H416" s="176">
        <v>5.082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143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3" customFormat="1" ht="12">
      <c r="B417" s="172"/>
      <c r="D417" s="173" t="s">
        <v>145</v>
      </c>
      <c r="E417" s="174" t="s">
        <v>1</v>
      </c>
      <c r="F417" s="175" t="s">
        <v>855</v>
      </c>
      <c r="H417" s="176">
        <v>2.268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145</v>
      </c>
      <c r="AU417" s="174" t="s">
        <v>143</v>
      </c>
      <c r="AV417" s="13" t="s">
        <v>143</v>
      </c>
      <c r="AW417" s="13" t="s">
        <v>33</v>
      </c>
      <c r="AX417" s="13" t="s">
        <v>76</v>
      </c>
      <c r="AY417" s="174" t="s">
        <v>135</v>
      </c>
    </row>
    <row r="418" spans="2:51" s="13" customFormat="1" ht="12">
      <c r="B418" s="172"/>
      <c r="D418" s="173" t="s">
        <v>145</v>
      </c>
      <c r="E418" s="174" t="s">
        <v>1</v>
      </c>
      <c r="F418" s="175" t="s">
        <v>856</v>
      </c>
      <c r="H418" s="176">
        <v>0.66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145</v>
      </c>
      <c r="AU418" s="174" t="s">
        <v>143</v>
      </c>
      <c r="AV418" s="13" t="s">
        <v>143</v>
      </c>
      <c r="AW418" s="13" t="s">
        <v>33</v>
      </c>
      <c r="AX418" s="13" t="s">
        <v>76</v>
      </c>
      <c r="AY418" s="174" t="s">
        <v>135</v>
      </c>
    </row>
    <row r="419" spans="2:51" s="14" customFormat="1" ht="12">
      <c r="B419" s="181"/>
      <c r="D419" s="173" t="s">
        <v>145</v>
      </c>
      <c r="E419" s="182" t="s">
        <v>1</v>
      </c>
      <c r="F419" s="183" t="s">
        <v>857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145</v>
      </c>
      <c r="AU419" s="182" t="s">
        <v>143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2">
      <c r="B420" s="172"/>
      <c r="D420" s="173" t="s">
        <v>145</v>
      </c>
      <c r="E420" s="174" t="s">
        <v>1</v>
      </c>
      <c r="F420" s="175" t="s">
        <v>858</v>
      </c>
      <c r="H420" s="176">
        <v>8.84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3" customFormat="1" ht="12">
      <c r="B421" s="172"/>
      <c r="D421" s="173" t="s">
        <v>145</v>
      </c>
      <c r="E421" s="174" t="s">
        <v>1</v>
      </c>
      <c r="F421" s="175" t="s">
        <v>859</v>
      </c>
      <c r="H421" s="176">
        <v>8.6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145</v>
      </c>
      <c r="AU421" s="174" t="s">
        <v>143</v>
      </c>
      <c r="AV421" s="13" t="s">
        <v>143</v>
      </c>
      <c r="AW421" s="13" t="s">
        <v>33</v>
      </c>
      <c r="AX421" s="13" t="s">
        <v>76</v>
      </c>
      <c r="AY421" s="174" t="s">
        <v>135</v>
      </c>
    </row>
    <row r="422" spans="2:51" s="15" customFormat="1" ht="12">
      <c r="B422" s="199"/>
      <c r="D422" s="173" t="s">
        <v>145</v>
      </c>
      <c r="E422" s="200" t="s">
        <v>1</v>
      </c>
      <c r="F422" s="201" t="s">
        <v>214</v>
      </c>
      <c r="H422" s="202">
        <v>30.698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145</v>
      </c>
      <c r="AU422" s="200" t="s">
        <v>143</v>
      </c>
      <c r="AV422" s="15" t="s">
        <v>142</v>
      </c>
      <c r="AW422" s="15" t="s">
        <v>33</v>
      </c>
      <c r="AX422" s="15" t="s">
        <v>84</v>
      </c>
      <c r="AY422" s="200" t="s">
        <v>135</v>
      </c>
    </row>
    <row r="423" spans="1:65" s="2" customFormat="1" ht="16.5" customHeight="1">
      <c r="A423" s="32"/>
      <c r="B423" s="157"/>
      <c r="C423" s="158" t="s">
        <v>860</v>
      </c>
      <c r="D423" s="158" t="s">
        <v>138</v>
      </c>
      <c r="E423" s="159" t="s">
        <v>861</v>
      </c>
      <c r="F423" s="160" t="s">
        <v>862</v>
      </c>
      <c r="G423" s="161" t="s">
        <v>141</v>
      </c>
      <c r="H423" s="162">
        <v>1.443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0.001</v>
      </c>
      <c r="R423" s="168">
        <f>Q423*H423</f>
        <v>0.001443</v>
      </c>
      <c r="S423" s="168">
        <v>0.00031</v>
      </c>
      <c r="T423" s="169">
        <f>S423*H423</f>
        <v>0.00044733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207</v>
      </c>
      <c r="AT423" s="170" t="s">
        <v>138</v>
      </c>
      <c r="AU423" s="170" t="s">
        <v>143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143</v>
      </c>
      <c r="BK423" s="171">
        <f>ROUND(I423*H423,2)</f>
        <v>0</v>
      </c>
      <c r="BL423" s="17" t="s">
        <v>207</v>
      </c>
      <c r="BM423" s="170" t="s">
        <v>863</v>
      </c>
    </row>
    <row r="424" spans="2:51" s="14" customFormat="1" ht="12">
      <c r="B424" s="181"/>
      <c r="D424" s="173" t="s">
        <v>145</v>
      </c>
      <c r="E424" s="182" t="s">
        <v>1</v>
      </c>
      <c r="F424" s="183" t="s">
        <v>864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145</v>
      </c>
      <c r="AU424" s="182" t="s">
        <v>143</v>
      </c>
      <c r="AV424" s="14" t="s">
        <v>84</v>
      </c>
      <c r="AW424" s="14" t="s">
        <v>33</v>
      </c>
      <c r="AX424" s="14" t="s">
        <v>76</v>
      </c>
      <c r="AY424" s="182" t="s">
        <v>135</v>
      </c>
    </row>
    <row r="425" spans="2:51" s="13" customFormat="1" ht="12">
      <c r="B425" s="172"/>
      <c r="D425" s="173" t="s">
        <v>145</v>
      </c>
      <c r="E425" s="174" t="s">
        <v>1</v>
      </c>
      <c r="F425" s="175" t="s">
        <v>865</v>
      </c>
      <c r="H425" s="176">
        <v>1.443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145</v>
      </c>
      <c r="AU425" s="174" t="s">
        <v>143</v>
      </c>
      <c r="AV425" s="13" t="s">
        <v>143</v>
      </c>
      <c r="AW425" s="13" t="s">
        <v>33</v>
      </c>
      <c r="AX425" s="13" t="s">
        <v>84</v>
      </c>
      <c r="AY425" s="174" t="s">
        <v>135</v>
      </c>
    </row>
    <row r="426" spans="1:65" s="2" customFormat="1" ht="21.75" customHeight="1">
      <c r="A426" s="32"/>
      <c r="B426" s="157"/>
      <c r="C426" s="158" t="s">
        <v>866</v>
      </c>
      <c r="D426" s="158" t="s">
        <v>138</v>
      </c>
      <c r="E426" s="159" t="s">
        <v>867</v>
      </c>
      <c r="F426" s="160" t="s">
        <v>868</v>
      </c>
      <c r="G426" s="161" t="s">
        <v>141</v>
      </c>
      <c r="H426" s="162">
        <v>30.698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0.00021</v>
      </c>
      <c r="R426" s="168">
        <f>Q426*H426</f>
        <v>0.00644658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207</v>
      </c>
      <c r="AT426" s="170" t="s">
        <v>138</v>
      </c>
      <c r="AU426" s="170" t="s">
        <v>143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143</v>
      </c>
      <c r="BK426" s="171">
        <f>ROUND(I426*H426,2)</f>
        <v>0</v>
      </c>
      <c r="BL426" s="17" t="s">
        <v>207</v>
      </c>
      <c r="BM426" s="170" t="s">
        <v>869</v>
      </c>
    </row>
    <row r="427" spans="1:65" s="2" customFormat="1" ht="21.75" customHeight="1">
      <c r="A427" s="32"/>
      <c r="B427" s="157"/>
      <c r="C427" s="158" t="s">
        <v>870</v>
      </c>
      <c r="D427" s="158" t="s">
        <v>138</v>
      </c>
      <c r="E427" s="159" t="s">
        <v>871</v>
      </c>
      <c r="F427" s="160" t="s">
        <v>872</v>
      </c>
      <c r="G427" s="161" t="s">
        <v>141</v>
      </c>
      <c r="H427" s="162">
        <v>30.698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0.00016</v>
      </c>
      <c r="R427" s="168">
        <f>Q427*H427</f>
        <v>0.004911680000000001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207</v>
      </c>
      <c r="AT427" s="170" t="s">
        <v>138</v>
      </c>
      <c r="AU427" s="170" t="s">
        <v>143</v>
      </c>
      <c r="AY427" s="17" t="s">
        <v>135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143</v>
      </c>
      <c r="BK427" s="171">
        <f>ROUND(I427*H427,2)</f>
        <v>0</v>
      </c>
      <c r="BL427" s="17" t="s">
        <v>207</v>
      </c>
      <c r="BM427" s="170" t="s">
        <v>873</v>
      </c>
    </row>
    <row r="428" spans="2:63" s="12" customFormat="1" ht="25.9" customHeight="1">
      <c r="B428" s="144"/>
      <c r="D428" s="145" t="s">
        <v>75</v>
      </c>
      <c r="E428" s="146" t="s">
        <v>874</v>
      </c>
      <c r="F428" s="146" t="s">
        <v>875</v>
      </c>
      <c r="I428" s="147"/>
      <c r="J428" s="148">
        <f>BK428</f>
        <v>0</v>
      </c>
      <c r="L428" s="144"/>
      <c r="M428" s="149"/>
      <c r="N428" s="150"/>
      <c r="O428" s="150"/>
      <c r="P428" s="151">
        <f>SUM(P429:P447)</f>
        <v>0</v>
      </c>
      <c r="Q428" s="150"/>
      <c r="R428" s="151">
        <f>SUM(R429:R447)</f>
        <v>0</v>
      </c>
      <c r="S428" s="150"/>
      <c r="T428" s="152">
        <f>SUM(T429:T447)</f>
        <v>0</v>
      </c>
      <c r="AR428" s="145" t="s">
        <v>142</v>
      </c>
      <c r="AT428" s="153" t="s">
        <v>75</v>
      </c>
      <c r="AU428" s="153" t="s">
        <v>76</v>
      </c>
      <c r="AY428" s="145" t="s">
        <v>135</v>
      </c>
      <c r="BK428" s="154">
        <f>SUM(BK429:BK447)</f>
        <v>0</v>
      </c>
    </row>
    <row r="429" spans="1:65" s="2" customFormat="1" ht="16.5" customHeight="1">
      <c r="A429" s="32"/>
      <c r="B429" s="157"/>
      <c r="C429" s="158" t="s">
        <v>876</v>
      </c>
      <c r="D429" s="158" t="s">
        <v>138</v>
      </c>
      <c r="E429" s="159" t="s">
        <v>877</v>
      </c>
      <c r="F429" s="160" t="s">
        <v>878</v>
      </c>
      <c r="G429" s="161" t="s">
        <v>879</v>
      </c>
      <c r="H429" s="162">
        <v>50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880</v>
      </c>
      <c r="AT429" s="170" t="s">
        <v>138</v>
      </c>
      <c r="AU429" s="170" t="s">
        <v>84</v>
      </c>
      <c r="AY429" s="17" t="s">
        <v>135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143</v>
      </c>
      <c r="BK429" s="171">
        <f>ROUND(I429*H429,2)</f>
        <v>0</v>
      </c>
      <c r="BL429" s="17" t="s">
        <v>880</v>
      </c>
      <c r="BM429" s="170" t="s">
        <v>881</v>
      </c>
    </row>
    <row r="430" spans="2:51" s="14" customFormat="1" ht="22.5">
      <c r="B430" s="181"/>
      <c r="D430" s="173" t="s">
        <v>145</v>
      </c>
      <c r="E430" s="182" t="s">
        <v>1</v>
      </c>
      <c r="F430" s="183" t="s">
        <v>882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145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135</v>
      </c>
    </row>
    <row r="431" spans="2:51" s="14" customFormat="1" ht="12">
      <c r="B431" s="181"/>
      <c r="D431" s="173" t="s">
        <v>145</v>
      </c>
      <c r="E431" s="182" t="s">
        <v>1</v>
      </c>
      <c r="F431" s="183" t="s">
        <v>883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145</v>
      </c>
      <c r="AU431" s="182" t="s">
        <v>84</v>
      </c>
      <c r="AV431" s="14" t="s">
        <v>84</v>
      </c>
      <c r="AW431" s="14" t="s">
        <v>33</v>
      </c>
      <c r="AX431" s="14" t="s">
        <v>76</v>
      </c>
      <c r="AY431" s="182" t="s">
        <v>135</v>
      </c>
    </row>
    <row r="432" spans="2:51" s="13" customFormat="1" ht="12">
      <c r="B432" s="172"/>
      <c r="D432" s="173" t="s">
        <v>145</v>
      </c>
      <c r="E432" s="174" t="s">
        <v>1</v>
      </c>
      <c r="F432" s="175" t="s">
        <v>207</v>
      </c>
      <c r="H432" s="176">
        <v>16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145</v>
      </c>
      <c r="AU432" s="174" t="s">
        <v>84</v>
      </c>
      <c r="AV432" s="13" t="s">
        <v>143</v>
      </c>
      <c r="AW432" s="13" t="s">
        <v>33</v>
      </c>
      <c r="AX432" s="13" t="s">
        <v>76</v>
      </c>
      <c r="AY432" s="174" t="s">
        <v>135</v>
      </c>
    </row>
    <row r="433" spans="2:51" s="14" customFormat="1" ht="12">
      <c r="B433" s="181"/>
      <c r="D433" s="173" t="s">
        <v>145</v>
      </c>
      <c r="E433" s="182" t="s">
        <v>1</v>
      </c>
      <c r="F433" s="183" t="s">
        <v>884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145</v>
      </c>
      <c r="AU433" s="182" t="s">
        <v>84</v>
      </c>
      <c r="AV433" s="14" t="s">
        <v>84</v>
      </c>
      <c r="AW433" s="14" t="s">
        <v>33</v>
      </c>
      <c r="AX433" s="14" t="s">
        <v>76</v>
      </c>
      <c r="AY433" s="182" t="s">
        <v>135</v>
      </c>
    </row>
    <row r="434" spans="2:51" s="13" customFormat="1" ht="12">
      <c r="B434" s="172"/>
      <c r="D434" s="173" t="s">
        <v>145</v>
      </c>
      <c r="E434" s="174" t="s">
        <v>1</v>
      </c>
      <c r="F434" s="175" t="s">
        <v>207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145</v>
      </c>
      <c r="AU434" s="174" t="s">
        <v>84</v>
      </c>
      <c r="AV434" s="13" t="s">
        <v>143</v>
      </c>
      <c r="AW434" s="13" t="s">
        <v>33</v>
      </c>
      <c r="AX434" s="13" t="s">
        <v>76</v>
      </c>
      <c r="AY434" s="174" t="s">
        <v>135</v>
      </c>
    </row>
    <row r="435" spans="2:51" s="14" customFormat="1" ht="22.5">
      <c r="B435" s="181"/>
      <c r="D435" s="173" t="s">
        <v>145</v>
      </c>
      <c r="E435" s="182" t="s">
        <v>1</v>
      </c>
      <c r="F435" s="183" t="s">
        <v>885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145</v>
      </c>
      <c r="AU435" s="182" t="s">
        <v>84</v>
      </c>
      <c r="AV435" s="14" t="s">
        <v>84</v>
      </c>
      <c r="AW435" s="14" t="s">
        <v>33</v>
      </c>
      <c r="AX435" s="14" t="s">
        <v>76</v>
      </c>
      <c r="AY435" s="182" t="s">
        <v>135</v>
      </c>
    </row>
    <row r="436" spans="2:51" s="13" customFormat="1" ht="12">
      <c r="B436" s="172"/>
      <c r="D436" s="173" t="s">
        <v>145</v>
      </c>
      <c r="E436" s="174" t="s">
        <v>1</v>
      </c>
      <c r="F436" s="175" t="s">
        <v>143</v>
      </c>
      <c r="H436" s="176">
        <v>2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145</v>
      </c>
      <c r="AU436" s="174" t="s">
        <v>84</v>
      </c>
      <c r="AV436" s="13" t="s">
        <v>143</v>
      </c>
      <c r="AW436" s="13" t="s">
        <v>33</v>
      </c>
      <c r="AX436" s="13" t="s">
        <v>76</v>
      </c>
      <c r="AY436" s="174" t="s">
        <v>135</v>
      </c>
    </row>
    <row r="437" spans="2:51" s="14" customFormat="1" ht="12">
      <c r="B437" s="181"/>
      <c r="D437" s="173" t="s">
        <v>145</v>
      </c>
      <c r="E437" s="182" t="s">
        <v>1</v>
      </c>
      <c r="F437" s="183" t="s">
        <v>886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145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2">
      <c r="B438" s="172"/>
      <c r="D438" s="173" t="s">
        <v>145</v>
      </c>
      <c r="E438" s="174" t="s">
        <v>1</v>
      </c>
      <c r="F438" s="175" t="s">
        <v>168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145</v>
      </c>
      <c r="AU438" s="174" t="s">
        <v>84</v>
      </c>
      <c r="AV438" s="13" t="s">
        <v>143</v>
      </c>
      <c r="AW438" s="13" t="s">
        <v>33</v>
      </c>
      <c r="AX438" s="13" t="s">
        <v>76</v>
      </c>
      <c r="AY438" s="174" t="s">
        <v>135</v>
      </c>
    </row>
    <row r="439" spans="2:51" s="14" customFormat="1" ht="12">
      <c r="B439" s="181"/>
      <c r="D439" s="173" t="s">
        <v>145</v>
      </c>
      <c r="E439" s="182" t="s">
        <v>1</v>
      </c>
      <c r="F439" s="183" t="s">
        <v>887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145</v>
      </c>
      <c r="AU439" s="182" t="s">
        <v>84</v>
      </c>
      <c r="AV439" s="14" t="s">
        <v>84</v>
      </c>
      <c r="AW439" s="14" t="s">
        <v>33</v>
      </c>
      <c r="AX439" s="14" t="s">
        <v>76</v>
      </c>
      <c r="AY439" s="182" t="s">
        <v>135</v>
      </c>
    </row>
    <row r="440" spans="2:51" s="13" customFormat="1" ht="12">
      <c r="B440" s="172"/>
      <c r="D440" s="173" t="s">
        <v>145</v>
      </c>
      <c r="E440" s="174" t="s">
        <v>1</v>
      </c>
      <c r="F440" s="175" t="s">
        <v>168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145</v>
      </c>
      <c r="AU440" s="174" t="s">
        <v>84</v>
      </c>
      <c r="AV440" s="13" t="s">
        <v>143</v>
      </c>
      <c r="AW440" s="13" t="s">
        <v>33</v>
      </c>
      <c r="AX440" s="13" t="s">
        <v>76</v>
      </c>
      <c r="AY440" s="174" t="s">
        <v>135</v>
      </c>
    </row>
    <row r="441" spans="2:51" s="15" customFormat="1" ht="12">
      <c r="B441" s="199"/>
      <c r="D441" s="173" t="s">
        <v>145</v>
      </c>
      <c r="E441" s="200" t="s">
        <v>1</v>
      </c>
      <c r="F441" s="201" t="s">
        <v>214</v>
      </c>
      <c r="H441" s="202">
        <v>50</v>
      </c>
      <c r="I441" s="203"/>
      <c r="L441" s="199"/>
      <c r="M441" s="204"/>
      <c r="N441" s="205"/>
      <c r="O441" s="205"/>
      <c r="P441" s="205"/>
      <c r="Q441" s="205"/>
      <c r="R441" s="205"/>
      <c r="S441" s="205"/>
      <c r="T441" s="206"/>
      <c r="AT441" s="200" t="s">
        <v>145</v>
      </c>
      <c r="AU441" s="200" t="s">
        <v>84</v>
      </c>
      <c r="AV441" s="15" t="s">
        <v>142</v>
      </c>
      <c r="AW441" s="15" t="s">
        <v>33</v>
      </c>
      <c r="AX441" s="15" t="s">
        <v>84</v>
      </c>
      <c r="AY441" s="200" t="s">
        <v>135</v>
      </c>
    </row>
    <row r="442" spans="1:65" s="2" customFormat="1" ht="16.5" customHeight="1">
      <c r="A442" s="32"/>
      <c r="B442" s="157"/>
      <c r="C442" s="158" t="s">
        <v>888</v>
      </c>
      <c r="D442" s="158" t="s">
        <v>138</v>
      </c>
      <c r="E442" s="159" t="s">
        <v>889</v>
      </c>
      <c r="F442" s="160" t="s">
        <v>890</v>
      </c>
      <c r="G442" s="161" t="s">
        <v>879</v>
      </c>
      <c r="H442" s="162">
        <v>8</v>
      </c>
      <c r="I442" s="163"/>
      <c r="J442" s="164">
        <f>ROUND(I442*H442,2)</f>
        <v>0</v>
      </c>
      <c r="K442" s="165"/>
      <c r="L442" s="33"/>
      <c r="M442" s="166" t="s">
        <v>1</v>
      </c>
      <c r="N442" s="167" t="s">
        <v>42</v>
      </c>
      <c r="O442" s="58"/>
      <c r="P442" s="168">
        <f>O442*H442</f>
        <v>0</v>
      </c>
      <c r="Q442" s="168">
        <v>0</v>
      </c>
      <c r="R442" s="168">
        <f>Q442*H442</f>
        <v>0</v>
      </c>
      <c r="S442" s="168">
        <v>0</v>
      </c>
      <c r="T442" s="169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70" t="s">
        <v>880</v>
      </c>
      <c r="AT442" s="170" t="s">
        <v>138</v>
      </c>
      <c r="AU442" s="170" t="s">
        <v>84</v>
      </c>
      <c r="AY442" s="17" t="s">
        <v>135</v>
      </c>
      <c r="BE442" s="171">
        <f>IF(N442="základní",J442,0)</f>
        <v>0</v>
      </c>
      <c r="BF442" s="171">
        <f>IF(N442="snížená",J442,0)</f>
        <v>0</v>
      </c>
      <c r="BG442" s="171">
        <f>IF(N442="zákl. přenesená",J442,0)</f>
        <v>0</v>
      </c>
      <c r="BH442" s="171">
        <f>IF(N442="sníž. přenesená",J442,0)</f>
        <v>0</v>
      </c>
      <c r="BI442" s="171">
        <f>IF(N442="nulová",J442,0)</f>
        <v>0</v>
      </c>
      <c r="BJ442" s="17" t="s">
        <v>143</v>
      </c>
      <c r="BK442" s="171">
        <f>ROUND(I442*H442,2)</f>
        <v>0</v>
      </c>
      <c r="BL442" s="17" t="s">
        <v>880</v>
      </c>
      <c r="BM442" s="170" t="s">
        <v>891</v>
      </c>
    </row>
    <row r="443" spans="2:51" s="14" customFormat="1" ht="22.5">
      <c r="B443" s="181"/>
      <c r="D443" s="173" t="s">
        <v>145</v>
      </c>
      <c r="E443" s="182" t="s">
        <v>1</v>
      </c>
      <c r="F443" s="183" t="s">
        <v>892</v>
      </c>
      <c r="H443" s="182" t="s">
        <v>1</v>
      </c>
      <c r="I443" s="184"/>
      <c r="L443" s="181"/>
      <c r="M443" s="185"/>
      <c r="N443" s="186"/>
      <c r="O443" s="186"/>
      <c r="P443" s="186"/>
      <c r="Q443" s="186"/>
      <c r="R443" s="186"/>
      <c r="S443" s="186"/>
      <c r="T443" s="187"/>
      <c r="AT443" s="182" t="s">
        <v>145</v>
      </c>
      <c r="AU443" s="182" t="s">
        <v>84</v>
      </c>
      <c r="AV443" s="14" t="s">
        <v>84</v>
      </c>
      <c r="AW443" s="14" t="s">
        <v>33</v>
      </c>
      <c r="AX443" s="14" t="s">
        <v>76</v>
      </c>
      <c r="AY443" s="182" t="s">
        <v>135</v>
      </c>
    </row>
    <row r="444" spans="2:51" s="13" customFormat="1" ht="12">
      <c r="B444" s="172"/>
      <c r="D444" s="173" t="s">
        <v>145</v>
      </c>
      <c r="E444" s="174" t="s">
        <v>1</v>
      </c>
      <c r="F444" s="175" t="s">
        <v>168</v>
      </c>
      <c r="H444" s="176">
        <v>8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145</v>
      </c>
      <c r="AU444" s="174" t="s">
        <v>84</v>
      </c>
      <c r="AV444" s="13" t="s">
        <v>143</v>
      </c>
      <c r="AW444" s="13" t="s">
        <v>33</v>
      </c>
      <c r="AX444" s="13" t="s">
        <v>84</v>
      </c>
      <c r="AY444" s="174" t="s">
        <v>135</v>
      </c>
    </row>
    <row r="445" spans="1:65" s="2" customFormat="1" ht="16.5" customHeight="1">
      <c r="A445" s="32"/>
      <c r="B445" s="157"/>
      <c r="C445" s="158" t="s">
        <v>893</v>
      </c>
      <c r="D445" s="158" t="s">
        <v>138</v>
      </c>
      <c r="E445" s="159" t="s">
        <v>894</v>
      </c>
      <c r="F445" s="160" t="s">
        <v>895</v>
      </c>
      <c r="G445" s="161" t="s">
        <v>879</v>
      </c>
      <c r="H445" s="162">
        <v>4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</v>
      </c>
      <c r="R445" s="168">
        <f>Q445*H445</f>
        <v>0</v>
      </c>
      <c r="S445" s="168">
        <v>0</v>
      </c>
      <c r="T445" s="169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880</v>
      </c>
      <c r="AT445" s="170" t="s">
        <v>138</v>
      </c>
      <c r="AU445" s="170" t="s">
        <v>84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143</v>
      </c>
      <c r="BK445" s="171">
        <f>ROUND(I445*H445,2)</f>
        <v>0</v>
      </c>
      <c r="BL445" s="17" t="s">
        <v>880</v>
      </c>
      <c r="BM445" s="170" t="s">
        <v>896</v>
      </c>
    </row>
    <row r="446" spans="2:51" s="14" customFormat="1" ht="12">
      <c r="B446" s="181"/>
      <c r="D446" s="173" t="s">
        <v>145</v>
      </c>
      <c r="E446" s="182" t="s">
        <v>1</v>
      </c>
      <c r="F446" s="183" t="s">
        <v>897</v>
      </c>
      <c r="H446" s="182" t="s">
        <v>1</v>
      </c>
      <c r="I446" s="184"/>
      <c r="L446" s="181"/>
      <c r="M446" s="185"/>
      <c r="N446" s="186"/>
      <c r="O446" s="186"/>
      <c r="P446" s="186"/>
      <c r="Q446" s="186"/>
      <c r="R446" s="186"/>
      <c r="S446" s="186"/>
      <c r="T446" s="187"/>
      <c r="AT446" s="182" t="s">
        <v>145</v>
      </c>
      <c r="AU446" s="182" t="s">
        <v>84</v>
      </c>
      <c r="AV446" s="14" t="s">
        <v>84</v>
      </c>
      <c r="AW446" s="14" t="s">
        <v>33</v>
      </c>
      <c r="AX446" s="14" t="s">
        <v>76</v>
      </c>
      <c r="AY446" s="182" t="s">
        <v>135</v>
      </c>
    </row>
    <row r="447" spans="2:51" s="13" customFormat="1" ht="12">
      <c r="B447" s="172"/>
      <c r="D447" s="173" t="s">
        <v>145</v>
      </c>
      <c r="E447" s="174" t="s">
        <v>1</v>
      </c>
      <c r="F447" s="175" t="s">
        <v>142</v>
      </c>
      <c r="H447" s="176">
        <v>4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145</v>
      </c>
      <c r="AU447" s="174" t="s">
        <v>84</v>
      </c>
      <c r="AV447" s="13" t="s">
        <v>143</v>
      </c>
      <c r="AW447" s="13" t="s">
        <v>33</v>
      </c>
      <c r="AX447" s="13" t="s">
        <v>84</v>
      </c>
      <c r="AY447" s="174" t="s">
        <v>135</v>
      </c>
    </row>
    <row r="448" spans="2:63" s="12" customFormat="1" ht="25.9" customHeight="1">
      <c r="B448" s="144"/>
      <c r="D448" s="145" t="s">
        <v>75</v>
      </c>
      <c r="E448" s="146" t="s">
        <v>898</v>
      </c>
      <c r="F448" s="146" t="s">
        <v>899</v>
      </c>
      <c r="I448" s="147"/>
      <c r="J448" s="148">
        <f>BK448</f>
        <v>0</v>
      </c>
      <c r="L448" s="144"/>
      <c r="M448" s="149"/>
      <c r="N448" s="150"/>
      <c r="O448" s="150"/>
      <c r="P448" s="151">
        <f>P449+P451</f>
        <v>0</v>
      </c>
      <c r="Q448" s="150"/>
      <c r="R448" s="151">
        <f>R449+R451</f>
        <v>0</v>
      </c>
      <c r="S448" s="150"/>
      <c r="T448" s="152">
        <f>T449+T451</f>
        <v>0</v>
      </c>
      <c r="AR448" s="145" t="s">
        <v>81</v>
      </c>
      <c r="AT448" s="153" t="s">
        <v>75</v>
      </c>
      <c r="AU448" s="153" t="s">
        <v>76</v>
      </c>
      <c r="AY448" s="145" t="s">
        <v>135</v>
      </c>
      <c r="BK448" s="154">
        <f>BK449+BK451</f>
        <v>0</v>
      </c>
    </row>
    <row r="449" spans="2:63" s="12" customFormat="1" ht="22.9" customHeight="1">
      <c r="B449" s="144"/>
      <c r="D449" s="145" t="s">
        <v>75</v>
      </c>
      <c r="E449" s="155" t="s">
        <v>900</v>
      </c>
      <c r="F449" s="155" t="s">
        <v>901</v>
      </c>
      <c r="I449" s="147"/>
      <c r="J449" s="156">
        <f>BK449</f>
        <v>0</v>
      </c>
      <c r="L449" s="144"/>
      <c r="M449" s="149"/>
      <c r="N449" s="150"/>
      <c r="O449" s="150"/>
      <c r="P449" s="151">
        <f>P450</f>
        <v>0</v>
      </c>
      <c r="Q449" s="150"/>
      <c r="R449" s="151">
        <f>R450</f>
        <v>0</v>
      </c>
      <c r="S449" s="150"/>
      <c r="T449" s="152">
        <f>T450</f>
        <v>0</v>
      </c>
      <c r="AR449" s="145" t="s">
        <v>81</v>
      </c>
      <c r="AT449" s="153" t="s">
        <v>75</v>
      </c>
      <c r="AU449" s="153" t="s">
        <v>84</v>
      </c>
      <c r="AY449" s="145" t="s">
        <v>135</v>
      </c>
      <c r="BK449" s="154">
        <f>BK450</f>
        <v>0</v>
      </c>
    </row>
    <row r="450" spans="1:65" s="2" customFormat="1" ht="16.5" customHeight="1">
      <c r="A450" s="32"/>
      <c r="B450" s="157"/>
      <c r="C450" s="158" t="s">
        <v>902</v>
      </c>
      <c r="D450" s="158" t="s">
        <v>138</v>
      </c>
      <c r="E450" s="159" t="s">
        <v>903</v>
      </c>
      <c r="F450" s="160" t="s">
        <v>901</v>
      </c>
      <c r="G450" s="161" t="s">
        <v>392</v>
      </c>
      <c r="H450" s="162">
        <v>1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904</v>
      </c>
      <c r="AT450" s="170" t="s">
        <v>138</v>
      </c>
      <c r="AU450" s="170" t="s">
        <v>143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143</v>
      </c>
      <c r="BK450" s="171">
        <f>ROUND(I450*H450,2)</f>
        <v>0</v>
      </c>
      <c r="BL450" s="17" t="s">
        <v>904</v>
      </c>
      <c r="BM450" s="170" t="s">
        <v>905</v>
      </c>
    </row>
    <row r="451" spans="2:63" s="12" customFormat="1" ht="22.9" customHeight="1">
      <c r="B451" s="144"/>
      <c r="D451" s="145" t="s">
        <v>75</v>
      </c>
      <c r="E451" s="155" t="s">
        <v>906</v>
      </c>
      <c r="F451" s="155" t="s">
        <v>907</v>
      </c>
      <c r="I451" s="147"/>
      <c r="J451" s="156">
        <f>BK451</f>
        <v>0</v>
      </c>
      <c r="L451" s="144"/>
      <c r="M451" s="149"/>
      <c r="N451" s="150"/>
      <c r="O451" s="150"/>
      <c r="P451" s="151">
        <f>P452</f>
        <v>0</v>
      </c>
      <c r="Q451" s="150"/>
      <c r="R451" s="151">
        <f>R452</f>
        <v>0</v>
      </c>
      <c r="S451" s="150"/>
      <c r="T451" s="152">
        <f>T452</f>
        <v>0</v>
      </c>
      <c r="AR451" s="145" t="s">
        <v>81</v>
      </c>
      <c r="AT451" s="153" t="s">
        <v>75</v>
      </c>
      <c r="AU451" s="153" t="s">
        <v>84</v>
      </c>
      <c r="AY451" s="145" t="s">
        <v>135</v>
      </c>
      <c r="BK451" s="154">
        <f>BK452</f>
        <v>0</v>
      </c>
    </row>
    <row r="452" spans="1:65" s="2" customFormat="1" ht="16.5" customHeight="1">
      <c r="A452" s="32"/>
      <c r="B452" s="157"/>
      <c r="C452" s="158" t="s">
        <v>908</v>
      </c>
      <c r="D452" s="158" t="s">
        <v>138</v>
      </c>
      <c r="E452" s="159" t="s">
        <v>909</v>
      </c>
      <c r="F452" s="160" t="s">
        <v>907</v>
      </c>
      <c r="G452" s="161" t="s">
        <v>392</v>
      </c>
      <c r="H452" s="162">
        <v>1</v>
      </c>
      <c r="I452" s="163"/>
      <c r="J452" s="164">
        <f>ROUND(I452*H452,2)</f>
        <v>0</v>
      </c>
      <c r="K452" s="165"/>
      <c r="L452" s="33"/>
      <c r="M452" s="207" t="s">
        <v>1</v>
      </c>
      <c r="N452" s="208" t="s">
        <v>42</v>
      </c>
      <c r="O452" s="209"/>
      <c r="P452" s="210">
        <f>O452*H452</f>
        <v>0</v>
      </c>
      <c r="Q452" s="210">
        <v>0</v>
      </c>
      <c r="R452" s="210">
        <f>Q452*H452</f>
        <v>0</v>
      </c>
      <c r="S452" s="210">
        <v>0</v>
      </c>
      <c r="T452" s="211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0" t="s">
        <v>904</v>
      </c>
      <c r="AT452" s="170" t="s">
        <v>138</v>
      </c>
      <c r="AU452" s="170" t="s">
        <v>143</v>
      </c>
      <c r="AY452" s="17" t="s">
        <v>135</v>
      </c>
      <c r="BE452" s="171">
        <f>IF(N452="základní",J452,0)</f>
        <v>0</v>
      </c>
      <c r="BF452" s="171">
        <f>IF(N452="snížená",J452,0)</f>
        <v>0</v>
      </c>
      <c r="BG452" s="171">
        <f>IF(N452="zákl. přenesená",J452,0)</f>
        <v>0</v>
      </c>
      <c r="BH452" s="171">
        <f>IF(N452="sníž. přenesená",J452,0)</f>
        <v>0</v>
      </c>
      <c r="BI452" s="171">
        <f>IF(N452="nulová",J452,0)</f>
        <v>0</v>
      </c>
      <c r="BJ452" s="17" t="s">
        <v>143</v>
      </c>
      <c r="BK452" s="171">
        <f>ROUND(I452*H452,2)</f>
        <v>0</v>
      </c>
      <c r="BL452" s="17" t="s">
        <v>904</v>
      </c>
      <c r="BM452" s="170" t="s">
        <v>910</v>
      </c>
    </row>
    <row r="453" spans="1:31" s="2" customFormat="1" ht="6.95" customHeight="1">
      <c r="A453" s="32"/>
      <c r="B453" s="47"/>
      <c r="C453" s="48"/>
      <c r="D453" s="48"/>
      <c r="E453" s="48"/>
      <c r="F453" s="48"/>
      <c r="G453" s="48"/>
      <c r="H453" s="48"/>
      <c r="I453" s="116"/>
      <c r="J453" s="48"/>
      <c r="K453" s="48"/>
      <c r="L453" s="33"/>
      <c r="M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</row>
  </sheetData>
  <autoFilter ref="C141:K452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2020-06-02T05:05:00Z</dcterms:created>
  <dcterms:modified xsi:type="dcterms:W3CDTF">2021-03-02T08:13:27Z</dcterms:modified>
  <cp:category/>
  <cp:version/>
  <cp:contentType/>
  <cp:contentStatus/>
</cp:coreProperties>
</file>