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4 - Bytová jednotka č.4" sheetId="2" r:id="rId2"/>
  </sheets>
  <definedNames>
    <definedName name="_xlnm._FilterDatabase" localSheetId="1" hidden="1">'4 - Bytová jednotka č.4'!$C$141:$K$444</definedName>
    <definedName name="_xlnm.Print_Area" localSheetId="1">'4 - Bytová jednotka č.4'!$C$4:$J$76,'4 - Bytová jednotka č.4'!$C$82:$J$123,'4 - Bytová jednotka č.4'!$C$129:$K$444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'4 - Bytová jednotka č.4'!$141:$141</definedName>
  </definedNames>
  <calcPr calcId="162913" refMode="R1C1"/>
</workbook>
</file>

<file path=xl/sharedStrings.xml><?xml version="1.0" encoding="utf-8"?>
<sst xmlns="http://schemas.openxmlformats.org/spreadsheetml/2006/main" count="3564" uniqueCount="737">
  <si>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</si>
  <si>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</si>
  <si>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</si>
  <si>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</si>
  <si>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</si>
  <si>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</si>
  <si>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</si>
  <si>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</si>
  <si>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</si>
  <si>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</si>
  <si>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</si>
  <si>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</si>
  <si>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</si>
  <si>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</si>
  <si>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</si>
  <si>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</si>
  <si>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</si>
  <si>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</si>
  <si>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</si>
  <si>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</si>
  <si>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</si>
  <si>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</si>
  <si>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</si>
  <si>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</si>
  <si>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</si>
  <si>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</si>
  <si>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</si>
  <si>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</si>
  <si>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</si>
  <si>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</si>
  <si>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</si>
  <si>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</si>
  <si>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</si>
  <si>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</si>
  <si>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</si>
  <si>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</si>
  <si>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</si>
  <si>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</si>
  <si>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</si>
  <si>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</si>
  <si>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</si>
  <si>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</si>
  <si>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</si>
  <si>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</si>
  <si>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</si>
  <si>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</si>
  <si>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</si>
  <si>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</si>
  <si>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</si>
  <si>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</si>
  <si>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</si>
  <si>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</si>
  <si>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</si>
  <si>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</si>
  <si>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</si>
  <si>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</si>
  <si>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</si>
  <si>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</si>
  <si>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</si>
  <si>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</si>
  <si>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</si>
  <si>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</si>
  <si>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</si>
  <si>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</si>
  <si>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</si>
  <si>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</si>
  <si>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</si>
  <si>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</si>
  <si>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</si>
  <si>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</si>
  <si>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</si>
  <si>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</si>
  <si>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</si>
  <si>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</si>
  <si>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</si>
  <si>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</si>
  <si>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</si>
  <si>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</si>
  <si>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</si>
  <si>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</si>
  <si>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</si>
  <si>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</t>
  </si>
  <si>
    <t>Bytová jednotka č.4</t>
  </si>
  <si>
    <t>STA</t>
  </si>
  <si>
    <t>1</t>
  </si>
  <si>
    <t>{23e21788-9d16-4747-9839-7a169d98f5a8}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</si>
  <si>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</si>
  <si>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</si>
  <si>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</si>
  <si>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</si>
  <si>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</si>
  <si>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</si>
  <si>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</si>
  <si>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</si>
  <si>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</si>
  <si>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</si>
  <si>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</si>
  <si>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</si>
  <si>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</si>
  <si>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</si>
  <si>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</si>
  <si>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</si>
  <si>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</si>
  <si>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</si>
  <si>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</si>
  <si>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</si>
  <si>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</si>
  <si>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</si>
  <si>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</si>
  <si>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</si>
  <si>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</si>
  <si>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</si>
  <si>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</si>
  <si>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</si>
  <si>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</si>
  <si>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</si>
  <si>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</si>
  <si>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</si>
  <si>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</si>
  <si>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</si>
  <si>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</si>
  <si>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</si>
  <si>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</si>
  <si>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</si>
  <si>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</si>
  <si>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</si>
  <si>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</si>
  <si>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</si>
  <si>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</si>
  <si>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</si>
  <si>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</si>
  <si>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</si>
  <si>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</si>
  <si>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</si>
  <si>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</si>
  <si>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</si>
  <si>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</si>
  <si>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</si>
  <si>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</si>
  <si>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</si>
  <si>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</si>
  <si>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2</t>
  </si>
  <si>
    <t>-230030421</t>
  </si>
  <si>
    <t>VV</t>
  </si>
  <si>
    <t>(1,5+0,7)*0,8</t>
  </si>
  <si>
    <t>6</t>
  </si>
  <si>
    <t>Úpravy povrchů, podlahy a osazování výplní</t>
  </si>
  <si>
    <t>2,59*1,95</t>
  </si>
  <si>
    <t>Součet</t>
  </si>
  <si>
    <t>5</t>
  </si>
  <si>
    <t>612131121</t>
  </si>
  <si>
    <t>Penetrační disperzní nátěr vnitřních stěn nanášený ručně</t>
  </si>
  <si>
    <t>258498446</t>
  </si>
  <si>
    <t>612142001</t>
  </si>
  <si>
    <t>Potažení vnitřních stěn sklovláknitým pletivem vtlačeným do tenkovrstvé hmoty</t>
  </si>
  <si>
    <t>-1618435462</t>
  </si>
  <si>
    <t>8</t>
  </si>
  <si>
    <t>612311131</t>
  </si>
  <si>
    <t>Potažení vnitřních stěn vápenným štukem tloušťky do 3 mm</t>
  </si>
  <si>
    <t>1666530024</t>
  </si>
  <si>
    <t>1,535*0,6</t>
  </si>
  <si>
    <t>(0,655+3+0,655)*2</t>
  </si>
  <si>
    <t>9</t>
  </si>
  <si>
    <t>612321111</t>
  </si>
  <si>
    <t>Vápenocementová omítka hrubá jednovrstvá zatřená vnitřních stěn nanášená ručně</t>
  </si>
  <si>
    <t>-633902874</t>
  </si>
  <si>
    <t>(1,535+0,655+0,655+3)*2,6</t>
  </si>
  <si>
    <t>50</t>
  </si>
  <si>
    <t>632441112</t>
  </si>
  <si>
    <t>Potěr anhydritový samonivelační tl do 30 mm ze suchých směsí</t>
  </si>
  <si>
    <t>-1916689897</t>
  </si>
  <si>
    <t>1,535*1,87</t>
  </si>
  <si>
    <t>0,895*1,11</t>
  </si>
  <si>
    <t>642944121</t>
  </si>
  <si>
    <t>Osazování ocelových zárubní dodatečné pl do 2,5 m2</t>
  </si>
  <si>
    <t>kus</t>
  </si>
  <si>
    <t>951499313</t>
  </si>
  <si>
    <t>M</t>
  </si>
  <si>
    <t>55331521</t>
  </si>
  <si>
    <t>zárubeň ocelová pro sádrokarton 100 700 L/P</t>
  </si>
  <si>
    <t>-498642936</t>
  </si>
  <si>
    <t>Ostatní konstrukce a práce, bourání</t>
  </si>
  <si>
    <t>784111001</t>
  </si>
  <si>
    <t>Oprášení (ometení ) podkladu v místnostech výšky do 3,80 m</t>
  </si>
  <si>
    <t>16</t>
  </si>
  <si>
    <t>-1912129769</t>
  </si>
  <si>
    <t>konstrukce po vybouraném jádru:</t>
  </si>
  <si>
    <t>((0,655+0,08)*2+2,59)*2,6</t>
  </si>
  <si>
    <t>strop:</t>
  </si>
  <si>
    <t>784111011</t>
  </si>
  <si>
    <t>Obroušení podkladu omítnutého v místnostech výšky do 3,80 m</t>
  </si>
  <si>
    <t>-810135468</t>
  </si>
  <si>
    <t>lehké obroušení stávajícího panelu - příprava pro novou omítku:</t>
  </si>
  <si>
    <t>(0,655+0,08)*2,6*2</t>
  </si>
  <si>
    <t>(0,065+1,535+0,08)*2,6</t>
  </si>
  <si>
    <t>952901111</t>
  </si>
  <si>
    <t>Vyčištění budov bytové a občanské výstavby při výšce podlaží do 4 m</t>
  </si>
  <si>
    <t>-406822649</t>
  </si>
  <si>
    <t>3,5*3</t>
  </si>
  <si>
    <t>přístupová trasa do bytu-choba:</t>
  </si>
  <si>
    <t>962084121</t>
  </si>
  <si>
    <t>Bourání příček umakartových tl do 50 mm</t>
  </si>
  <si>
    <t>-2081732611</t>
  </si>
  <si>
    <t>(2,565*2+1,895*2+3+0,895)*2,6</t>
  </si>
  <si>
    <t>965046111</t>
  </si>
  <si>
    <t>Broušení stávajících betonových podlah úběr do 3 mm</t>
  </si>
  <si>
    <t>568667893</t>
  </si>
  <si>
    <t>2,565*1,895-0,895*0,695</t>
  </si>
  <si>
    <t>0,7*3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</si>
  <si>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</si>
  <si>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</si>
  <si>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</si>
  <si>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</si>
  <si>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</si>
  <si>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608281192</t>
  </si>
  <si>
    <t>997013219</t>
  </si>
  <si>
    <t>Příplatek k vnitrostaveništní dopravě suti a vybouraných hmot za zvětšenou dopravu suti ZKD 10 m</t>
  </si>
  <si>
    <t>949041680</t>
  </si>
  <si>
    <t>3,816*50 'Přepočtené koeficientem množství</t>
  </si>
  <si>
    <t>997013501</t>
  </si>
  <si>
    <t>Odvoz suti a vybouraných hmot na skládku nebo meziskládku do 1 km se složením</t>
  </si>
  <si>
    <t>1578182281</t>
  </si>
  <si>
    <t>997013509</t>
  </si>
  <si>
    <t>Příplatek k odvozu suti a vybouraných hmot na skládku ZKD 1 km přes 1 km</t>
  </si>
  <si>
    <t>1370369615</t>
  </si>
  <si>
    <t>3,816*9 'Přepočtené koeficientem množství</t>
  </si>
  <si>
    <t>997013831</t>
  </si>
  <si>
    <t>Poplatek za uložení na skládce (skládkovné) stavebního odpadu směsného kód odpadu 170 904</t>
  </si>
  <si>
    <t>-1669664860</t>
  </si>
  <si>
    <t>998</t>
  </si>
  <si>
    <t>Přesun hmot</t>
  </si>
  <si>
    <t>998011003</t>
  </si>
  <si>
    <t>Přesun hmot pro budovy zděné v do 24 m</t>
  </si>
  <si>
    <t>-756144324</t>
  </si>
  <si>
    <t>998011014</t>
  </si>
  <si>
    <t>Příplatek k přesunu hmot pro budovy zděné za zvětšený přesun do 500 m</t>
  </si>
  <si>
    <t>-1279070227</t>
  </si>
  <si>
    <t>998017003</t>
  </si>
  <si>
    <t>Přesun hmot s omezením mechanizace pro budovy v do 24 m</t>
  </si>
  <si>
    <t>-634070589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</si>
  <si>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</si>
  <si>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</si>
  <si>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</si>
  <si>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</si>
  <si>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</si>
  <si>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</si>
  <si>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1496579925</t>
  </si>
  <si>
    <t>1,87*1,535</t>
  </si>
  <si>
    <t>711192201</t>
  </si>
  <si>
    <t>Provedení izolace proti zemní vlhkosti hydroizolační stěrkou svislé na betonu, 2 vrstvy</t>
  </si>
  <si>
    <t>80389370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</si>
  <si>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</si>
  <si>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</si>
  <si>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</si>
  <si>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</si>
  <si>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</si>
  <si>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</si>
  <si>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</si>
  <si>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</si>
  <si>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</si>
  <si>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-1870575960</t>
  </si>
  <si>
    <t>spotřeba 3kg/m2, tl. 2mm</t>
  </si>
  <si>
    <t>(3,863+8,589)*3</t>
  </si>
  <si>
    <t>711199095</t>
  </si>
  <si>
    <t>Příplatek k izolacím proti zemní vlhkosti za plochu do 10 m2 natěradly za studena nebo za horka</t>
  </si>
  <si>
    <t>-1579548769</t>
  </si>
  <si>
    <t>3,863+8,589</t>
  </si>
  <si>
    <t>711199101</t>
  </si>
  <si>
    <t>Provedení těsnícího pásu do spoje dilatační nebo styčné spáry podlaha - stěna</t>
  </si>
  <si>
    <t>m</t>
  </si>
  <si>
    <t>1259038509</t>
  </si>
  <si>
    <t>1,11+0,895+1,11</t>
  </si>
  <si>
    <t>(1,87+1,535)*2</t>
  </si>
  <si>
    <t>1,535</t>
  </si>
  <si>
    <t>2,6*2</t>
  </si>
  <si>
    <t>0,2*6</t>
  </si>
  <si>
    <t>711199102</t>
  </si>
  <si>
    <t>Provedení těsnícího koutu pro vnější nebo vnitřní roh spáry podlaha - stěna</t>
  </si>
  <si>
    <t>1143706838</t>
  </si>
  <si>
    <t>28355020</t>
  </si>
  <si>
    <t>páska pružná těsnící š 80mm</t>
  </si>
  <si>
    <t>1225280987</t>
  </si>
  <si>
    <t>17,86*1,1</t>
  </si>
  <si>
    <t>998711103</t>
  </si>
  <si>
    <t>Přesun hmot tonážní pro izolace proti vodě, vlhkosti a plynům v objektech výšky do 60 m</t>
  </si>
  <si>
    <t>110057182</t>
  </si>
  <si>
    <t>998711181</t>
  </si>
  <si>
    <t>Příplatek k přesunu hmot tonážní 711 prováděný bez použití mechanizace</t>
  </si>
  <si>
    <t>-1256462338</t>
  </si>
  <si>
    <t>721</t>
  </si>
  <si>
    <t>Zdravotechnika - vnitřní kanalizace</t>
  </si>
  <si>
    <t>721171808</t>
  </si>
  <si>
    <t>Demontáž potrubí z PVC do D 114</t>
  </si>
  <si>
    <t>378634712</t>
  </si>
  <si>
    <t>721173706</t>
  </si>
  <si>
    <t>Potrubí kanalizační z PE odpadní DN 100</t>
  </si>
  <si>
    <t>2095631350</t>
  </si>
  <si>
    <t>721173722</t>
  </si>
  <si>
    <t>Potrubí kanalizační z PE připojovací DN 40</t>
  </si>
  <si>
    <t>-908906074</t>
  </si>
  <si>
    <t>721173724</t>
  </si>
  <si>
    <t>Potrubí kanalizační z PE připojovací DN 70</t>
  </si>
  <si>
    <t>-515041787</t>
  </si>
  <si>
    <t>721220801</t>
  </si>
  <si>
    <t>Demontáž uzávěrek zápachových DN 70</t>
  </si>
  <si>
    <t>1743087307</t>
  </si>
  <si>
    <t>vana,umyvadlo,pračka:</t>
  </si>
  <si>
    <t>721290111</t>
  </si>
  <si>
    <t>Zkouška těsnosti potrubí kanalizace vodou do DN 125</t>
  </si>
  <si>
    <t>258186706</t>
  </si>
  <si>
    <t>998721103</t>
  </si>
  <si>
    <t>Přesun hmot tonážní pro vnitřní kanalizace v objektech v do 24 m</t>
  </si>
  <si>
    <t>538451434</t>
  </si>
  <si>
    <t>998721181</t>
  </si>
  <si>
    <t>Příplatek k přesunu hmot tonážní 721 prováděný bez použití mechanizace</t>
  </si>
  <si>
    <t>-1485487860</t>
  </si>
  <si>
    <t>722</t>
  </si>
  <si>
    <t>Zdravotechnika - vnitřní vodovod</t>
  </si>
  <si>
    <t>722170801</t>
  </si>
  <si>
    <t>Demontáž rozvodů vody z plastů do D 25</t>
  </si>
  <si>
    <t>-2061918965</t>
  </si>
  <si>
    <t>722176113</t>
  </si>
  <si>
    <t>Montáž potrubí plastové spojované svary polyfuzně do D 25 mm</t>
  </si>
  <si>
    <t>-138771445</t>
  </si>
  <si>
    <t>28615150</t>
  </si>
  <si>
    <t>trubka vodovodní tlaková PPR řada PN 20 D 16mm dl 4m</t>
  </si>
  <si>
    <t>-2082740101</t>
  </si>
  <si>
    <t>28615152</t>
  </si>
  <si>
    <t>trubka vodovodní tlaková PPR řada PN 20 D 20mm dl 4m</t>
  </si>
  <si>
    <t>1089052622</t>
  </si>
  <si>
    <t>28615153</t>
  </si>
  <si>
    <t>trubka vodovodní tlaková PPR řada PN 20 D 25mm dl 4m</t>
  </si>
  <si>
    <t>-1078087621</t>
  </si>
  <si>
    <t>722179191</t>
  </si>
  <si>
    <t>Příplatek k rozvodu vody z plastů za malý rozsah prací na zakázce do 20 m</t>
  </si>
  <si>
    <t>soubor</t>
  </si>
  <si>
    <t>-992247021</t>
  </si>
  <si>
    <t>722179192</t>
  </si>
  <si>
    <t>Příplatek k rozvodu vody z plastů za potrubí do D 32 mm do 15 svarů</t>
  </si>
  <si>
    <t>285663236</t>
  </si>
  <si>
    <t>722290215</t>
  </si>
  <si>
    <t>Zkouška těsnosti vodovodního potrubí hrdlového nebo přírubového do DN 100</t>
  </si>
  <si>
    <t>-182004935</t>
  </si>
  <si>
    <t>722290234</t>
  </si>
  <si>
    <t>Proplach a dezinfekce vodovodního potrubí do DN 80</t>
  </si>
  <si>
    <t>-251997562</t>
  </si>
  <si>
    <t>998722103</t>
  </si>
  <si>
    <t>Přesun hmot tonážní pro vnitřní vodovod v objektech v do 24 m</t>
  </si>
  <si>
    <t>-844807808</t>
  </si>
  <si>
    <t>998722181</t>
  </si>
  <si>
    <t>Příplatek k přesunu hmot tonážní 722 prováděný bez použití mechanizace</t>
  </si>
  <si>
    <t>1549491297</t>
  </si>
  <si>
    <t>723</t>
  </si>
  <si>
    <t>Zdravotechnika - vnitřní plynovod</t>
  </si>
  <si>
    <t>723120804</t>
  </si>
  <si>
    <t>Demontáž potrubí ocelové závitové svařované do DN 25</t>
  </si>
  <si>
    <t>1009226557</t>
  </si>
  <si>
    <t>723150402</t>
  </si>
  <si>
    <t>Potrubí plyn ocelové z ušlechtilé oceli spojované lisováním DN 15</t>
  </si>
  <si>
    <t>-521521271</t>
  </si>
  <si>
    <t>chránička:</t>
  </si>
  <si>
    <t>723181002</t>
  </si>
  <si>
    <t>Potrubí měděné měkké spojované lisováním DN 15 ZTI</t>
  </si>
  <si>
    <t>-865683360</t>
  </si>
  <si>
    <t>723190105</t>
  </si>
  <si>
    <t>Přípojka plynovodní nerezová hadice G1/2 F x G1/2 F délky 100 cm spojovaná na závit</t>
  </si>
  <si>
    <t>-1621755068</t>
  </si>
  <si>
    <t>723190901</t>
  </si>
  <si>
    <t>Uzavření,otevření plynovodního potrubí při opravě</t>
  </si>
  <si>
    <t>1001086167</t>
  </si>
  <si>
    <t>723190907</t>
  </si>
  <si>
    <t>Odvzdušnění nebo napuštění plynovodního potrubí</t>
  </si>
  <si>
    <t>-654055651</t>
  </si>
  <si>
    <t>998723103</t>
  </si>
  <si>
    <t>Přesun hmot tonážní pro vnitřní plynovod v objektech v do 24 m</t>
  </si>
  <si>
    <t>-1057268168</t>
  </si>
  <si>
    <t>998723181</t>
  </si>
  <si>
    <t>Příplatek k přesunu hmot tonážní 723 prováděný bez použití mechanizace</t>
  </si>
  <si>
    <t>1902620593</t>
  </si>
  <si>
    <t>725</t>
  </si>
  <si>
    <t>Zdravotechnika - zařizovací předměty</t>
  </si>
  <si>
    <t>725210821</t>
  </si>
  <si>
    <t>Demontáž umyvadel bez výtokových armatur</t>
  </si>
  <si>
    <t>-1178053335</t>
  </si>
  <si>
    <t>725211602</t>
  </si>
  <si>
    <t>Umyvadlo keramické připevněné na stěnu šrouby bílé bez krytu na sifon 550 mm</t>
  </si>
  <si>
    <t>681332805</t>
  </si>
  <si>
    <t>725220841</t>
  </si>
  <si>
    <t>Demontáž van ocelová</t>
  </si>
  <si>
    <t>1228928835</t>
  </si>
  <si>
    <t>725222116</t>
  </si>
  <si>
    <t>Vana bez armatur výtokových akrylátová se zápachovou uzávěrkou 1500x700 mm</t>
  </si>
  <si>
    <t>-2024192995</t>
  </si>
  <si>
    <t>725810811</t>
  </si>
  <si>
    <t>Demontáž ventilů výtokových nástěnných</t>
  </si>
  <si>
    <t>-1605752681</t>
  </si>
  <si>
    <t>725811115</t>
  </si>
  <si>
    <t>Ventil nástěnný pevný výtok G1/2x80 mm</t>
  </si>
  <si>
    <t>1104407473</t>
  </si>
  <si>
    <t>725820801</t>
  </si>
  <si>
    <t>Demontáž baterie nástěnné do G 3 / 4</t>
  </si>
  <si>
    <t>-704668129</t>
  </si>
  <si>
    <t>725822611</t>
  </si>
  <si>
    <t>Baterie umyvadlová stojánková páková bez výpusti</t>
  </si>
  <si>
    <t>-519890329</t>
  </si>
  <si>
    <t>725831313</t>
  </si>
  <si>
    <t>Baterie vanová nástěnná páková s příslušenstvím a pohyblivým držákem</t>
  </si>
  <si>
    <t>1917886913</t>
  </si>
  <si>
    <t>725865501</t>
  </si>
  <si>
    <t>Odpadní souprava DN 40/50 se zápachovou uzávěrkou pro vanu, ovládání bovdenem</t>
  </si>
  <si>
    <t>-712044161</t>
  </si>
  <si>
    <t>725869101</t>
  </si>
  <si>
    <t>Montáž zápachových uzávěrek do DN 40</t>
  </si>
  <si>
    <t>298114146</t>
  </si>
  <si>
    <t>55161837</t>
  </si>
  <si>
    <t>uzávěrka zápachová pro pračku a myčku nástěnná PP-bílá DN 40</t>
  </si>
  <si>
    <t>806924276</t>
  </si>
  <si>
    <t>ZUU</t>
  </si>
  <si>
    <t>Zápachová uzávěra - sifon pro umyvadla, provedení chrom</t>
  </si>
  <si>
    <t>-809733491</t>
  </si>
  <si>
    <t>725980123</t>
  </si>
  <si>
    <t>Dvířka 40/20 vč. montáže a začištění k obkladu</t>
  </si>
  <si>
    <t>-1703430381</t>
  </si>
  <si>
    <t>998725103</t>
  </si>
  <si>
    <t>Přesun hmot tonážní pro zařizovací předměty v objektech v do 24 m</t>
  </si>
  <si>
    <t>188415339</t>
  </si>
  <si>
    <t>998725181</t>
  </si>
  <si>
    <t>Příplatek k přesunu hmot tonážní 725 prováděný bez použití mechanizace</t>
  </si>
  <si>
    <t>-370882148</t>
  </si>
  <si>
    <t>OIM</t>
  </si>
  <si>
    <t>Ostatní instalační materiál nutný pro dopojení zařizovacích předmětů (pancéřové hadičky, těsnění atd...)</t>
  </si>
  <si>
    <t>kpl</t>
  </si>
  <si>
    <t>-1598420440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</si>
  <si>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</si>
  <si>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</si>
  <si>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</si>
  <si>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</si>
  <si>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1813738744</t>
  </si>
  <si>
    <t>998726113</t>
  </si>
  <si>
    <t>Přesun hmot tonážní pro instalační prefabrikáty v objektech v do 24 m</t>
  </si>
  <si>
    <t>1401483388</t>
  </si>
  <si>
    <t>998726181</t>
  </si>
  <si>
    <t>Příplatek k přesunu hmot tonážní 726 prováděný bez použití mechanizace</t>
  </si>
  <si>
    <t>1432678768</t>
  </si>
  <si>
    <t>741</t>
  </si>
  <si>
    <t>Elektroinstalace - silnoproud</t>
  </si>
  <si>
    <t>741112001</t>
  </si>
  <si>
    <t>Montáž krabice zapuštěná plastová kruhová</t>
  </si>
  <si>
    <t>-686325338</t>
  </si>
  <si>
    <t>34571515</t>
  </si>
  <si>
    <t>krabice přístrojová instalační 400 V, 142x71x45mm do dutých stěn</t>
  </si>
  <si>
    <t>-1875470376</t>
  </si>
  <si>
    <t>741120001</t>
  </si>
  <si>
    <t>Montáž vodič Cu izolovaný plný a laněný žíla 0,35-6 mm2 pod omítku (CY)</t>
  </si>
  <si>
    <t>-662387061</t>
  </si>
  <si>
    <t>34111036</t>
  </si>
  <si>
    <t>kabel silový s Cu jádrem 1 kV 3x2,5mm2</t>
  </si>
  <si>
    <t>353713659</t>
  </si>
  <si>
    <t>34111018</t>
  </si>
  <si>
    <t>kabel silový s Cu jádrem 6mm2</t>
  </si>
  <si>
    <t>-1705656027</t>
  </si>
  <si>
    <t>741210001</t>
  </si>
  <si>
    <t>Montáž rozvodnice oceloplechová nebo plastová běžná do 20 kg</t>
  </si>
  <si>
    <t>-2011181704</t>
  </si>
  <si>
    <t>35713850</t>
  </si>
  <si>
    <t>rozvodnice elektroměrové s jedním 1 fázovým místem bez požární úpravy 18 pozic</t>
  </si>
  <si>
    <t>1708263702</t>
  </si>
  <si>
    <t>741310001</t>
  </si>
  <si>
    <t>Montáž vypínač nástěnný 1-jednopólový prostředí normální</t>
  </si>
  <si>
    <t>1386358302</t>
  </si>
  <si>
    <t>34535799</t>
  </si>
  <si>
    <t>ovladač zapínací tlačítkový 10A 3553-80289 velkoplošný</t>
  </si>
  <si>
    <t>1784328407</t>
  </si>
  <si>
    <t>741313001</t>
  </si>
  <si>
    <t>Montáž zásuvka (polo)zapuštěná bezšroubové připojení 2P+PE se zapojením vodičů</t>
  </si>
  <si>
    <t>-1251345692</t>
  </si>
  <si>
    <t>35811077</t>
  </si>
  <si>
    <t>zásuvka nepropustná nástěnná 16A 220 V 3pólová</t>
  </si>
  <si>
    <t>-547141876</t>
  </si>
  <si>
    <t>741370002</t>
  </si>
  <si>
    <t>Montáž svítidlo žárovkové bytové stropní přisazené 1 zdroj se sklem</t>
  </si>
  <si>
    <t>-1098508100</t>
  </si>
  <si>
    <t>34821275</t>
  </si>
  <si>
    <t>svítidlo bytové žárovkové IP 42, max. 60 W E27</t>
  </si>
  <si>
    <t>-850369270</t>
  </si>
  <si>
    <t>34111030</t>
  </si>
  <si>
    <t>kabel silový s Cu jádrem 1 kV 3x1,5mm2</t>
  </si>
  <si>
    <t>543534978</t>
  </si>
  <si>
    <t>741810001</t>
  </si>
  <si>
    <t>Celková prohlídka elektrického rozvodu a zařízení do 100 000,- Kč</t>
  </si>
  <si>
    <t>-379602653</t>
  </si>
  <si>
    <t>998741103</t>
  </si>
  <si>
    <t>Přesun hmot tonážní pro silnoproud v objektech v do 24 m</t>
  </si>
  <si>
    <t>1668076357</t>
  </si>
  <si>
    <t>998741181</t>
  </si>
  <si>
    <t>Příplatek k přesunu hmot tonážní 741 prováděný bez použití mechanizace</t>
  </si>
  <si>
    <t>55546311</t>
  </si>
  <si>
    <t>34823735</t>
  </si>
  <si>
    <t>svítidlo zářivkové interiérové s kompenzací, barva bílá, 18W, délka 974 mm</t>
  </si>
  <si>
    <t>859952002</t>
  </si>
  <si>
    <t>751</t>
  </si>
  <si>
    <t>Vzduchotechnika</t>
  </si>
  <si>
    <t>751111012</t>
  </si>
  <si>
    <t>Mtž vent ax ntl nástěnného základního D do 200 mm</t>
  </si>
  <si>
    <t>992906445</t>
  </si>
  <si>
    <t>V</t>
  </si>
  <si>
    <t>Axiální ventilátor max. 20x20cm, pr. 125 mm</t>
  </si>
  <si>
    <t>505143984</t>
  </si>
  <si>
    <t>751111811</t>
  </si>
  <si>
    <t>Demontáž ventilátoru axiálního nízkotlakého kruhové potrubí D do 200 mm</t>
  </si>
  <si>
    <t>845568716</t>
  </si>
  <si>
    <t>998751102</t>
  </si>
  <si>
    <t>Přesun hmot tonážní pro vzduchotechniku v objektech v do 24 m</t>
  </si>
  <si>
    <t>-79315669</t>
  </si>
  <si>
    <t>998751181</t>
  </si>
  <si>
    <t>Příplatek k přesunu hmot tonážní 751 prováděný bez použití mechanizace</t>
  </si>
  <si>
    <t>-543520754</t>
  </si>
  <si>
    <t>763</t>
  </si>
  <si>
    <t>Konstrukce suché výstavby</t>
  </si>
  <si>
    <t>763111331</t>
  </si>
  <si>
    <t>SDK příčka tl 80 mm profil CW+UW 50 desky 1xH2 15 TI 40 mm</t>
  </si>
  <si>
    <t>-1574221121</t>
  </si>
  <si>
    <t>1,95*2*2,6</t>
  </si>
  <si>
    <t>2,85*2,6</t>
  </si>
  <si>
    <t>(0,91+2,59)*2,6</t>
  </si>
  <si>
    <t>763111718</t>
  </si>
  <si>
    <t>SDK příčka úprava styku příčky a stropu/stávající stěny páskou nebo silikonováním</t>
  </si>
  <si>
    <t>832993782</t>
  </si>
  <si>
    <t>2,85</t>
  </si>
  <si>
    <t>(0,895+1,11)*2</t>
  </si>
  <si>
    <t>0,9+2,59+1,95</t>
  </si>
  <si>
    <t>2,6*6</t>
  </si>
  <si>
    <t>763111724</t>
  </si>
  <si>
    <t>SDK příčka páska k vyztužení různých úhlů</t>
  </si>
  <si>
    <t>-422312772</t>
  </si>
  <si>
    <t>2,6*1</t>
  </si>
  <si>
    <t>763111751</t>
  </si>
  <si>
    <t>Příplatek k SDK příčce za plochu do 6 m2 jednotlivě</t>
  </si>
  <si>
    <t>-701200086</t>
  </si>
  <si>
    <t>763111762</t>
  </si>
  <si>
    <t>Příplatek k SDK příčce s jednoduchou nosnou konstrukcí za zahuštění profilů na vzdálenost 41 mm</t>
  </si>
  <si>
    <t>-1716903282</t>
  </si>
  <si>
    <t>763111771</t>
  </si>
  <si>
    <t>Příplatek k SDK příčce za rovinnost kvality Q3</t>
  </si>
  <si>
    <t>2090021014</t>
  </si>
  <si>
    <t>23,933*2</t>
  </si>
  <si>
    <t>998763303</t>
  </si>
  <si>
    <t>Přesun hmot tonážní pro sádrokartonové konstrukce v objektech v do 24 m</t>
  </si>
  <si>
    <t>-1862274680</t>
  </si>
  <si>
    <t>998763381</t>
  </si>
  <si>
    <t>Příplatek k přesunu hmot tonážní 763 SDK prováděný bez použití mechanizace</t>
  </si>
  <si>
    <t>-896415685</t>
  </si>
  <si>
    <t>VS</t>
  </si>
  <si>
    <t>Příplatek za použití vysokopevnostního sádrokartonu tvrzeného v místě zavěšení kuchyňské linky</t>
  </si>
  <si>
    <t>1251612458</t>
  </si>
  <si>
    <t>766</t>
  </si>
  <si>
    <t>Konstrukce truhlářské</t>
  </si>
  <si>
    <t>766421812</t>
  </si>
  <si>
    <t>Demontáž truhlářského obložení podhledů z panelů plochy přes 1,5 m2</t>
  </si>
  <si>
    <t>1051147664</t>
  </si>
  <si>
    <t>demontáž obložení stropu umakartem:</t>
  </si>
  <si>
    <t>2,6*1,895</t>
  </si>
  <si>
    <t>766660001</t>
  </si>
  <si>
    <t>Montáž dveřních křídel otvíravých 1křídlových š do 0,8 m do ocelové zárubně</t>
  </si>
  <si>
    <t>97369482</t>
  </si>
  <si>
    <t>61162854</t>
  </si>
  <si>
    <t>dveře vnitřní foliované plné 1křídlové 70x197 cm</t>
  </si>
  <si>
    <t>-368308266</t>
  </si>
  <si>
    <t>54914610</t>
  </si>
  <si>
    <t>kování vrchní dveřní klika včetně rozet a montážního materiál nerez PK</t>
  </si>
  <si>
    <t>-465137334</t>
  </si>
  <si>
    <t>766660722</t>
  </si>
  <si>
    <t>Montáž dveřního kování - zámku</t>
  </si>
  <si>
    <t>527128473</t>
  </si>
  <si>
    <t>54925015</t>
  </si>
  <si>
    <t>zámek stavební zadlabací dozický 02-03 L Zn</t>
  </si>
  <si>
    <t>1382369011</t>
  </si>
  <si>
    <t>766695212</t>
  </si>
  <si>
    <t>Montáž truhlářských prahů dveří 1křídlových šířky do 10 cm</t>
  </si>
  <si>
    <t>-1706585986</t>
  </si>
  <si>
    <t>61187416</t>
  </si>
  <si>
    <t>práh dveřní dřevěný bukový tl 2cm dl 92cm š 10cm</t>
  </si>
  <si>
    <t>605504515</t>
  </si>
  <si>
    <t>766812840</t>
  </si>
  <si>
    <t>Demontáž kuchyňských linek dřevěných nebo kovových délky do 2,1 m</t>
  </si>
  <si>
    <t>2106376950</t>
  </si>
  <si>
    <t>998766103</t>
  </si>
  <si>
    <t>Přesun hmot tonážní pro konstrukce truhlářské v objektech v do 24 m</t>
  </si>
  <si>
    <t>-1905799070</t>
  </si>
  <si>
    <t>998766181</t>
  </si>
  <si>
    <t>Příplatek k přesunu hmot tonážní 766 prováděný bez použití mechanizace</t>
  </si>
  <si>
    <t>-850657564</t>
  </si>
  <si>
    <t>DV</t>
  </si>
  <si>
    <t>Dodávka a osazení SDK konstrukce dvířek za wc - pro obklad vč. úchytek a začištění</t>
  </si>
  <si>
    <t>-1888154911</t>
  </si>
  <si>
    <t>KL</t>
  </si>
  <si>
    <t>Kuchyňská linka dle specifikace vč. dřezu - dodávka</t>
  </si>
  <si>
    <t>-1942497983</t>
  </si>
  <si>
    <t>MKL</t>
  </si>
  <si>
    <t>Montáž kuchyňské linky dle specifikace</t>
  </si>
  <si>
    <t>777626017</t>
  </si>
  <si>
    <t>UP</t>
  </si>
  <si>
    <t>Dodatečná úprava dveřních prahů vzhledem k výškovým rozdílům podlah</t>
  </si>
  <si>
    <t>1658452434</t>
  </si>
  <si>
    <t>771</t>
  </si>
  <si>
    <t>Podlahy z dlaždic</t>
  </si>
  <si>
    <t>771571113</t>
  </si>
  <si>
    <t>Montáž podlah z keramických dlaždic režných hladkých do malty do 12 ks/m2</t>
  </si>
  <si>
    <t>462411129</t>
  </si>
  <si>
    <t>771591111</t>
  </si>
  <si>
    <t>Podlahy penetrace podkladu</t>
  </si>
  <si>
    <t>-1851732505</t>
  </si>
  <si>
    <t>59761408</t>
  </si>
  <si>
    <t>dlaždice keramická barevná přes 9 do 12 ks/m2</t>
  </si>
  <si>
    <t>1312357119</t>
  </si>
  <si>
    <t>3,863*1,1</t>
  </si>
  <si>
    <t>4,249*1,1 'Přepočtené koeficientem množství</t>
  </si>
  <si>
    <t>998771103</t>
  </si>
  <si>
    <t>Přesun hmot tonážní pro podlahy z dlaždic v objektech v do 24 m</t>
  </si>
  <si>
    <t>-1396774131</t>
  </si>
  <si>
    <t>998771181</t>
  </si>
  <si>
    <t>Příplatek k přesunu hmot tonážní 771 prováděný bez použití mechanizace</t>
  </si>
  <si>
    <t>744023665</t>
  </si>
  <si>
    <t>776</t>
  </si>
  <si>
    <t>Podlahy povlakové</t>
  </si>
  <si>
    <t>776201812</t>
  </si>
  <si>
    <t>Demontáž lepených povlakových podlah s podložkou ručně</t>
  </si>
  <si>
    <t>-1606498581</t>
  </si>
  <si>
    <t>demontáž nášlapné vrstvy z pvc:</t>
  </si>
  <si>
    <t>1,13*0,895</t>
  </si>
  <si>
    <t>1,6*1,78</t>
  </si>
  <si>
    <t>0,7*2,85</t>
  </si>
  <si>
    <t>776421111</t>
  </si>
  <si>
    <t>Montáž obvodových lišt lepením</t>
  </si>
  <si>
    <t>1475772186</t>
  </si>
  <si>
    <t>28411003</t>
  </si>
  <si>
    <t>lišta soklová PVC 30 x 30 mm</t>
  </si>
  <si>
    <t>-1955549923</t>
  </si>
  <si>
    <t>6,21714285714286*1,02 'Přepočtené koeficientem množství</t>
  </si>
  <si>
    <t>998776103</t>
  </si>
  <si>
    <t>Přesun hmot tonážní pro podlahy povlakové v objektech v do 24 m</t>
  </si>
  <si>
    <t>-1645241704</t>
  </si>
  <si>
    <t>998776181</t>
  </si>
  <si>
    <t>Příplatek k přesunu hmot tonážní 776 prováděný bez použití mechanizace</t>
  </si>
  <si>
    <t>-423677885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</si>
  <si>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</si>
  <si>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</si>
  <si>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</si>
  <si>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</si>
  <si>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611366795</t>
  </si>
  <si>
    <t>L</t>
  </si>
  <si>
    <t>Listela - dekorovaný obklad</t>
  </si>
  <si>
    <t>1357847685</t>
  </si>
  <si>
    <t>10,82/0,4*1,1</t>
  </si>
  <si>
    <t>781471113</t>
  </si>
  <si>
    <t>Montáž obkladů vnitřních keramických hladkých do 19 ks/m2 kladených do malty</t>
  </si>
  <si>
    <t>-512844021</t>
  </si>
  <si>
    <t>(1,87+1,535)*2*2</t>
  </si>
  <si>
    <t>(0,895+1,11)*2*2</t>
  </si>
  <si>
    <t>(0,6+2,85+0,6)*0,6</t>
  </si>
  <si>
    <t>59761155</t>
  </si>
  <si>
    <t>dlaždice keramické koupelnové(barevné) přes 19 do 25 ks/m2</t>
  </si>
  <si>
    <t>-29932086</t>
  </si>
  <si>
    <t>24,07*1,1</t>
  </si>
  <si>
    <t>781495111</t>
  </si>
  <si>
    <t>Penetrace podkladu vnitřních obkladů</t>
  </si>
  <si>
    <t>1858364760</t>
  </si>
  <si>
    <t>998781103</t>
  </si>
  <si>
    <t>Přesun hmot tonážní pro obklady keramické v objektech v do 24 m</t>
  </si>
  <si>
    <t>1352102266</t>
  </si>
  <si>
    <t>998781181</t>
  </si>
  <si>
    <t>Příplatek k přesunu hmot tonážní 781 prováděný bez použití mechanizace</t>
  </si>
  <si>
    <t>-1107366139</t>
  </si>
  <si>
    <t>783</t>
  </si>
  <si>
    <t>Dokončovací práce - nátěry</t>
  </si>
  <si>
    <t>783301313</t>
  </si>
  <si>
    <t>Odmaštění zámečnických konstrukcí ředidlovým odmašťovačem</t>
  </si>
  <si>
    <t>203409850</t>
  </si>
  <si>
    <t>783314101</t>
  </si>
  <si>
    <t>Základní jednonásobný syntetický nátěr zámečnických konstrukcí</t>
  </si>
  <si>
    <t>-54242148</t>
  </si>
  <si>
    <t>zárubně:</t>
  </si>
  <si>
    <t>(2*2+0,9)*2*0,5</t>
  </si>
  <si>
    <t>783317101</t>
  </si>
  <si>
    <t>Krycí jednonásobný syntetický standardní nátěr zámečnických konstrukcí</t>
  </si>
  <si>
    <t>-1285434734</t>
  </si>
  <si>
    <t>784</t>
  </si>
  <si>
    <t>Dokončovací práce - malby a tapety</t>
  </si>
  <si>
    <t>1174582965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</si>
  <si>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</si>
  <si>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</si>
  <si>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</si>
  <si>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</si>
  <si>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</si>
  <si>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</si>
  <si>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</si>
  <si>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Základní silikátová jednonásobná penetrace podkladu v místnostech výšky do 3,80m</t>
  </si>
  <si>
    <t>-1306588778</t>
  </si>
  <si>
    <t>784321001</t>
  </si>
  <si>
    <t>Jednonásobné silikátové bílé malby v místnosti výšky do 3,80 m</t>
  </si>
  <si>
    <t>-1745517978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</si>
  <si>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</si>
  <si>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</si>
  <si>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</si>
  <si>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</si>
  <si>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</si>
  <si>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</si>
  <si>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340556408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</si>
  <si>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</si>
  <si>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</si>
  <si>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</si>
  <si>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</si>
  <si>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</si>
  <si>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</si>
  <si>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</si>
  <si>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</si>
  <si>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</si>
  <si>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-383784328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</si>
  <si>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</si>
  <si>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</si>
  <si>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</si>
  <si>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</si>
  <si>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239936975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</si>
  <si>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</si>
  <si>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</si>
  <si>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</si>
  <si>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</si>
  <si>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</si>
  <si>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</si>
  <si>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</si>
  <si>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942569072</t>
  </si>
  <si>
    <t>VRN7</t>
  </si>
  <si>
    <t>Provozní vlivy</t>
  </si>
  <si>
    <t>070001000</t>
  </si>
  <si>
    <t>-1383717616</t>
  </si>
  <si>
    <t>V. Košaře 5/124</t>
  </si>
  <si>
    <t>4 - Bytová jednotka č.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</si>
</sst>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2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2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2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2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V. Košaře 122/1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27. 8. 2019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1" t="s">
        <v>81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'4 - Bytová jednotka č.4'!J30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3" t="s">
        <v>83</v>
      </c>
      <c r="AR95" s="80"/>
      <c r="AS95" s="84">
        <v>0</v>
      </c>
      <c r="AT95" s="85">
        <f>ROUND(SUM(AV95:AW95),2)</f>
        <v>0</v>
      </c>
      <c r="AU95" s="86">
        <f>'4 - Bytová jednotka č.4'!P142</f>
        <v>0</v>
      </c>
      <c r="AV95" s="85">
        <f>'4 - Bytová jednotka č.4'!J33</f>
        <v>0</v>
      </c>
      <c r="AW95" s="85">
        <f>'4 - Bytová jednotka č.4'!J34</f>
        <v>0</v>
      </c>
      <c r="AX95" s="85">
        <f>'4 - Bytová jednotka č.4'!J35</f>
        <v>0</v>
      </c>
      <c r="AY95" s="85">
        <f>'4 - Bytová jednotka č.4'!J36</f>
        <v>0</v>
      </c>
      <c r="AZ95" s="85">
        <f>'4 - Bytová jednotka č.4'!F33</f>
        <v>0</v>
      </c>
      <c r="BA95" s="85">
        <f>'4 - Bytová jednotka č.4'!F34</f>
        <v>0</v>
      </c>
      <c r="BB95" s="85">
        <f>'4 - Bytová jednotka č.4'!F35</f>
        <v>0</v>
      </c>
      <c r="BC95" s="85">
        <f>'4 - Bytová jednotka č.4'!F36</f>
        <v>0</v>
      </c>
      <c r="BD95" s="87">
        <f>'4 - Bytová jednotka č.4'!F37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4 - Bytová jednotka č.4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5"/>
  <sheetViews>
    <sheetView showGridLines="0" tabSelected="1" workbookViewId="0" topLeftCell="A425">
      <selection activeCell="C444" sqref="C44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735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736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ROUND((SUM(BE142:BE444)),2)</f>
        <v>0</v>
      </c>
      <c r="G33" s="32"/>
      <c r="H33" s="32"/>
      <c r="I33" s="103">
        <v>0.21</v>
      </c>
      <c r="J33" s="102">
        <f>ROUND(((SUM(BE142:BE444))*I33),2)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ROUND((SUM(BF142:BF444)),2)</f>
        <v>0</v>
      </c>
      <c r="G34" s="32"/>
      <c r="H34" s="32"/>
      <c r="I34" s="103">
        <v>0.15</v>
      </c>
      <c r="J34" s="102">
        <f>ROUND(((SUM(BF142:BF444))*I34),2)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ROUND((SUM(BG142:BG444)),2)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ROUND((SUM(BH142:BH444)),2)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ROUND((SUM(BI142:BI444)),2)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V. Košaře 5/124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4 - Bytová jednotka č. 30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J163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J187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J195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J199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J200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J229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J240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J252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J263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J281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J285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J304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J310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J335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J354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J365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J378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J395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J401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J415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J440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J441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J443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V. Košaře 5/124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24" t="str">
        <f>E9</f>
        <v>4 - Bytová jednotka č. 30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27. 8. 2019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P143+P199+P415+P440</f>
        <v>0</v>
      </c>
      <c r="Q142" s="66"/>
      <c r="R142" s="141">
        <f>R143+R199+R415+R440</f>
        <v>3.2287136499999995</v>
      </c>
      <c r="S142" s="66"/>
      <c r="T142" s="142">
        <f>T143+T199+T415+T440</f>
        <v>3.7397487000000007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BK143+BK199+BK415+BK440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P144+P147+P163+P187+P195</f>
        <v>0</v>
      </c>
      <c r="Q143" s="150"/>
      <c r="R143" s="151">
        <f>R144+R147+R163+R187+R195</f>
        <v>0.8132899299999999</v>
      </c>
      <c r="S143" s="150"/>
      <c r="T143" s="152">
        <f>T144+T147+T163+T187+T195</f>
        <v>3.3338861500000005</v>
      </c>
      <c r="AR143" s="145" t="s">
        <v>84</v>
      </c>
      <c r="AT143" s="153" t="s">
        <v>75</v>
      </c>
      <c r="AU143" s="153" t="s">
        <v>76</v>
      </c>
      <c r="AY143" s="145" t="s">
        <v>134</v>
      </c>
      <c r="BK143" s="154">
        <f>BK144+BK147+BK163+BK187+BK195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0.112728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1.76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0.112728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81</v>
      </c>
      <c r="AT145" s="170" t="s">
        <v>137</v>
      </c>
      <c r="AU145" s="170" t="s">
        <v>141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141</v>
      </c>
      <c r="BK145" s="171">
        <f>ROUND(I145*H145,2)</f>
        <v>0</v>
      </c>
      <c r="BL145" s="17" t="s">
        <v>81</v>
      </c>
      <c r="BM145" s="170" t="s">
        <v>142</v>
      </c>
    </row>
    <row r="146" spans="2:51" s="13" customFormat="1" ht="12">
      <c r="B146" s="172"/>
      <c r="D146" s="173" t="s">
        <v>143</v>
      </c>
      <c r="E146" s="174" t="s">
        <v>1</v>
      </c>
      <c r="F146" s="175" t="s">
        <v>144</v>
      </c>
      <c r="H146" s="176">
        <v>1.76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143</v>
      </c>
      <c r="AU146" s="174" t="s">
        <v>141</v>
      </c>
      <c r="AV146" s="13" t="s">
        <v>141</v>
      </c>
      <c r="AW146" s="13" t="s">
        <v>33</v>
      </c>
      <c r="AX146" s="13" t="s">
        <v>84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145</v>
      </c>
      <c r="F147" s="155" t="s">
        <v>146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SUM(P148:P162)</f>
        <v>0</v>
      </c>
      <c r="Q147" s="150"/>
      <c r="R147" s="151">
        <f>SUM(R148:R162)</f>
        <v>0.69814193</v>
      </c>
      <c r="S147" s="150"/>
      <c r="T147" s="152">
        <f>SUM(T148:T162)</f>
        <v>0</v>
      </c>
      <c r="AR147" s="145" t="s">
        <v>84</v>
      </c>
      <c r="AT147" s="153" t="s">
        <v>75</v>
      </c>
      <c r="AU147" s="153" t="s">
        <v>84</v>
      </c>
      <c r="AY147" s="145" t="s">
        <v>134</v>
      </c>
      <c r="BK147" s="154">
        <f>SUM(BK148:BK162)</f>
        <v>0</v>
      </c>
    </row>
    <row r="148" spans="1:65" s="2" customFormat="1" ht="21.75" customHeight="1">
      <c r="A148" s="32"/>
      <c r="B148" s="157"/>
      <c r="C148" s="158">
        <v>2</v>
      </c>
      <c r="D148" s="158" t="s">
        <v>137</v>
      </c>
      <c r="E148" s="159" t="s">
        <v>150</v>
      </c>
      <c r="F148" s="160" t="s">
        <v>151</v>
      </c>
      <c r="G148" s="161" t="s">
        <v>140</v>
      </c>
      <c r="H148" s="162">
        <v>15.197</v>
      </c>
      <c r="I148" s="163"/>
      <c r="J148" s="164">
        <f aca="true" t="shared" si="0" ref="J148:J150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0">O148*H148</f>
        <v>0</v>
      </c>
      <c r="Q148" s="168">
        <v>0.00026</v>
      </c>
      <c r="R148" s="168">
        <f aca="true" t="shared" si="2" ref="R148:R150">Q148*H148</f>
        <v>0.003951219999999999</v>
      </c>
      <c r="S148" s="168">
        <v>0</v>
      </c>
      <c r="T148" s="169">
        <f aca="true" t="shared" si="3" ref="T148:T150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81</v>
      </c>
      <c r="AT148" s="170" t="s">
        <v>137</v>
      </c>
      <c r="AU148" s="170" t="s">
        <v>141</v>
      </c>
      <c r="AY148" s="17" t="s">
        <v>134</v>
      </c>
      <c r="BE148" s="171">
        <f aca="true" t="shared" si="4" ref="BE148:BE150">IF(N148="základní",J148,0)</f>
        <v>0</v>
      </c>
      <c r="BF148" s="171">
        <f aca="true" t="shared" si="5" ref="BF148:BF150">IF(N148="snížená",J148,0)</f>
        <v>0</v>
      </c>
      <c r="BG148" s="171">
        <f aca="true" t="shared" si="6" ref="BG148:BG150">IF(N148="zákl. přenesená",J148,0)</f>
        <v>0</v>
      </c>
      <c r="BH148" s="171">
        <f aca="true" t="shared" si="7" ref="BH148:BH150">IF(N148="sníž. přenesená",J148,0)</f>
        <v>0</v>
      </c>
      <c r="BI148" s="171">
        <f aca="true" t="shared" si="8" ref="BI148:BI150">IF(N148="nulová",J148,0)</f>
        <v>0</v>
      </c>
      <c r="BJ148" s="17" t="s">
        <v>141</v>
      </c>
      <c r="BK148" s="171">
        <f aca="true" t="shared" si="9" ref="BK148:BK150">ROUND(I148*H148,2)</f>
        <v>0</v>
      </c>
      <c r="BL148" s="17" t="s">
        <v>81</v>
      </c>
      <c r="BM148" s="170" t="s">
        <v>152</v>
      </c>
    </row>
    <row r="149" spans="1:65" s="2" customFormat="1" ht="21.75" customHeight="1">
      <c r="A149" s="32"/>
      <c r="B149" s="157"/>
      <c r="C149" s="158">
        <v>3</v>
      </c>
      <c r="D149" s="158" t="s">
        <v>137</v>
      </c>
      <c r="E149" s="159" t="s">
        <v>153</v>
      </c>
      <c r="F149" s="160" t="s">
        <v>154</v>
      </c>
      <c r="G149" s="161" t="s">
        <v>140</v>
      </c>
      <c r="H149" s="162">
        <v>15.197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0.06656286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81</v>
      </c>
      <c r="AT149" s="170" t="s">
        <v>137</v>
      </c>
      <c r="AU149" s="170" t="s">
        <v>141</v>
      </c>
      <c r="AY149" s="17" t="s">
        <v>134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141</v>
      </c>
      <c r="BK149" s="171">
        <f t="shared" si="9"/>
        <v>0</v>
      </c>
      <c r="BL149" s="17" t="s">
        <v>81</v>
      </c>
      <c r="BM149" s="170" t="s">
        <v>155</v>
      </c>
    </row>
    <row r="150" spans="1:65" s="2" customFormat="1" ht="21.75" customHeight="1">
      <c r="A150" s="32"/>
      <c r="B150" s="157"/>
      <c r="C150" s="158">
        <v>4</v>
      </c>
      <c r="D150" s="158" t="s">
        <v>137</v>
      </c>
      <c r="E150" s="159" t="s">
        <v>157</v>
      </c>
      <c r="F150" s="160" t="s">
        <v>158</v>
      </c>
      <c r="G150" s="161" t="s">
        <v>140</v>
      </c>
      <c r="H150" s="162">
        <v>9.541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0.028623000000000003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81</v>
      </c>
      <c r="AT150" s="170" t="s">
        <v>137</v>
      </c>
      <c r="AU150" s="170" t="s">
        <v>141</v>
      </c>
      <c r="AY150" s="17" t="s">
        <v>134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141</v>
      </c>
      <c r="BK150" s="171">
        <f t="shared" si="9"/>
        <v>0</v>
      </c>
      <c r="BL150" s="17" t="s">
        <v>81</v>
      </c>
      <c r="BM150" s="170" t="s">
        <v>159</v>
      </c>
    </row>
    <row r="151" spans="2:51" s="13" customFormat="1" ht="12">
      <c r="B151" s="172"/>
      <c r="D151" s="173" t="s">
        <v>143</v>
      </c>
      <c r="E151" s="174" t="s">
        <v>1</v>
      </c>
      <c r="F151" s="175" t="s">
        <v>160</v>
      </c>
      <c r="H151" s="176">
        <v>0.921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143</v>
      </c>
      <c r="AU151" s="174" t="s">
        <v>141</v>
      </c>
      <c r="AV151" s="13" t="s">
        <v>141</v>
      </c>
      <c r="AW151" s="13" t="s">
        <v>33</v>
      </c>
      <c r="AX151" s="13" t="s">
        <v>76</v>
      </c>
      <c r="AY151" s="174" t="s">
        <v>134</v>
      </c>
    </row>
    <row r="152" spans="2:51" s="13" customFormat="1" ht="12">
      <c r="B152" s="172"/>
      <c r="D152" s="173" t="s">
        <v>143</v>
      </c>
      <c r="E152" s="174" t="s">
        <v>1</v>
      </c>
      <c r="F152" s="175" t="s">
        <v>161</v>
      </c>
      <c r="H152" s="176">
        <v>8.62</v>
      </c>
      <c r="I152" s="177"/>
      <c r="L152" s="172"/>
      <c r="M152" s="178"/>
      <c r="N152" s="179"/>
      <c r="O152" s="179"/>
      <c r="P152" s="179"/>
      <c r="Q152" s="179"/>
      <c r="R152" s="179"/>
      <c r="S152" s="179"/>
      <c r="T152" s="180"/>
      <c r="AT152" s="174" t="s">
        <v>143</v>
      </c>
      <c r="AU152" s="174" t="s">
        <v>141</v>
      </c>
      <c r="AV152" s="13" t="s">
        <v>141</v>
      </c>
      <c r="AW152" s="13" t="s">
        <v>33</v>
      </c>
      <c r="AX152" s="13" t="s">
        <v>76</v>
      </c>
      <c r="AY152" s="174" t="s">
        <v>134</v>
      </c>
    </row>
    <row r="153" spans="2:51" s="14" customFormat="1" ht="12">
      <c r="B153" s="181"/>
      <c r="D153" s="173" t="s">
        <v>143</v>
      </c>
      <c r="E153" s="182" t="s">
        <v>1</v>
      </c>
      <c r="F153" s="183" t="s">
        <v>148</v>
      </c>
      <c r="H153" s="184">
        <v>9.541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2" t="s">
        <v>143</v>
      </c>
      <c r="AU153" s="182" t="s">
        <v>141</v>
      </c>
      <c r="AV153" s="14" t="s">
        <v>81</v>
      </c>
      <c r="AW153" s="14" t="s">
        <v>33</v>
      </c>
      <c r="AX153" s="14" t="s">
        <v>84</v>
      </c>
      <c r="AY153" s="182" t="s">
        <v>134</v>
      </c>
    </row>
    <row r="154" spans="1:65" s="2" customFormat="1" ht="21.75" customHeight="1">
      <c r="A154" s="32"/>
      <c r="B154" s="157"/>
      <c r="C154" s="158">
        <v>5</v>
      </c>
      <c r="D154" s="158" t="s">
        <v>137</v>
      </c>
      <c r="E154" s="159" t="s">
        <v>163</v>
      </c>
      <c r="F154" s="160" t="s">
        <v>164</v>
      </c>
      <c r="G154" s="161" t="s">
        <v>140</v>
      </c>
      <c r="H154" s="162">
        <v>15.197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0.01575</v>
      </c>
      <c r="R154" s="168">
        <f>Q154*H154</f>
        <v>0.23935274999999998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81</v>
      </c>
      <c r="AT154" s="170" t="s">
        <v>137</v>
      </c>
      <c r="AU154" s="170" t="s">
        <v>141</v>
      </c>
      <c r="AY154" s="17" t="s">
        <v>134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141</v>
      </c>
      <c r="BK154" s="171">
        <f>ROUND(I154*H154,2)</f>
        <v>0</v>
      </c>
      <c r="BL154" s="17" t="s">
        <v>81</v>
      </c>
      <c r="BM154" s="170" t="s">
        <v>165</v>
      </c>
    </row>
    <row r="155" spans="2:51" s="13" customFormat="1" ht="12">
      <c r="B155" s="172"/>
      <c r="D155" s="173" t="s">
        <v>143</v>
      </c>
      <c r="E155" s="174" t="s">
        <v>1</v>
      </c>
      <c r="F155" s="175" t="s">
        <v>166</v>
      </c>
      <c r="H155" s="176">
        <v>15.197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143</v>
      </c>
      <c r="AU155" s="174" t="s">
        <v>141</v>
      </c>
      <c r="AV155" s="13" t="s">
        <v>141</v>
      </c>
      <c r="AW155" s="13" t="s">
        <v>33</v>
      </c>
      <c r="AX155" s="13" t="s">
        <v>84</v>
      </c>
      <c r="AY155" s="174" t="s">
        <v>134</v>
      </c>
    </row>
    <row r="156" spans="2:51" s="13" customFormat="1" ht="12">
      <c r="B156" s="172"/>
      <c r="D156" s="173" t="s">
        <v>143</v>
      </c>
      <c r="E156" s="174" t="s">
        <v>1</v>
      </c>
      <c r="F156" s="175" t="s">
        <v>167</v>
      </c>
      <c r="H156" s="176">
        <v>50</v>
      </c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143</v>
      </c>
      <c r="AU156" s="174" t="s">
        <v>141</v>
      </c>
      <c r="AV156" s="13" t="s">
        <v>141</v>
      </c>
      <c r="AW156" s="13" t="s">
        <v>33</v>
      </c>
      <c r="AX156" s="13" t="s">
        <v>84</v>
      </c>
      <c r="AY156" s="174" t="s">
        <v>134</v>
      </c>
    </row>
    <row r="157" spans="1:65" s="2" customFormat="1" ht="21.75" customHeight="1">
      <c r="A157" s="32"/>
      <c r="B157" s="157"/>
      <c r="C157" s="158">
        <v>6</v>
      </c>
      <c r="D157" s="158" t="s">
        <v>137</v>
      </c>
      <c r="E157" s="159" t="s">
        <v>168</v>
      </c>
      <c r="F157" s="160" t="s">
        <v>169</v>
      </c>
      <c r="G157" s="161" t="s">
        <v>140</v>
      </c>
      <c r="H157" s="162">
        <v>3.863</v>
      </c>
      <c r="I157" s="163"/>
      <c r="J157" s="164">
        <f>ROUND(I157*H157,2)</f>
        <v>0</v>
      </c>
      <c r="K157" s="165"/>
      <c r="L157" s="33"/>
      <c r="M157" s="166" t="s">
        <v>1</v>
      </c>
      <c r="N157" s="167" t="s">
        <v>42</v>
      </c>
      <c r="O157" s="58"/>
      <c r="P157" s="168">
        <f>O157*H157</f>
        <v>0</v>
      </c>
      <c r="Q157" s="168">
        <v>0.0567</v>
      </c>
      <c r="R157" s="168">
        <f>Q157*H157</f>
        <v>0.2190321</v>
      </c>
      <c r="S157" s="168">
        <v>0</v>
      </c>
      <c r="T157" s="16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81</v>
      </c>
      <c r="AT157" s="170" t="s">
        <v>137</v>
      </c>
      <c r="AU157" s="170" t="s">
        <v>141</v>
      </c>
      <c r="AY157" s="17" t="s">
        <v>134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7" t="s">
        <v>141</v>
      </c>
      <c r="BK157" s="171">
        <f>ROUND(I157*H157,2)</f>
        <v>0</v>
      </c>
      <c r="BL157" s="17" t="s">
        <v>81</v>
      </c>
      <c r="BM157" s="170" t="s">
        <v>170</v>
      </c>
    </row>
    <row r="158" spans="2:51" s="13" customFormat="1" ht="12">
      <c r="B158" s="172"/>
      <c r="D158" s="173" t="s">
        <v>143</v>
      </c>
      <c r="E158" s="174" t="s">
        <v>1</v>
      </c>
      <c r="F158" s="175" t="s">
        <v>171</v>
      </c>
      <c r="H158" s="176">
        <v>2.87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143</v>
      </c>
      <c r="AU158" s="174" t="s">
        <v>141</v>
      </c>
      <c r="AV158" s="13" t="s">
        <v>141</v>
      </c>
      <c r="AW158" s="13" t="s">
        <v>33</v>
      </c>
      <c r="AX158" s="13" t="s">
        <v>76</v>
      </c>
      <c r="AY158" s="174" t="s">
        <v>134</v>
      </c>
    </row>
    <row r="159" spans="2:51" s="13" customFormat="1" ht="12">
      <c r="B159" s="172"/>
      <c r="D159" s="173" t="s">
        <v>143</v>
      </c>
      <c r="E159" s="174" t="s">
        <v>1</v>
      </c>
      <c r="F159" s="175" t="s">
        <v>172</v>
      </c>
      <c r="H159" s="176">
        <v>0.993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143</v>
      </c>
      <c r="AU159" s="174" t="s">
        <v>141</v>
      </c>
      <c r="AV159" s="13" t="s">
        <v>141</v>
      </c>
      <c r="AW159" s="13" t="s">
        <v>33</v>
      </c>
      <c r="AX159" s="13" t="s">
        <v>76</v>
      </c>
      <c r="AY159" s="174" t="s">
        <v>134</v>
      </c>
    </row>
    <row r="160" spans="2:51" s="14" customFormat="1" ht="12">
      <c r="B160" s="181"/>
      <c r="D160" s="173" t="s">
        <v>143</v>
      </c>
      <c r="E160" s="182" t="s">
        <v>1</v>
      </c>
      <c r="F160" s="183" t="s">
        <v>148</v>
      </c>
      <c r="H160" s="184">
        <v>3.863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143</v>
      </c>
      <c r="AU160" s="182" t="s">
        <v>141</v>
      </c>
      <c r="AV160" s="14" t="s">
        <v>81</v>
      </c>
      <c r="AW160" s="14" t="s">
        <v>33</v>
      </c>
      <c r="AX160" s="14" t="s">
        <v>84</v>
      </c>
      <c r="AY160" s="182" t="s">
        <v>134</v>
      </c>
    </row>
    <row r="161" spans="1:65" s="2" customFormat="1" ht="16.5" customHeight="1">
      <c r="A161" s="32"/>
      <c r="B161" s="157"/>
      <c r="C161" s="158">
        <v>7</v>
      </c>
      <c r="D161" s="158" t="s">
        <v>137</v>
      </c>
      <c r="E161" s="159" t="s">
        <v>173</v>
      </c>
      <c r="F161" s="160" t="s">
        <v>174</v>
      </c>
      <c r="G161" s="161" t="s">
        <v>175</v>
      </c>
      <c r="H161" s="162">
        <v>2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0.04684</v>
      </c>
      <c r="R161" s="168">
        <f>Q161*H161</f>
        <v>0.09368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81</v>
      </c>
      <c r="AT161" s="170" t="s">
        <v>137</v>
      </c>
      <c r="AU161" s="170" t="s">
        <v>141</v>
      </c>
      <c r="AY161" s="17" t="s">
        <v>134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141</v>
      </c>
      <c r="BK161" s="171">
        <f>ROUND(I161*H161,2)</f>
        <v>0</v>
      </c>
      <c r="BL161" s="17" t="s">
        <v>81</v>
      </c>
      <c r="BM161" s="170" t="s">
        <v>176</v>
      </c>
    </row>
    <row r="162" spans="1:65" s="2" customFormat="1" ht="16.5" customHeight="1">
      <c r="A162" s="32"/>
      <c r="B162" s="157"/>
      <c r="C162" s="196">
        <v>8</v>
      </c>
      <c r="D162" s="196" t="s">
        <v>177</v>
      </c>
      <c r="E162" s="197" t="s">
        <v>178</v>
      </c>
      <c r="F162" s="198" t="s">
        <v>179</v>
      </c>
      <c r="G162" s="199" t="s">
        <v>175</v>
      </c>
      <c r="H162" s="200">
        <v>2</v>
      </c>
      <c r="I162" s="201"/>
      <c r="J162" s="202">
        <f>ROUND(I162*H162,2)</f>
        <v>0</v>
      </c>
      <c r="K162" s="203"/>
      <c r="L162" s="204"/>
      <c r="M162" s="205" t="s">
        <v>1</v>
      </c>
      <c r="N162" s="206" t="s">
        <v>42</v>
      </c>
      <c r="O162" s="58"/>
      <c r="P162" s="168">
        <f>O162*H162</f>
        <v>0</v>
      </c>
      <c r="Q162" s="168">
        <v>0.02347</v>
      </c>
      <c r="R162" s="168">
        <f>Q162*H162</f>
        <v>0.04694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156</v>
      </c>
      <c r="AT162" s="170" t="s">
        <v>177</v>
      </c>
      <c r="AU162" s="170" t="s">
        <v>141</v>
      </c>
      <c r="AY162" s="17" t="s">
        <v>134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141</v>
      </c>
      <c r="BK162" s="171">
        <f>ROUND(I162*H162,2)</f>
        <v>0</v>
      </c>
      <c r="BL162" s="17" t="s">
        <v>81</v>
      </c>
      <c r="BM162" s="170" t="s">
        <v>180</v>
      </c>
    </row>
    <row r="163" spans="2:63" s="12" customFormat="1" ht="22.9" customHeight="1">
      <c r="B163" s="144"/>
      <c r="D163" s="145" t="s">
        <v>75</v>
      </c>
      <c r="E163" s="155" t="s">
        <v>162</v>
      </c>
      <c r="F163" s="155" t="s">
        <v>181</v>
      </c>
      <c r="I163" s="147"/>
      <c r="J163" s="156">
        <f>BK163</f>
        <v>0</v>
      </c>
      <c r="L163" s="144"/>
      <c r="M163" s="149"/>
      <c r="N163" s="150"/>
      <c r="O163" s="150"/>
      <c r="P163" s="151">
        <f>SUM(P164:P186)</f>
        <v>0</v>
      </c>
      <c r="Q163" s="150"/>
      <c r="R163" s="151">
        <f>SUM(R164:R186)</f>
        <v>0.0024200000000000003</v>
      </c>
      <c r="S163" s="150"/>
      <c r="T163" s="152">
        <f>SUM(T164:T186)</f>
        <v>3.3338861500000005</v>
      </c>
      <c r="AR163" s="145" t="s">
        <v>84</v>
      </c>
      <c r="AT163" s="153" t="s">
        <v>75</v>
      </c>
      <c r="AU163" s="153" t="s">
        <v>84</v>
      </c>
      <c r="AY163" s="145" t="s">
        <v>134</v>
      </c>
      <c r="BK163" s="154">
        <f>SUM(BK164:BK186)</f>
        <v>0</v>
      </c>
    </row>
    <row r="164" spans="1:65" s="2" customFormat="1" ht="21.75" customHeight="1">
      <c r="A164" s="32"/>
      <c r="B164" s="157"/>
      <c r="C164" s="158">
        <v>9</v>
      </c>
      <c r="D164" s="158" t="s">
        <v>137</v>
      </c>
      <c r="E164" s="159" t="s">
        <v>182</v>
      </c>
      <c r="F164" s="160" t="s">
        <v>183</v>
      </c>
      <c r="G164" s="161" t="s">
        <v>140</v>
      </c>
      <c r="H164" s="162">
        <v>15.607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184</v>
      </c>
      <c r="AT164" s="170" t="s">
        <v>137</v>
      </c>
      <c r="AU164" s="170" t="s">
        <v>141</v>
      </c>
      <c r="AY164" s="17" t="s">
        <v>134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141</v>
      </c>
      <c r="BK164" s="171">
        <f>ROUND(I164*H164,2)</f>
        <v>0</v>
      </c>
      <c r="BL164" s="17" t="s">
        <v>184</v>
      </c>
      <c r="BM164" s="170" t="s">
        <v>185</v>
      </c>
    </row>
    <row r="165" spans="2:51" s="15" customFormat="1" ht="12">
      <c r="B165" s="189"/>
      <c r="D165" s="173" t="s">
        <v>143</v>
      </c>
      <c r="E165" s="190" t="s">
        <v>1</v>
      </c>
      <c r="F165" s="191" t="s">
        <v>186</v>
      </c>
      <c r="H165" s="190" t="s">
        <v>1</v>
      </c>
      <c r="I165" s="192"/>
      <c r="L165" s="189"/>
      <c r="M165" s="193"/>
      <c r="N165" s="194"/>
      <c r="O165" s="194"/>
      <c r="P165" s="194"/>
      <c r="Q165" s="194"/>
      <c r="R165" s="194"/>
      <c r="S165" s="194"/>
      <c r="T165" s="195"/>
      <c r="AT165" s="190" t="s">
        <v>143</v>
      </c>
      <c r="AU165" s="190" t="s">
        <v>141</v>
      </c>
      <c r="AV165" s="15" t="s">
        <v>84</v>
      </c>
      <c r="AW165" s="15" t="s">
        <v>33</v>
      </c>
      <c r="AX165" s="15" t="s">
        <v>76</v>
      </c>
      <c r="AY165" s="190" t="s">
        <v>134</v>
      </c>
    </row>
    <row r="166" spans="2:51" s="13" customFormat="1" ht="12">
      <c r="B166" s="172"/>
      <c r="D166" s="173" t="s">
        <v>143</v>
      </c>
      <c r="E166" s="174" t="s">
        <v>1</v>
      </c>
      <c r="F166" s="175" t="s">
        <v>187</v>
      </c>
      <c r="H166" s="176">
        <v>10.556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74" t="s">
        <v>143</v>
      </c>
      <c r="AU166" s="174" t="s">
        <v>141</v>
      </c>
      <c r="AV166" s="13" t="s">
        <v>141</v>
      </c>
      <c r="AW166" s="13" t="s">
        <v>33</v>
      </c>
      <c r="AX166" s="13" t="s">
        <v>76</v>
      </c>
      <c r="AY166" s="174" t="s">
        <v>134</v>
      </c>
    </row>
    <row r="167" spans="2:51" s="15" customFormat="1" ht="12">
      <c r="B167" s="189"/>
      <c r="D167" s="173" t="s">
        <v>143</v>
      </c>
      <c r="E167" s="190" t="s">
        <v>1</v>
      </c>
      <c r="F167" s="191" t="s">
        <v>188</v>
      </c>
      <c r="H167" s="190" t="s">
        <v>1</v>
      </c>
      <c r="I167" s="192"/>
      <c r="L167" s="189"/>
      <c r="M167" s="193"/>
      <c r="N167" s="194"/>
      <c r="O167" s="194"/>
      <c r="P167" s="194"/>
      <c r="Q167" s="194"/>
      <c r="R167" s="194"/>
      <c r="S167" s="194"/>
      <c r="T167" s="195"/>
      <c r="AT167" s="190" t="s">
        <v>143</v>
      </c>
      <c r="AU167" s="190" t="s">
        <v>141</v>
      </c>
      <c r="AV167" s="15" t="s">
        <v>84</v>
      </c>
      <c r="AW167" s="15" t="s">
        <v>33</v>
      </c>
      <c r="AX167" s="15" t="s">
        <v>76</v>
      </c>
      <c r="AY167" s="190" t="s">
        <v>134</v>
      </c>
    </row>
    <row r="168" spans="2:51" s="13" customFormat="1" ht="12">
      <c r="B168" s="172"/>
      <c r="D168" s="173" t="s">
        <v>143</v>
      </c>
      <c r="E168" s="174" t="s">
        <v>1</v>
      </c>
      <c r="F168" s="175" t="s">
        <v>147</v>
      </c>
      <c r="H168" s="176">
        <v>5.051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143</v>
      </c>
      <c r="AU168" s="174" t="s">
        <v>141</v>
      </c>
      <c r="AV168" s="13" t="s">
        <v>141</v>
      </c>
      <c r="AW168" s="13" t="s">
        <v>33</v>
      </c>
      <c r="AX168" s="13" t="s">
        <v>76</v>
      </c>
      <c r="AY168" s="174" t="s">
        <v>134</v>
      </c>
    </row>
    <row r="169" spans="2:51" s="14" customFormat="1" ht="12">
      <c r="B169" s="181"/>
      <c r="D169" s="173" t="s">
        <v>143</v>
      </c>
      <c r="E169" s="182" t="s">
        <v>1</v>
      </c>
      <c r="F169" s="183" t="s">
        <v>148</v>
      </c>
      <c r="H169" s="184">
        <v>15.607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143</v>
      </c>
      <c r="AU169" s="182" t="s">
        <v>141</v>
      </c>
      <c r="AV169" s="14" t="s">
        <v>81</v>
      </c>
      <c r="AW169" s="14" t="s">
        <v>33</v>
      </c>
      <c r="AX169" s="14" t="s">
        <v>84</v>
      </c>
      <c r="AY169" s="182" t="s">
        <v>134</v>
      </c>
    </row>
    <row r="170" spans="1:65" s="2" customFormat="1" ht="21.75" customHeight="1">
      <c r="A170" s="32"/>
      <c r="B170" s="157"/>
      <c r="C170" s="158">
        <v>10</v>
      </c>
      <c r="D170" s="158" t="s">
        <v>137</v>
      </c>
      <c r="E170" s="159" t="s">
        <v>189</v>
      </c>
      <c r="F170" s="160" t="s">
        <v>190</v>
      </c>
      <c r="G170" s="161" t="s">
        <v>140</v>
      </c>
      <c r="H170" s="162">
        <v>13.241</v>
      </c>
      <c r="I170" s="163"/>
      <c r="J170" s="164">
        <f>ROUND(I170*H170,2)</f>
        <v>0</v>
      </c>
      <c r="K170" s="165"/>
      <c r="L170" s="33"/>
      <c r="M170" s="166" t="s">
        <v>1</v>
      </c>
      <c r="N170" s="167" t="s">
        <v>42</v>
      </c>
      <c r="O170" s="58"/>
      <c r="P170" s="168">
        <f>O170*H170</f>
        <v>0</v>
      </c>
      <c r="Q170" s="168">
        <v>0</v>
      </c>
      <c r="R170" s="168">
        <f>Q170*H170</f>
        <v>0</v>
      </c>
      <c r="S170" s="168">
        <v>0.00015</v>
      </c>
      <c r="T170" s="169">
        <f>S170*H170</f>
        <v>0.00198615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0" t="s">
        <v>184</v>
      </c>
      <c r="AT170" s="170" t="s">
        <v>137</v>
      </c>
      <c r="AU170" s="170" t="s">
        <v>141</v>
      </c>
      <c r="AY170" s="17" t="s">
        <v>134</v>
      </c>
      <c r="BE170" s="171">
        <f>IF(N170="základní",J170,0)</f>
        <v>0</v>
      </c>
      <c r="BF170" s="171">
        <f>IF(N170="snížená",J170,0)</f>
        <v>0</v>
      </c>
      <c r="BG170" s="171">
        <f>IF(N170="zákl. přenesená",J170,0)</f>
        <v>0</v>
      </c>
      <c r="BH170" s="171">
        <f>IF(N170="sníž. přenesená",J170,0)</f>
        <v>0</v>
      </c>
      <c r="BI170" s="171">
        <f>IF(N170="nulová",J170,0)</f>
        <v>0</v>
      </c>
      <c r="BJ170" s="17" t="s">
        <v>141</v>
      </c>
      <c r="BK170" s="171">
        <f>ROUND(I170*H170,2)</f>
        <v>0</v>
      </c>
      <c r="BL170" s="17" t="s">
        <v>184</v>
      </c>
      <c r="BM170" s="170" t="s">
        <v>191</v>
      </c>
    </row>
    <row r="171" spans="2:51" s="15" customFormat="1" ht="22.5">
      <c r="B171" s="189"/>
      <c r="D171" s="173" t="s">
        <v>143</v>
      </c>
      <c r="E171" s="190" t="s">
        <v>1</v>
      </c>
      <c r="F171" s="191" t="s">
        <v>192</v>
      </c>
      <c r="H171" s="190" t="s">
        <v>1</v>
      </c>
      <c r="I171" s="192"/>
      <c r="L171" s="189"/>
      <c r="M171" s="193"/>
      <c r="N171" s="194"/>
      <c r="O171" s="194"/>
      <c r="P171" s="194"/>
      <c r="Q171" s="194"/>
      <c r="R171" s="194"/>
      <c r="S171" s="194"/>
      <c r="T171" s="195"/>
      <c r="AT171" s="190" t="s">
        <v>143</v>
      </c>
      <c r="AU171" s="190" t="s">
        <v>141</v>
      </c>
      <c r="AV171" s="15" t="s">
        <v>84</v>
      </c>
      <c r="AW171" s="15" t="s">
        <v>33</v>
      </c>
      <c r="AX171" s="15" t="s">
        <v>76</v>
      </c>
      <c r="AY171" s="190" t="s">
        <v>134</v>
      </c>
    </row>
    <row r="172" spans="2:51" s="13" customFormat="1" ht="12">
      <c r="B172" s="172"/>
      <c r="D172" s="173" t="s">
        <v>143</v>
      </c>
      <c r="E172" s="174" t="s">
        <v>1</v>
      </c>
      <c r="F172" s="175" t="s">
        <v>193</v>
      </c>
      <c r="H172" s="176">
        <v>3.822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143</v>
      </c>
      <c r="AU172" s="174" t="s">
        <v>141</v>
      </c>
      <c r="AV172" s="13" t="s">
        <v>141</v>
      </c>
      <c r="AW172" s="13" t="s">
        <v>33</v>
      </c>
      <c r="AX172" s="13" t="s">
        <v>76</v>
      </c>
      <c r="AY172" s="174" t="s">
        <v>134</v>
      </c>
    </row>
    <row r="173" spans="2:51" s="13" customFormat="1" ht="12">
      <c r="B173" s="172"/>
      <c r="D173" s="173" t="s">
        <v>143</v>
      </c>
      <c r="E173" s="174" t="s">
        <v>1</v>
      </c>
      <c r="F173" s="175" t="s">
        <v>194</v>
      </c>
      <c r="H173" s="176">
        <v>4.368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143</v>
      </c>
      <c r="AU173" s="174" t="s">
        <v>141</v>
      </c>
      <c r="AV173" s="13" t="s">
        <v>141</v>
      </c>
      <c r="AW173" s="13" t="s">
        <v>33</v>
      </c>
      <c r="AX173" s="13" t="s">
        <v>76</v>
      </c>
      <c r="AY173" s="174" t="s">
        <v>134</v>
      </c>
    </row>
    <row r="174" spans="2:51" s="13" customFormat="1" ht="12">
      <c r="B174" s="172"/>
      <c r="D174" s="173" t="s">
        <v>143</v>
      </c>
      <c r="E174" s="174" t="s">
        <v>1</v>
      </c>
      <c r="F174" s="175" t="s">
        <v>147</v>
      </c>
      <c r="H174" s="176">
        <v>5.051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143</v>
      </c>
      <c r="AU174" s="174" t="s">
        <v>141</v>
      </c>
      <c r="AV174" s="13" t="s">
        <v>141</v>
      </c>
      <c r="AW174" s="13" t="s">
        <v>33</v>
      </c>
      <c r="AX174" s="13" t="s">
        <v>76</v>
      </c>
      <c r="AY174" s="174" t="s">
        <v>134</v>
      </c>
    </row>
    <row r="175" spans="2:51" s="14" customFormat="1" ht="12">
      <c r="B175" s="181"/>
      <c r="D175" s="173" t="s">
        <v>143</v>
      </c>
      <c r="E175" s="182" t="s">
        <v>1</v>
      </c>
      <c r="F175" s="183" t="s">
        <v>148</v>
      </c>
      <c r="H175" s="184">
        <v>13.241</v>
      </c>
      <c r="I175" s="185"/>
      <c r="L175" s="181"/>
      <c r="M175" s="186"/>
      <c r="N175" s="187"/>
      <c r="O175" s="187"/>
      <c r="P175" s="187"/>
      <c r="Q175" s="187"/>
      <c r="R175" s="187"/>
      <c r="S175" s="187"/>
      <c r="T175" s="188"/>
      <c r="AT175" s="182" t="s">
        <v>143</v>
      </c>
      <c r="AU175" s="182" t="s">
        <v>141</v>
      </c>
      <c r="AV175" s="14" t="s">
        <v>81</v>
      </c>
      <c r="AW175" s="14" t="s">
        <v>33</v>
      </c>
      <c r="AX175" s="14" t="s">
        <v>84</v>
      </c>
      <c r="AY175" s="182" t="s">
        <v>134</v>
      </c>
    </row>
    <row r="176" spans="1:65" s="2" customFormat="1" ht="21.75" customHeight="1">
      <c r="A176" s="32"/>
      <c r="B176" s="157"/>
      <c r="C176" s="158">
        <v>11</v>
      </c>
      <c r="D176" s="158" t="s">
        <v>137</v>
      </c>
      <c r="E176" s="159" t="s">
        <v>195</v>
      </c>
      <c r="F176" s="160" t="s">
        <v>196</v>
      </c>
      <c r="G176" s="161" t="s">
        <v>140</v>
      </c>
      <c r="H176" s="162">
        <v>60.5</v>
      </c>
      <c r="I176" s="163"/>
      <c r="J176" s="164">
        <f>ROUND(I176*H176,2)</f>
        <v>0</v>
      </c>
      <c r="K176" s="165"/>
      <c r="L176" s="33"/>
      <c r="M176" s="166" t="s">
        <v>1</v>
      </c>
      <c r="N176" s="167" t="s">
        <v>42</v>
      </c>
      <c r="O176" s="58"/>
      <c r="P176" s="168">
        <f>O176*H176</f>
        <v>0</v>
      </c>
      <c r="Q176" s="168">
        <v>4E-05</v>
      </c>
      <c r="R176" s="168">
        <f>Q176*H176</f>
        <v>0.0024200000000000003</v>
      </c>
      <c r="S176" s="168">
        <v>0</v>
      </c>
      <c r="T176" s="16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0" t="s">
        <v>81</v>
      </c>
      <c r="AT176" s="170" t="s">
        <v>137</v>
      </c>
      <c r="AU176" s="170" t="s">
        <v>141</v>
      </c>
      <c r="AY176" s="17" t="s">
        <v>134</v>
      </c>
      <c r="BE176" s="171">
        <f>IF(N176="základní",J176,0)</f>
        <v>0</v>
      </c>
      <c r="BF176" s="171">
        <f>IF(N176="snížená",J176,0)</f>
        <v>0</v>
      </c>
      <c r="BG176" s="171">
        <f>IF(N176="zákl. přenesená",J176,0)</f>
        <v>0</v>
      </c>
      <c r="BH176" s="171">
        <f>IF(N176="sníž. přenesená",J176,0)</f>
        <v>0</v>
      </c>
      <c r="BI176" s="171">
        <f>IF(N176="nulová",J176,0)</f>
        <v>0</v>
      </c>
      <c r="BJ176" s="17" t="s">
        <v>141</v>
      </c>
      <c r="BK176" s="171">
        <f>ROUND(I176*H176,2)</f>
        <v>0</v>
      </c>
      <c r="BL176" s="17" t="s">
        <v>81</v>
      </c>
      <c r="BM176" s="170" t="s">
        <v>197</v>
      </c>
    </row>
    <row r="177" spans="2:51" s="13" customFormat="1" ht="12">
      <c r="B177" s="172"/>
      <c r="D177" s="173" t="s">
        <v>143</v>
      </c>
      <c r="E177" s="174" t="s">
        <v>1</v>
      </c>
      <c r="F177" s="175" t="s">
        <v>198</v>
      </c>
      <c r="H177" s="176">
        <v>10.5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143</v>
      </c>
      <c r="AU177" s="174" t="s">
        <v>141</v>
      </c>
      <c r="AV177" s="13" t="s">
        <v>141</v>
      </c>
      <c r="AW177" s="13" t="s">
        <v>33</v>
      </c>
      <c r="AX177" s="13" t="s">
        <v>76</v>
      </c>
      <c r="AY177" s="174" t="s">
        <v>134</v>
      </c>
    </row>
    <row r="178" spans="2:51" s="15" customFormat="1" ht="12">
      <c r="B178" s="189"/>
      <c r="D178" s="173" t="s">
        <v>143</v>
      </c>
      <c r="E178" s="190" t="s">
        <v>1</v>
      </c>
      <c r="F178" s="191" t="s">
        <v>199</v>
      </c>
      <c r="H178" s="190" t="s">
        <v>1</v>
      </c>
      <c r="I178" s="192"/>
      <c r="L178" s="189"/>
      <c r="M178" s="193"/>
      <c r="N178" s="194"/>
      <c r="O178" s="194"/>
      <c r="P178" s="194"/>
      <c r="Q178" s="194"/>
      <c r="R178" s="194"/>
      <c r="S178" s="194"/>
      <c r="T178" s="195"/>
      <c r="AT178" s="190" t="s">
        <v>143</v>
      </c>
      <c r="AU178" s="190" t="s">
        <v>141</v>
      </c>
      <c r="AV178" s="15" t="s">
        <v>84</v>
      </c>
      <c r="AW178" s="15" t="s">
        <v>33</v>
      </c>
      <c r="AX178" s="15" t="s">
        <v>76</v>
      </c>
      <c r="AY178" s="190" t="s">
        <v>134</v>
      </c>
    </row>
    <row r="179" spans="2:51" s="13" customFormat="1" ht="12">
      <c r="B179" s="172"/>
      <c r="D179" s="173" t="s">
        <v>143</v>
      </c>
      <c r="E179" s="174" t="s">
        <v>1</v>
      </c>
      <c r="F179" s="175" t="s">
        <v>167</v>
      </c>
      <c r="H179" s="176">
        <v>50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143</v>
      </c>
      <c r="AU179" s="174" t="s">
        <v>141</v>
      </c>
      <c r="AV179" s="13" t="s">
        <v>141</v>
      </c>
      <c r="AW179" s="13" t="s">
        <v>33</v>
      </c>
      <c r="AX179" s="13" t="s">
        <v>76</v>
      </c>
      <c r="AY179" s="174" t="s">
        <v>134</v>
      </c>
    </row>
    <row r="180" spans="2:51" s="14" customFormat="1" ht="12">
      <c r="B180" s="181"/>
      <c r="D180" s="173" t="s">
        <v>143</v>
      </c>
      <c r="E180" s="182" t="s">
        <v>1</v>
      </c>
      <c r="F180" s="183" t="s">
        <v>148</v>
      </c>
      <c r="H180" s="184">
        <v>60.5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143</v>
      </c>
      <c r="AU180" s="182" t="s">
        <v>141</v>
      </c>
      <c r="AV180" s="14" t="s">
        <v>81</v>
      </c>
      <c r="AW180" s="14" t="s">
        <v>33</v>
      </c>
      <c r="AX180" s="14" t="s">
        <v>84</v>
      </c>
      <c r="AY180" s="182" t="s">
        <v>134</v>
      </c>
    </row>
    <row r="181" spans="1:65" s="2" customFormat="1" ht="16.5" customHeight="1">
      <c r="A181" s="32"/>
      <c r="B181" s="157"/>
      <c r="C181" s="158">
        <v>12</v>
      </c>
      <c r="D181" s="158" t="s">
        <v>137</v>
      </c>
      <c r="E181" s="159" t="s">
        <v>200</v>
      </c>
      <c r="F181" s="160" t="s">
        <v>201</v>
      </c>
      <c r="G181" s="161" t="s">
        <v>140</v>
      </c>
      <c r="H181" s="162">
        <v>33.319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0.1</v>
      </c>
      <c r="T181" s="169">
        <f>S181*H181</f>
        <v>3.3319000000000005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81</v>
      </c>
      <c r="AT181" s="170" t="s">
        <v>137</v>
      </c>
      <c r="AU181" s="170" t="s">
        <v>141</v>
      </c>
      <c r="AY181" s="17" t="s">
        <v>134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141</v>
      </c>
      <c r="BK181" s="171">
        <f>ROUND(I181*H181,2)</f>
        <v>0</v>
      </c>
      <c r="BL181" s="17" t="s">
        <v>81</v>
      </c>
      <c r="BM181" s="170" t="s">
        <v>202</v>
      </c>
    </row>
    <row r="182" spans="2:51" s="13" customFormat="1" ht="12">
      <c r="B182" s="172"/>
      <c r="D182" s="173" t="s">
        <v>143</v>
      </c>
      <c r="E182" s="174" t="s">
        <v>1</v>
      </c>
      <c r="F182" s="175" t="s">
        <v>203</v>
      </c>
      <c r="H182" s="176">
        <v>33.319</v>
      </c>
      <c r="I182" s="177"/>
      <c r="L182" s="172"/>
      <c r="M182" s="178"/>
      <c r="N182" s="179"/>
      <c r="O182" s="179"/>
      <c r="P182" s="179"/>
      <c r="Q182" s="179"/>
      <c r="R182" s="179"/>
      <c r="S182" s="179"/>
      <c r="T182" s="180"/>
      <c r="AT182" s="174" t="s">
        <v>143</v>
      </c>
      <c r="AU182" s="174" t="s">
        <v>141</v>
      </c>
      <c r="AV182" s="13" t="s">
        <v>141</v>
      </c>
      <c r="AW182" s="13" t="s">
        <v>33</v>
      </c>
      <c r="AX182" s="13" t="s">
        <v>84</v>
      </c>
      <c r="AY182" s="174" t="s">
        <v>134</v>
      </c>
    </row>
    <row r="183" spans="1:65" s="2" customFormat="1" ht="16.5" customHeight="1">
      <c r="A183" s="32"/>
      <c r="B183" s="157"/>
      <c r="C183" s="158">
        <v>13</v>
      </c>
      <c r="D183" s="158" t="s">
        <v>137</v>
      </c>
      <c r="E183" s="159" t="s">
        <v>204</v>
      </c>
      <c r="F183" s="160" t="s">
        <v>205</v>
      </c>
      <c r="G183" s="161" t="s">
        <v>140</v>
      </c>
      <c r="H183" s="162">
        <v>6.339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81</v>
      </c>
      <c r="AT183" s="170" t="s">
        <v>137</v>
      </c>
      <c r="AU183" s="170" t="s">
        <v>141</v>
      </c>
      <c r="AY183" s="17" t="s">
        <v>134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141</v>
      </c>
      <c r="BK183" s="171">
        <f>ROUND(I183*H183,2)</f>
        <v>0</v>
      </c>
      <c r="BL183" s="17" t="s">
        <v>81</v>
      </c>
      <c r="BM183" s="170" t="s">
        <v>206</v>
      </c>
    </row>
    <row r="184" spans="2:51" s="13" customFormat="1" ht="12">
      <c r="B184" s="172"/>
      <c r="D184" s="173" t="s">
        <v>143</v>
      </c>
      <c r="E184" s="174" t="s">
        <v>1</v>
      </c>
      <c r="F184" s="175" t="s">
        <v>207</v>
      </c>
      <c r="H184" s="176">
        <v>4.239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143</v>
      </c>
      <c r="AU184" s="174" t="s">
        <v>141</v>
      </c>
      <c r="AV184" s="13" t="s">
        <v>141</v>
      </c>
      <c r="AW184" s="13" t="s">
        <v>33</v>
      </c>
      <c r="AX184" s="13" t="s">
        <v>76</v>
      </c>
      <c r="AY184" s="174" t="s">
        <v>134</v>
      </c>
    </row>
    <row r="185" spans="2:51" s="13" customFormat="1" ht="12">
      <c r="B185" s="172"/>
      <c r="D185" s="173" t="s">
        <v>143</v>
      </c>
      <c r="E185" s="174" t="s">
        <v>1</v>
      </c>
      <c r="F185" s="175" t="s">
        <v>208</v>
      </c>
      <c r="H185" s="176">
        <v>2.1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143</v>
      </c>
      <c r="AU185" s="174" t="s">
        <v>141</v>
      </c>
      <c r="AV185" s="13" t="s">
        <v>141</v>
      </c>
      <c r="AW185" s="13" t="s">
        <v>33</v>
      </c>
      <c r="AX185" s="13" t="s">
        <v>76</v>
      </c>
      <c r="AY185" s="174" t="s">
        <v>134</v>
      </c>
    </row>
    <row r="186" spans="2:51" s="14" customFormat="1" ht="12">
      <c r="B186" s="181"/>
      <c r="D186" s="173" t="s">
        <v>143</v>
      </c>
      <c r="E186" s="182" t="s">
        <v>1</v>
      </c>
      <c r="F186" s="183" t="s">
        <v>148</v>
      </c>
      <c r="H186" s="184">
        <v>6.339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2" t="s">
        <v>143</v>
      </c>
      <c r="AU186" s="182" t="s">
        <v>141</v>
      </c>
      <c r="AV186" s="14" t="s">
        <v>81</v>
      </c>
      <c r="AW186" s="14" t="s">
        <v>33</v>
      </c>
      <c r="AX186" s="14" t="s">
        <v>84</v>
      </c>
      <c r="AY186" s="182" t="s">
        <v>134</v>
      </c>
    </row>
    <row r="187" spans="2:63" s="12" customFormat="1" ht="22.9" customHeight="1">
      <c r="B187" s="144"/>
      <c r="D187" s="145" t="s">
        <v>75</v>
      </c>
      <c r="E187" s="155" t="s">
        <v>209</v>
      </c>
      <c r="F187" s="155" t="s">
        <v>210</v>
      </c>
      <c r="I187" s="147"/>
      <c r="J187" s="156">
        <f>BK187</f>
        <v>0</v>
      </c>
      <c r="L187" s="144"/>
      <c r="M187" s="149"/>
      <c r="N187" s="150"/>
      <c r="O187" s="150"/>
      <c r="P187" s="151">
        <f>SUM(P188:P194)</f>
        <v>0</v>
      </c>
      <c r="Q187" s="150"/>
      <c r="R187" s="151">
        <f>SUM(R188:R194)</f>
        <v>0</v>
      </c>
      <c r="S187" s="150"/>
      <c r="T187" s="152">
        <f>SUM(T188:T194)</f>
        <v>0</v>
      </c>
      <c r="AR187" s="145" t="s">
        <v>84</v>
      </c>
      <c r="AT187" s="153" t="s">
        <v>75</v>
      </c>
      <c r="AU187" s="153" t="s">
        <v>84</v>
      </c>
      <c r="AY187" s="145" t="s">
        <v>134</v>
      </c>
      <c r="BK187" s="154">
        <f>SUM(BK188:BK194)</f>
        <v>0</v>
      </c>
    </row>
    <row r="188" spans="1:65" s="2" customFormat="1" ht="21.75" customHeight="1">
      <c r="A188" s="32"/>
      <c r="B188" s="157"/>
      <c r="C188" s="158">
        <v>14</v>
      </c>
      <c r="D188" s="158" t="s">
        <v>137</v>
      </c>
      <c r="E188" s="159" t="s">
        <v>211</v>
      </c>
      <c r="F188" s="160" t="s">
        <v>212</v>
      </c>
      <c r="G188" s="161" t="s">
        <v>213</v>
      </c>
      <c r="H188" s="162">
        <v>3.816</v>
      </c>
      <c r="I188" s="163"/>
      <c r="J188" s="164">
        <f>ROUND(I188*H188,2)</f>
        <v>0</v>
      </c>
      <c r="K188" s="165"/>
      <c r="L188" s="33"/>
      <c r="M188" s="166" t="s">
        <v>1</v>
      </c>
      <c r="N188" s="167" t="s">
        <v>42</v>
      </c>
      <c r="O188" s="58"/>
      <c r="P188" s="168">
        <f>O188*H188</f>
        <v>0</v>
      </c>
      <c r="Q188" s="168">
        <v>0</v>
      </c>
      <c r="R188" s="168">
        <f>Q188*H188</f>
        <v>0</v>
      </c>
      <c r="S188" s="168">
        <v>0</v>
      </c>
      <c r="T188" s="16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0" t="s">
        <v>81</v>
      </c>
      <c r="AT188" s="170" t="s">
        <v>137</v>
      </c>
      <c r="AU188" s="170" t="s">
        <v>141</v>
      </c>
      <c r="AY188" s="17" t="s">
        <v>134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7" t="s">
        <v>141</v>
      </c>
      <c r="BK188" s="171">
        <f>ROUND(I188*H188,2)</f>
        <v>0</v>
      </c>
      <c r="BL188" s="17" t="s">
        <v>81</v>
      </c>
      <c r="BM188" s="170" t="s">
        <v>214</v>
      </c>
    </row>
    <row r="189" spans="1:65" s="2" customFormat="1" ht="21.75" customHeight="1">
      <c r="A189" s="32"/>
      <c r="B189" s="157"/>
      <c r="C189" s="158">
        <v>15</v>
      </c>
      <c r="D189" s="158" t="s">
        <v>137</v>
      </c>
      <c r="E189" s="159" t="s">
        <v>215</v>
      </c>
      <c r="F189" s="160" t="s">
        <v>216</v>
      </c>
      <c r="G189" s="161" t="s">
        <v>213</v>
      </c>
      <c r="H189" s="162">
        <v>190.8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81</v>
      </c>
      <c r="AT189" s="170" t="s">
        <v>137</v>
      </c>
      <c r="AU189" s="170" t="s">
        <v>141</v>
      </c>
      <c r="AY189" s="17" t="s">
        <v>134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141</v>
      </c>
      <c r="BK189" s="171">
        <f>ROUND(I189*H189,2)</f>
        <v>0</v>
      </c>
      <c r="BL189" s="17" t="s">
        <v>81</v>
      </c>
      <c r="BM189" s="170" t="s">
        <v>217</v>
      </c>
    </row>
    <row r="190" spans="2:51" s="13" customFormat="1" ht="12">
      <c r="B190" s="172"/>
      <c r="D190" s="173" t="s">
        <v>143</v>
      </c>
      <c r="F190" s="175" t="s">
        <v>218</v>
      </c>
      <c r="H190" s="176">
        <v>190.8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143</v>
      </c>
      <c r="AU190" s="174" t="s">
        <v>141</v>
      </c>
      <c r="AV190" s="13" t="s">
        <v>141</v>
      </c>
      <c r="AW190" s="13" t="s">
        <v>3</v>
      </c>
      <c r="AX190" s="13" t="s">
        <v>84</v>
      </c>
      <c r="AY190" s="174" t="s">
        <v>134</v>
      </c>
    </row>
    <row r="191" spans="1:65" s="2" customFormat="1" ht="21.75" customHeight="1">
      <c r="A191" s="32"/>
      <c r="B191" s="157"/>
      <c r="C191" s="158">
        <v>16</v>
      </c>
      <c r="D191" s="158" t="s">
        <v>137</v>
      </c>
      <c r="E191" s="159" t="s">
        <v>219</v>
      </c>
      <c r="F191" s="160" t="s">
        <v>220</v>
      </c>
      <c r="G191" s="161" t="s">
        <v>213</v>
      </c>
      <c r="H191" s="162">
        <v>3.816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81</v>
      </c>
      <c r="AT191" s="170" t="s">
        <v>137</v>
      </c>
      <c r="AU191" s="170" t="s">
        <v>141</v>
      </c>
      <c r="AY191" s="17" t="s">
        <v>134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141</v>
      </c>
      <c r="BK191" s="171">
        <f>ROUND(I191*H191,2)</f>
        <v>0</v>
      </c>
      <c r="BL191" s="17" t="s">
        <v>81</v>
      </c>
      <c r="BM191" s="170" t="s">
        <v>221</v>
      </c>
    </row>
    <row r="192" spans="1:65" s="2" customFormat="1" ht="21.75" customHeight="1">
      <c r="A192" s="32"/>
      <c r="B192" s="157"/>
      <c r="C192" s="158">
        <v>17</v>
      </c>
      <c r="D192" s="158" t="s">
        <v>137</v>
      </c>
      <c r="E192" s="159" t="s">
        <v>222</v>
      </c>
      <c r="F192" s="160" t="s">
        <v>223</v>
      </c>
      <c r="G192" s="161" t="s">
        <v>213</v>
      </c>
      <c r="H192" s="162">
        <v>34.344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81</v>
      </c>
      <c r="AT192" s="170" t="s">
        <v>137</v>
      </c>
      <c r="AU192" s="170" t="s">
        <v>141</v>
      </c>
      <c r="AY192" s="17" t="s">
        <v>134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141</v>
      </c>
      <c r="BK192" s="171">
        <f>ROUND(I192*H192,2)</f>
        <v>0</v>
      </c>
      <c r="BL192" s="17" t="s">
        <v>81</v>
      </c>
      <c r="BM192" s="170" t="s">
        <v>224</v>
      </c>
    </row>
    <row r="193" spans="2:51" s="13" customFormat="1" ht="12">
      <c r="B193" s="172"/>
      <c r="D193" s="173" t="s">
        <v>143</v>
      </c>
      <c r="F193" s="175" t="s">
        <v>225</v>
      </c>
      <c r="H193" s="176">
        <v>34.344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143</v>
      </c>
      <c r="AU193" s="174" t="s">
        <v>141</v>
      </c>
      <c r="AV193" s="13" t="s">
        <v>141</v>
      </c>
      <c r="AW193" s="13" t="s">
        <v>3</v>
      </c>
      <c r="AX193" s="13" t="s">
        <v>84</v>
      </c>
      <c r="AY193" s="174" t="s">
        <v>134</v>
      </c>
    </row>
    <row r="194" spans="1:65" s="2" customFormat="1" ht="21.75" customHeight="1">
      <c r="A194" s="32"/>
      <c r="B194" s="157"/>
      <c r="C194" s="158">
        <v>18</v>
      </c>
      <c r="D194" s="158" t="s">
        <v>137</v>
      </c>
      <c r="E194" s="159" t="s">
        <v>226</v>
      </c>
      <c r="F194" s="160" t="s">
        <v>227</v>
      </c>
      <c r="G194" s="161" t="s">
        <v>213</v>
      </c>
      <c r="H194" s="162">
        <v>3.816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81</v>
      </c>
      <c r="AT194" s="170" t="s">
        <v>137</v>
      </c>
      <c r="AU194" s="170" t="s">
        <v>141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141</v>
      </c>
      <c r="BK194" s="171">
        <f>ROUND(I194*H194,2)</f>
        <v>0</v>
      </c>
      <c r="BL194" s="17" t="s">
        <v>81</v>
      </c>
      <c r="BM194" s="170" t="s">
        <v>228</v>
      </c>
    </row>
    <row r="195" spans="2:63" s="12" customFormat="1" ht="22.9" customHeight="1">
      <c r="B195" s="144"/>
      <c r="D195" s="145" t="s">
        <v>75</v>
      </c>
      <c r="E195" s="155" t="s">
        <v>229</v>
      </c>
      <c r="F195" s="155" t="s">
        <v>230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SUM(P196:P198)</f>
        <v>0</v>
      </c>
      <c r="Q195" s="150"/>
      <c r="R195" s="151">
        <f>SUM(R196:R198)</f>
        <v>0</v>
      </c>
      <c r="S195" s="150"/>
      <c r="T195" s="152">
        <f>SUM(T196:T198)</f>
        <v>0</v>
      </c>
      <c r="AR195" s="145" t="s">
        <v>84</v>
      </c>
      <c r="AT195" s="153" t="s">
        <v>75</v>
      </c>
      <c r="AU195" s="153" t="s">
        <v>84</v>
      </c>
      <c r="AY195" s="145" t="s">
        <v>134</v>
      </c>
      <c r="BK195" s="154">
        <f>SUM(BK196:BK198)</f>
        <v>0</v>
      </c>
    </row>
    <row r="196" spans="1:65" s="2" customFormat="1" ht="16.5" customHeight="1">
      <c r="A196" s="32"/>
      <c r="B196" s="157"/>
      <c r="C196" s="158">
        <v>19</v>
      </c>
      <c r="D196" s="158" t="s">
        <v>137</v>
      </c>
      <c r="E196" s="159" t="s">
        <v>231</v>
      </c>
      <c r="F196" s="160" t="s">
        <v>232</v>
      </c>
      <c r="G196" s="161" t="s">
        <v>213</v>
      </c>
      <c r="H196" s="162">
        <v>0.919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81</v>
      </c>
      <c r="AT196" s="170" t="s">
        <v>137</v>
      </c>
      <c r="AU196" s="170" t="s">
        <v>141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141</v>
      </c>
      <c r="BK196" s="171">
        <f>ROUND(I196*H196,2)</f>
        <v>0</v>
      </c>
      <c r="BL196" s="17" t="s">
        <v>81</v>
      </c>
      <c r="BM196" s="170" t="s">
        <v>233</v>
      </c>
    </row>
    <row r="197" spans="1:65" s="2" customFormat="1" ht="21.75" customHeight="1">
      <c r="A197" s="32"/>
      <c r="B197" s="157"/>
      <c r="C197" s="158">
        <v>20</v>
      </c>
      <c r="D197" s="158" t="s">
        <v>137</v>
      </c>
      <c r="E197" s="159" t="s">
        <v>234</v>
      </c>
      <c r="F197" s="160" t="s">
        <v>235</v>
      </c>
      <c r="G197" s="161" t="s">
        <v>213</v>
      </c>
      <c r="H197" s="162">
        <v>0.919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81</v>
      </c>
      <c r="AT197" s="170" t="s">
        <v>137</v>
      </c>
      <c r="AU197" s="170" t="s">
        <v>141</v>
      </c>
      <c r="AY197" s="17" t="s">
        <v>134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141</v>
      </c>
      <c r="BK197" s="171">
        <f>ROUND(I197*H197,2)</f>
        <v>0</v>
      </c>
      <c r="BL197" s="17" t="s">
        <v>81</v>
      </c>
      <c r="BM197" s="170" t="s">
        <v>236</v>
      </c>
    </row>
    <row r="198" spans="1:65" s="2" customFormat="1" ht="21.75" customHeight="1">
      <c r="A198" s="32"/>
      <c r="B198" s="157"/>
      <c r="C198" s="158">
        <v>21</v>
      </c>
      <c r="D198" s="158" t="s">
        <v>137</v>
      </c>
      <c r="E198" s="159" t="s">
        <v>237</v>
      </c>
      <c r="F198" s="160" t="s">
        <v>238</v>
      </c>
      <c r="G198" s="161" t="s">
        <v>213</v>
      </c>
      <c r="H198" s="162">
        <v>0.919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81</v>
      </c>
      <c r="AT198" s="170" t="s">
        <v>137</v>
      </c>
      <c r="AU198" s="170" t="s">
        <v>141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141</v>
      </c>
      <c r="BK198" s="171">
        <f>ROUND(I198*H198,2)</f>
        <v>0</v>
      </c>
      <c r="BL198" s="17" t="s">
        <v>81</v>
      </c>
      <c r="BM198" s="170" t="s">
        <v>239</v>
      </c>
    </row>
    <row r="199" spans="2:63" s="12" customFormat="1" ht="25.9" customHeight="1">
      <c r="B199" s="144"/>
      <c r="D199" s="145" t="s">
        <v>75</v>
      </c>
      <c r="E199" s="146" t="s">
        <v>240</v>
      </c>
      <c r="F199" s="146" t="s">
        <v>241</v>
      </c>
      <c r="I199" s="147"/>
      <c r="J199" s="148">
        <f>BK199</f>
        <v>0</v>
      </c>
      <c r="L199" s="144"/>
      <c r="M199" s="149"/>
      <c r="N199" s="150"/>
      <c r="O199" s="150"/>
      <c r="P199" s="151">
        <f>P200+P229+P240+P252+P263+P281+P285+P304+P310+P335+P354+P365+P378+P395+P401</f>
        <v>0</v>
      </c>
      <c r="Q199" s="150"/>
      <c r="R199" s="151">
        <f>R200+R229+R240+R252+R263+R281+R285+R304+R310+R335+R354+R365+R378+R395+R401</f>
        <v>2.4154237199999997</v>
      </c>
      <c r="S199" s="150"/>
      <c r="T199" s="152">
        <f>T200+T229+T240+T252+T263+T281+T285+T304+T310+T335+T354+T365+T378+T395+T401</f>
        <v>0.40586255</v>
      </c>
      <c r="AR199" s="145" t="s">
        <v>141</v>
      </c>
      <c r="AT199" s="153" t="s">
        <v>75</v>
      </c>
      <c r="AU199" s="153" t="s">
        <v>76</v>
      </c>
      <c r="AY199" s="145" t="s">
        <v>134</v>
      </c>
      <c r="BK199" s="154">
        <f>BK200+BK229+BK240+BK252+BK263+BK281+BK285+BK304+BK310+BK335+BK354+BK365+BK378+BK395+BK401</f>
        <v>0</v>
      </c>
    </row>
    <row r="200" spans="2:63" s="12" customFormat="1" ht="22.9" customHeight="1">
      <c r="B200" s="144"/>
      <c r="D200" s="145" t="s">
        <v>75</v>
      </c>
      <c r="E200" s="155" t="s">
        <v>242</v>
      </c>
      <c r="F200" s="155" t="s">
        <v>243</v>
      </c>
      <c r="I200" s="147"/>
      <c r="J200" s="156">
        <f>BK200</f>
        <v>0</v>
      </c>
      <c r="L200" s="144"/>
      <c r="M200" s="149"/>
      <c r="N200" s="150"/>
      <c r="O200" s="150"/>
      <c r="P200" s="151">
        <f>SUM(P201:P228)</f>
        <v>0</v>
      </c>
      <c r="Q200" s="150"/>
      <c r="R200" s="151">
        <f>SUM(R201:R228)</f>
        <v>0.03853476</v>
      </c>
      <c r="S200" s="150"/>
      <c r="T200" s="152">
        <f>SUM(T201:T228)</f>
        <v>0</v>
      </c>
      <c r="AR200" s="145" t="s">
        <v>141</v>
      </c>
      <c r="AT200" s="153" t="s">
        <v>75</v>
      </c>
      <c r="AU200" s="153" t="s">
        <v>84</v>
      </c>
      <c r="AY200" s="145" t="s">
        <v>134</v>
      </c>
      <c r="BK200" s="154">
        <f>SUM(BK201:BK228)</f>
        <v>0</v>
      </c>
    </row>
    <row r="201" spans="1:65" s="2" customFormat="1" ht="21.75" customHeight="1">
      <c r="A201" s="32"/>
      <c r="B201" s="157"/>
      <c r="C201" s="158">
        <v>22</v>
      </c>
      <c r="D201" s="158" t="s">
        <v>137</v>
      </c>
      <c r="E201" s="159" t="s">
        <v>244</v>
      </c>
      <c r="F201" s="160" t="s">
        <v>245</v>
      </c>
      <c r="G201" s="161" t="s">
        <v>140</v>
      </c>
      <c r="H201" s="162">
        <v>3.863</v>
      </c>
      <c r="I201" s="163"/>
      <c r="J201" s="164">
        <f>ROUND(I201*H201,2)</f>
        <v>0</v>
      </c>
      <c r="K201" s="165"/>
      <c r="L201" s="33"/>
      <c r="M201" s="166" t="s">
        <v>1</v>
      </c>
      <c r="N201" s="167" t="s">
        <v>42</v>
      </c>
      <c r="O201" s="58"/>
      <c r="P201" s="168">
        <f>O201*H201</f>
        <v>0</v>
      </c>
      <c r="Q201" s="168">
        <v>0</v>
      </c>
      <c r="R201" s="168">
        <f>Q201*H201</f>
        <v>0</v>
      </c>
      <c r="S201" s="168">
        <v>0</v>
      </c>
      <c r="T201" s="16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0" t="s">
        <v>184</v>
      </c>
      <c r="AT201" s="170" t="s">
        <v>137</v>
      </c>
      <c r="AU201" s="170" t="s">
        <v>141</v>
      </c>
      <c r="AY201" s="17" t="s">
        <v>134</v>
      </c>
      <c r="BE201" s="171">
        <f>IF(N201="základní",J201,0)</f>
        <v>0</v>
      </c>
      <c r="BF201" s="171">
        <f>IF(N201="snížená",J201,0)</f>
        <v>0</v>
      </c>
      <c r="BG201" s="171">
        <f>IF(N201="zákl. přenesená",J201,0)</f>
        <v>0</v>
      </c>
      <c r="BH201" s="171">
        <f>IF(N201="sníž. přenesená",J201,0)</f>
        <v>0</v>
      </c>
      <c r="BI201" s="171">
        <f>IF(N201="nulová",J201,0)</f>
        <v>0</v>
      </c>
      <c r="BJ201" s="17" t="s">
        <v>141</v>
      </c>
      <c r="BK201" s="171">
        <f>ROUND(I201*H201,2)</f>
        <v>0</v>
      </c>
      <c r="BL201" s="17" t="s">
        <v>184</v>
      </c>
      <c r="BM201" s="170" t="s">
        <v>246</v>
      </c>
    </row>
    <row r="202" spans="2:51" s="13" customFormat="1" ht="12">
      <c r="B202" s="172"/>
      <c r="D202" s="173" t="s">
        <v>143</v>
      </c>
      <c r="E202" s="174" t="s">
        <v>1</v>
      </c>
      <c r="F202" s="175" t="s">
        <v>172</v>
      </c>
      <c r="H202" s="176">
        <v>0.993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143</v>
      </c>
      <c r="AU202" s="174" t="s">
        <v>141</v>
      </c>
      <c r="AV202" s="13" t="s">
        <v>141</v>
      </c>
      <c r="AW202" s="13" t="s">
        <v>33</v>
      </c>
      <c r="AX202" s="13" t="s">
        <v>76</v>
      </c>
      <c r="AY202" s="174" t="s">
        <v>134</v>
      </c>
    </row>
    <row r="203" spans="2:51" s="13" customFormat="1" ht="12">
      <c r="B203" s="172"/>
      <c r="D203" s="173" t="s">
        <v>143</v>
      </c>
      <c r="E203" s="174" t="s">
        <v>1</v>
      </c>
      <c r="F203" s="175" t="s">
        <v>247</v>
      </c>
      <c r="H203" s="176">
        <v>2.87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143</v>
      </c>
      <c r="AU203" s="174" t="s">
        <v>141</v>
      </c>
      <c r="AV203" s="13" t="s">
        <v>141</v>
      </c>
      <c r="AW203" s="13" t="s">
        <v>33</v>
      </c>
      <c r="AX203" s="13" t="s">
        <v>76</v>
      </c>
      <c r="AY203" s="174" t="s">
        <v>134</v>
      </c>
    </row>
    <row r="204" spans="2:51" s="14" customFormat="1" ht="12">
      <c r="B204" s="181"/>
      <c r="D204" s="173" t="s">
        <v>143</v>
      </c>
      <c r="E204" s="182" t="s">
        <v>1</v>
      </c>
      <c r="F204" s="183" t="s">
        <v>148</v>
      </c>
      <c r="H204" s="184">
        <v>3.863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143</v>
      </c>
      <c r="AU204" s="182" t="s">
        <v>141</v>
      </c>
      <c r="AV204" s="14" t="s">
        <v>81</v>
      </c>
      <c r="AW204" s="14" t="s">
        <v>33</v>
      </c>
      <c r="AX204" s="14" t="s">
        <v>84</v>
      </c>
      <c r="AY204" s="182" t="s">
        <v>134</v>
      </c>
    </row>
    <row r="205" spans="1:65" s="2" customFormat="1" ht="21.75" customHeight="1">
      <c r="A205" s="32"/>
      <c r="B205" s="157"/>
      <c r="C205" s="158">
        <v>23</v>
      </c>
      <c r="D205" s="158" t="s">
        <v>137</v>
      </c>
      <c r="E205" s="159" t="s">
        <v>248</v>
      </c>
      <c r="F205" s="160" t="s">
        <v>249</v>
      </c>
      <c r="G205" s="161" t="s">
        <v>140</v>
      </c>
      <c r="H205" s="162">
        <v>8.589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184</v>
      </c>
      <c r="AT205" s="170" t="s">
        <v>137</v>
      </c>
      <c r="AU205" s="170" t="s">
        <v>141</v>
      </c>
      <c r="AY205" s="17" t="s">
        <v>134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141</v>
      </c>
      <c r="BK205" s="171">
        <f>ROUND(I205*H205,2)</f>
        <v>0</v>
      </c>
      <c r="BL205" s="17" t="s">
        <v>184</v>
      </c>
      <c r="BM205" s="170" t="s">
        <v>250</v>
      </c>
    </row>
    <row r="206" spans="2:51" s="13" customFormat="1" ht="12">
      <c r="B206" s="172"/>
      <c r="D206" s="173" t="s">
        <v>143</v>
      </c>
      <c r="E206" s="174" t="s">
        <v>1</v>
      </c>
      <c r="F206" s="175" t="s">
        <v>251</v>
      </c>
      <c r="H206" s="176">
        <v>0.802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143</v>
      </c>
      <c r="AU206" s="174" t="s">
        <v>141</v>
      </c>
      <c r="AV206" s="13" t="s">
        <v>141</v>
      </c>
      <c r="AW206" s="13" t="s">
        <v>33</v>
      </c>
      <c r="AX206" s="13" t="s">
        <v>76</v>
      </c>
      <c r="AY206" s="174" t="s">
        <v>134</v>
      </c>
    </row>
    <row r="207" spans="2:51" s="13" customFormat="1" ht="12">
      <c r="B207" s="172"/>
      <c r="D207" s="173" t="s">
        <v>143</v>
      </c>
      <c r="E207" s="174" t="s">
        <v>1</v>
      </c>
      <c r="F207" s="175" t="s">
        <v>252</v>
      </c>
      <c r="H207" s="176">
        <v>5.8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143</v>
      </c>
      <c r="AU207" s="174" t="s">
        <v>141</v>
      </c>
      <c r="AV207" s="13" t="s">
        <v>141</v>
      </c>
      <c r="AW207" s="13" t="s">
        <v>33</v>
      </c>
      <c r="AX207" s="13" t="s">
        <v>76</v>
      </c>
      <c r="AY207" s="174" t="s">
        <v>134</v>
      </c>
    </row>
    <row r="208" spans="2:51" s="13" customFormat="1" ht="12">
      <c r="B208" s="172"/>
      <c r="D208" s="173" t="s">
        <v>143</v>
      </c>
      <c r="E208" s="174" t="s">
        <v>1</v>
      </c>
      <c r="F208" s="175" t="s">
        <v>253</v>
      </c>
      <c r="H208" s="176">
        <v>0.787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143</v>
      </c>
      <c r="AU208" s="174" t="s">
        <v>141</v>
      </c>
      <c r="AV208" s="13" t="s">
        <v>141</v>
      </c>
      <c r="AW208" s="13" t="s">
        <v>33</v>
      </c>
      <c r="AX208" s="13" t="s">
        <v>76</v>
      </c>
      <c r="AY208" s="174" t="s">
        <v>134</v>
      </c>
    </row>
    <row r="209" spans="2:51" s="15" customFormat="1" ht="12">
      <c r="B209" s="189"/>
      <c r="D209" s="173" t="s">
        <v>143</v>
      </c>
      <c r="E209" s="190" t="s">
        <v>1</v>
      </c>
      <c r="F209" s="191" t="s">
        <v>254</v>
      </c>
      <c r="H209" s="190" t="s">
        <v>1</v>
      </c>
      <c r="I209" s="192"/>
      <c r="L209" s="189"/>
      <c r="M209" s="193"/>
      <c r="N209" s="194"/>
      <c r="O209" s="194"/>
      <c r="P209" s="194"/>
      <c r="Q209" s="194"/>
      <c r="R209" s="194"/>
      <c r="S209" s="194"/>
      <c r="T209" s="195"/>
      <c r="AT209" s="190" t="s">
        <v>143</v>
      </c>
      <c r="AU209" s="190" t="s">
        <v>141</v>
      </c>
      <c r="AV209" s="15" t="s">
        <v>84</v>
      </c>
      <c r="AW209" s="15" t="s">
        <v>33</v>
      </c>
      <c r="AX209" s="15" t="s">
        <v>76</v>
      </c>
      <c r="AY209" s="190" t="s">
        <v>134</v>
      </c>
    </row>
    <row r="210" spans="2:51" s="13" customFormat="1" ht="12">
      <c r="B210" s="172"/>
      <c r="D210" s="173" t="s">
        <v>143</v>
      </c>
      <c r="E210" s="174" t="s">
        <v>1</v>
      </c>
      <c r="F210" s="175" t="s">
        <v>255</v>
      </c>
      <c r="H210" s="176">
        <v>1.2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143</v>
      </c>
      <c r="AU210" s="174" t="s">
        <v>141</v>
      </c>
      <c r="AV210" s="13" t="s">
        <v>141</v>
      </c>
      <c r="AW210" s="13" t="s">
        <v>33</v>
      </c>
      <c r="AX210" s="13" t="s">
        <v>76</v>
      </c>
      <c r="AY210" s="174" t="s">
        <v>134</v>
      </c>
    </row>
    <row r="211" spans="2:51" s="14" customFormat="1" ht="12">
      <c r="B211" s="181"/>
      <c r="D211" s="173" t="s">
        <v>143</v>
      </c>
      <c r="E211" s="182" t="s">
        <v>1</v>
      </c>
      <c r="F211" s="183" t="s">
        <v>148</v>
      </c>
      <c r="H211" s="184">
        <v>8.589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2" t="s">
        <v>143</v>
      </c>
      <c r="AU211" s="182" t="s">
        <v>141</v>
      </c>
      <c r="AV211" s="14" t="s">
        <v>81</v>
      </c>
      <c r="AW211" s="14" t="s">
        <v>33</v>
      </c>
      <c r="AX211" s="14" t="s">
        <v>84</v>
      </c>
      <c r="AY211" s="182" t="s">
        <v>134</v>
      </c>
    </row>
    <row r="212" spans="1:65" s="2" customFormat="1" ht="21.75" customHeight="1">
      <c r="A212" s="32"/>
      <c r="B212" s="157"/>
      <c r="C212" s="196">
        <v>24</v>
      </c>
      <c r="D212" s="196" t="s">
        <v>177</v>
      </c>
      <c r="E212" s="197" t="s">
        <v>256</v>
      </c>
      <c r="F212" s="198" t="s">
        <v>257</v>
      </c>
      <c r="G212" s="199" t="s">
        <v>258</v>
      </c>
      <c r="H212" s="200">
        <v>37.356</v>
      </c>
      <c r="I212" s="201"/>
      <c r="J212" s="202">
        <f>ROUND(I212*H212,2)</f>
        <v>0</v>
      </c>
      <c r="K212" s="203"/>
      <c r="L212" s="204"/>
      <c r="M212" s="205" t="s">
        <v>1</v>
      </c>
      <c r="N212" s="206" t="s">
        <v>42</v>
      </c>
      <c r="O212" s="58"/>
      <c r="P212" s="168">
        <f>O212*H212</f>
        <v>0</v>
      </c>
      <c r="Q212" s="168">
        <v>0.001</v>
      </c>
      <c r="R212" s="168">
        <f>Q212*H212</f>
        <v>0.037356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259</v>
      </c>
      <c r="AT212" s="170" t="s">
        <v>177</v>
      </c>
      <c r="AU212" s="170" t="s">
        <v>141</v>
      </c>
      <c r="AY212" s="17" t="s">
        <v>134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141</v>
      </c>
      <c r="BK212" s="171">
        <f>ROUND(I212*H212,2)</f>
        <v>0</v>
      </c>
      <c r="BL212" s="17" t="s">
        <v>184</v>
      </c>
      <c r="BM212" s="170" t="s">
        <v>260</v>
      </c>
    </row>
    <row r="213" spans="2:51" s="15" customFormat="1" ht="12">
      <c r="B213" s="189"/>
      <c r="D213" s="173" t="s">
        <v>143</v>
      </c>
      <c r="E213" s="190" t="s">
        <v>1</v>
      </c>
      <c r="F213" s="191" t="s">
        <v>261</v>
      </c>
      <c r="H213" s="190" t="s">
        <v>1</v>
      </c>
      <c r="I213" s="192"/>
      <c r="L213" s="189"/>
      <c r="M213" s="193"/>
      <c r="N213" s="194"/>
      <c r="O213" s="194"/>
      <c r="P213" s="194"/>
      <c r="Q213" s="194"/>
      <c r="R213" s="194"/>
      <c r="S213" s="194"/>
      <c r="T213" s="195"/>
      <c r="AT213" s="190" t="s">
        <v>143</v>
      </c>
      <c r="AU213" s="190" t="s">
        <v>141</v>
      </c>
      <c r="AV213" s="15" t="s">
        <v>84</v>
      </c>
      <c r="AW213" s="15" t="s">
        <v>33</v>
      </c>
      <c r="AX213" s="15" t="s">
        <v>76</v>
      </c>
      <c r="AY213" s="190" t="s">
        <v>134</v>
      </c>
    </row>
    <row r="214" spans="2:51" s="13" customFormat="1" ht="12">
      <c r="B214" s="172"/>
      <c r="D214" s="173" t="s">
        <v>143</v>
      </c>
      <c r="E214" s="174" t="s">
        <v>1</v>
      </c>
      <c r="F214" s="175" t="s">
        <v>262</v>
      </c>
      <c r="H214" s="176">
        <v>37.356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143</v>
      </c>
      <c r="AU214" s="174" t="s">
        <v>141</v>
      </c>
      <c r="AV214" s="13" t="s">
        <v>141</v>
      </c>
      <c r="AW214" s="13" t="s">
        <v>33</v>
      </c>
      <c r="AX214" s="13" t="s">
        <v>84</v>
      </c>
      <c r="AY214" s="174" t="s">
        <v>134</v>
      </c>
    </row>
    <row r="215" spans="1:65" s="2" customFormat="1" ht="21.75" customHeight="1">
      <c r="A215" s="32"/>
      <c r="B215" s="157"/>
      <c r="C215" s="158">
        <v>25</v>
      </c>
      <c r="D215" s="158" t="s">
        <v>137</v>
      </c>
      <c r="E215" s="159" t="s">
        <v>263</v>
      </c>
      <c r="F215" s="160" t="s">
        <v>264</v>
      </c>
      <c r="G215" s="161" t="s">
        <v>140</v>
      </c>
      <c r="H215" s="162">
        <v>12.452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184</v>
      </c>
      <c r="AT215" s="170" t="s">
        <v>137</v>
      </c>
      <c r="AU215" s="170" t="s">
        <v>141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141</v>
      </c>
      <c r="BK215" s="171">
        <f>ROUND(I215*H215,2)</f>
        <v>0</v>
      </c>
      <c r="BL215" s="17" t="s">
        <v>184</v>
      </c>
      <c r="BM215" s="170" t="s">
        <v>265</v>
      </c>
    </row>
    <row r="216" spans="2:51" s="13" customFormat="1" ht="12">
      <c r="B216" s="172"/>
      <c r="D216" s="173" t="s">
        <v>143</v>
      </c>
      <c r="E216" s="174" t="s">
        <v>1</v>
      </c>
      <c r="F216" s="175" t="s">
        <v>266</v>
      </c>
      <c r="H216" s="176">
        <v>12.452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143</v>
      </c>
      <c r="AU216" s="174" t="s">
        <v>141</v>
      </c>
      <c r="AV216" s="13" t="s">
        <v>141</v>
      </c>
      <c r="AW216" s="13" t="s">
        <v>33</v>
      </c>
      <c r="AX216" s="13" t="s">
        <v>84</v>
      </c>
      <c r="AY216" s="174" t="s">
        <v>134</v>
      </c>
    </row>
    <row r="217" spans="1:65" s="2" customFormat="1" ht="21.75" customHeight="1">
      <c r="A217" s="32"/>
      <c r="B217" s="157"/>
      <c r="C217" s="158">
        <v>26</v>
      </c>
      <c r="D217" s="158" t="s">
        <v>137</v>
      </c>
      <c r="E217" s="159" t="s">
        <v>267</v>
      </c>
      <c r="F217" s="160" t="s">
        <v>268</v>
      </c>
      <c r="G217" s="161" t="s">
        <v>269</v>
      </c>
      <c r="H217" s="162">
        <v>17.86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184</v>
      </c>
      <c r="AT217" s="170" t="s">
        <v>137</v>
      </c>
      <c r="AU217" s="170" t="s">
        <v>141</v>
      </c>
      <c r="AY217" s="17" t="s">
        <v>134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141</v>
      </c>
      <c r="BK217" s="171">
        <f>ROUND(I217*H217,2)</f>
        <v>0</v>
      </c>
      <c r="BL217" s="17" t="s">
        <v>184</v>
      </c>
      <c r="BM217" s="170" t="s">
        <v>270</v>
      </c>
    </row>
    <row r="218" spans="2:51" s="13" customFormat="1" ht="12">
      <c r="B218" s="172"/>
      <c r="D218" s="173" t="s">
        <v>143</v>
      </c>
      <c r="E218" s="174" t="s">
        <v>1</v>
      </c>
      <c r="F218" s="175" t="s">
        <v>271</v>
      </c>
      <c r="H218" s="176">
        <v>3.115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143</v>
      </c>
      <c r="AU218" s="174" t="s">
        <v>141</v>
      </c>
      <c r="AV218" s="13" t="s">
        <v>141</v>
      </c>
      <c r="AW218" s="13" t="s">
        <v>33</v>
      </c>
      <c r="AX218" s="13" t="s">
        <v>76</v>
      </c>
      <c r="AY218" s="174" t="s">
        <v>134</v>
      </c>
    </row>
    <row r="219" spans="2:51" s="13" customFormat="1" ht="12">
      <c r="B219" s="172"/>
      <c r="D219" s="173" t="s">
        <v>143</v>
      </c>
      <c r="E219" s="174" t="s">
        <v>1</v>
      </c>
      <c r="F219" s="175" t="s">
        <v>272</v>
      </c>
      <c r="H219" s="176">
        <v>6.81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143</v>
      </c>
      <c r="AU219" s="174" t="s">
        <v>141</v>
      </c>
      <c r="AV219" s="13" t="s">
        <v>141</v>
      </c>
      <c r="AW219" s="13" t="s">
        <v>33</v>
      </c>
      <c r="AX219" s="13" t="s">
        <v>76</v>
      </c>
      <c r="AY219" s="174" t="s">
        <v>134</v>
      </c>
    </row>
    <row r="220" spans="2:51" s="13" customFormat="1" ht="12">
      <c r="B220" s="172"/>
      <c r="D220" s="173" t="s">
        <v>143</v>
      </c>
      <c r="E220" s="174" t="s">
        <v>1</v>
      </c>
      <c r="F220" s="175" t="s">
        <v>273</v>
      </c>
      <c r="H220" s="176">
        <v>1.535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143</v>
      </c>
      <c r="AU220" s="174" t="s">
        <v>141</v>
      </c>
      <c r="AV220" s="13" t="s">
        <v>141</v>
      </c>
      <c r="AW220" s="13" t="s">
        <v>33</v>
      </c>
      <c r="AX220" s="13" t="s">
        <v>76</v>
      </c>
      <c r="AY220" s="174" t="s">
        <v>134</v>
      </c>
    </row>
    <row r="221" spans="2:51" s="13" customFormat="1" ht="12">
      <c r="B221" s="172"/>
      <c r="D221" s="173" t="s">
        <v>143</v>
      </c>
      <c r="E221" s="174" t="s">
        <v>1</v>
      </c>
      <c r="F221" s="175" t="s">
        <v>274</v>
      </c>
      <c r="H221" s="176">
        <v>5.2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143</v>
      </c>
      <c r="AU221" s="174" t="s">
        <v>141</v>
      </c>
      <c r="AV221" s="13" t="s">
        <v>141</v>
      </c>
      <c r="AW221" s="13" t="s">
        <v>33</v>
      </c>
      <c r="AX221" s="13" t="s">
        <v>76</v>
      </c>
      <c r="AY221" s="174" t="s">
        <v>134</v>
      </c>
    </row>
    <row r="222" spans="2:51" s="13" customFormat="1" ht="12">
      <c r="B222" s="172"/>
      <c r="D222" s="173" t="s">
        <v>143</v>
      </c>
      <c r="E222" s="174" t="s">
        <v>1</v>
      </c>
      <c r="F222" s="175" t="s">
        <v>275</v>
      </c>
      <c r="H222" s="176">
        <v>1.2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143</v>
      </c>
      <c r="AU222" s="174" t="s">
        <v>141</v>
      </c>
      <c r="AV222" s="13" t="s">
        <v>141</v>
      </c>
      <c r="AW222" s="13" t="s">
        <v>33</v>
      </c>
      <c r="AX222" s="13" t="s">
        <v>76</v>
      </c>
      <c r="AY222" s="174" t="s">
        <v>134</v>
      </c>
    </row>
    <row r="223" spans="2:51" s="14" customFormat="1" ht="12">
      <c r="B223" s="181"/>
      <c r="D223" s="173" t="s">
        <v>143</v>
      </c>
      <c r="E223" s="182" t="s">
        <v>1</v>
      </c>
      <c r="F223" s="183" t="s">
        <v>148</v>
      </c>
      <c r="H223" s="184">
        <v>17.86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2" t="s">
        <v>143</v>
      </c>
      <c r="AU223" s="182" t="s">
        <v>141</v>
      </c>
      <c r="AV223" s="14" t="s">
        <v>81</v>
      </c>
      <c r="AW223" s="14" t="s">
        <v>33</v>
      </c>
      <c r="AX223" s="14" t="s">
        <v>84</v>
      </c>
      <c r="AY223" s="182" t="s">
        <v>134</v>
      </c>
    </row>
    <row r="224" spans="1:65" s="2" customFormat="1" ht="21.75" customHeight="1">
      <c r="A224" s="32"/>
      <c r="B224" s="157"/>
      <c r="C224" s="158">
        <v>27</v>
      </c>
      <c r="D224" s="158" t="s">
        <v>137</v>
      </c>
      <c r="E224" s="159" t="s">
        <v>276</v>
      </c>
      <c r="F224" s="160" t="s">
        <v>277</v>
      </c>
      <c r="G224" s="161" t="s">
        <v>175</v>
      </c>
      <c r="H224" s="162">
        <v>8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184</v>
      </c>
      <c r="AT224" s="170" t="s">
        <v>137</v>
      </c>
      <c r="AU224" s="170" t="s">
        <v>141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141</v>
      </c>
      <c r="BK224" s="171">
        <f>ROUND(I224*H224,2)</f>
        <v>0</v>
      </c>
      <c r="BL224" s="17" t="s">
        <v>184</v>
      </c>
      <c r="BM224" s="170" t="s">
        <v>278</v>
      </c>
    </row>
    <row r="225" spans="1:65" s="2" customFormat="1" ht="16.5" customHeight="1">
      <c r="A225" s="32"/>
      <c r="B225" s="157"/>
      <c r="C225" s="196">
        <v>28</v>
      </c>
      <c r="D225" s="196" t="s">
        <v>177</v>
      </c>
      <c r="E225" s="197" t="s">
        <v>279</v>
      </c>
      <c r="F225" s="198" t="s">
        <v>280</v>
      </c>
      <c r="G225" s="199" t="s">
        <v>269</v>
      </c>
      <c r="H225" s="200">
        <v>19.646</v>
      </c>
      <c r="I225" s="201"/>
      <c r="J225" s="202">
        <f>ROUND(I225*H225,2)</f>
        <v>0</v>
      </c>
      <c r="K225" s="203"/>
      <c r="L225" s="204"/>
      <c r="M225" s="205" t="s">
        <v>1</v>
      </c>
      <c r="N225" s="206" t="s">
        <v>42</v>
      </c>
      <c r="O225" s="58"/>
      <c r="P225" s="168">
        <f>O225*H225</f>
        <v>0</v>
      </c>
      <c r="Q225" s="168">
        <v>6E-05</v>
      </c>
      <c r="R225" s="168">
        <f>Q225*H225</f>
        <v>0.00117876</v>
      </c>
      <c r="S225" s="168">
        <v>0</v>
      </c>
      <c r="T225" s="16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259</v>
      </c>
      <c r="AT225" s="170" t="s">
        <v>177</v>
      </c>
      <c r="AU225" s="170" t="s">
        <v>141</v>
      </c>
      <c r="AY225" s="17" t="s">
        <v>134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141</v>
      </c>
      <c r="BK225" s="171">
        <f>ROUND(I225*H225,2)</f>
        <v>0</v>
      </c>
      <c r="BL225" s="17" t="s">
        <v>184</v>
      </c>
      <c r="BM225" s="170" t="s">
        <v>281</v>
      </c>
    </row>
    <row r="226" spans="2:51" s="13" customFormat="1" ht="12">
      <c r="B226" s="172"/>
      <c r="D226" s="173" t="s">
        <v>143</v>
      </c>
      <c r="E226" s="174" t="s">
        <v>1</v>
      </c>
      <c r="F226" s="175" t="s">
        <v>282</v>
      </c>
      <c r="H226" s="176">
        <v>19.646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143</v>
      </c>
      <c r="AU226" s="174" t="s">
        <v>141</v>
      </c>
      <c r="AV226" s="13" t="s">
        <v>141</v>
      </c>
      <c r="AW226" s="13" t="s">
        <v>33</v>
      </c>
      <c r="AX226" s="13" t="s">
        <v>84</v>
      </c>
      <c r="AY226" s="174" t="s">
        <v>134</v>
      </c>
    </row>
    <row r="227" spans="1:65" s="2" customFormat="1" ht="21.75" customHeight="1">
      <c r="A227" s="32"/>
      <c r="B227" s="157"/>
      <c r="C227" s="158">
        <v>29</v>
      </c>
      <c r="D227" s="158" t="s">
        <v>137</v>
      </c>
      <c r="E227" s="159" t="s">
        <v>283</v>
      </c>
      <c r="F227" s="160" t="s">
        <v>284</v>
      </c>
      <c r="G227" s="161" t="s">
        <v>213</v>
      </c>
      <c r="H227" s="162">
        <v>0.039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184</v>
      </c>
      <c r="AT227" s="170" t="s">
        <v>137</v>
      </c>
      <c r="AU227" s="170" t="s">
        <v>141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141</v>
      </c>
      <c r="BK227" s="171">
        <f>ROUND(I227*H227,2)</f>
        <v>0</v>
      </c>
      <c r="BL227" s="17" t="s">
        <v>184</v>
      </c>
      <c r="BM227" s="170" t="s">
        <v>285</v>
      </c>
    </row>
    <row r="228" spans="1:65" s="2" customFormat="1" ht="21.75" customHeight="1">
      <c r="A228" s="32"/>
      <c r="B228" s="157"/>
      <c r="C228" s="158">
        <v>30</v>
      </c>
      <c r="D228" s="158" t="s">
        <v>137</v>
      </c>
      <c r="E228" s="159" t="s">
        <v>286</v>
      </c>
      <c r="F228" s="160" t="s">
        <v>287</v>
      </c>
      <c r="G228" s="161" t="s">
        <v>213</v>
      </c>
      <c r="H228" s="162">
        <v>0.039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184</v>
      </c>
      <c r="AT228" s="170" t="s">
        <v>137</v>
      </c>
      <c r="AU228" s="170" t="s">
        <v>141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141</v>
      </c>
      <c r="BK228" s="171">
        <f>ROUND(I228*H228,2)</f>
        <v>0</v>
      </c>
      <c r="BL228" s="17" t="s">
        <v>184</v>
      </c>
      <c r="BM228" s="170" t="s">
        <v>288</v>
      </c>
    </row>
    <row r="229" spans="2:63" s="12" customFormat="1" ht="22.9" customHeight="1">
      <c r="B229" s="144"/>
      <c r="D229" s="145" t="s">
        <v>75</v>
      </c>
      <c r="E229" s="155" t="s">
        <v>289</v>
      </c>
      <c r="F229" s="155" t="s">
        <v>290</v>
      </c>
      <c r="I229" s="147"/>
      <c r="J229" s="156">
        <f>BK229</f>
        <v>0</v>
      </c>
      <c r="L229" s="144"/>
      <c r="M229" s="149"/>
      <c r="N229" s="150"/>
      <c r="O229" s="150"/>
      <c r="P229" s="151">
        <f>SUM(P230:P239)</f>
        <v>0</v>
      </c>
      <c r="Q229" s="150"/>
      <c r="R229" s="151">
        <f>SUM(R230:R239)</f>
        <v>0.0083</v>
      </c>
      <c r="S229" s="150"/>
      <c r="T229" s="152">
        <f>SUM(T230:T239)</f>
        <v>0.021179999999999997</v>
      </c>
      <c r="AR229" s="145" t="s">
        <v>141</v>
      </c>
      <c r="AT229" s="153" t="s">
        <v>75</v>
      </c>
      <c r="AU229" s="153" t="s">
        <v>84</v>
      </c>
      <c r="AY229" s="145" t="s">
        <v>134</v>
      </c>
      <c r="BK229" s="154">
        <f>SUM(BK230:BK239)</f>
        <v>0</v>
      </c>
    </row>
    <row r="230" spans="1:65" s="2" customFormat="1" ht="16.5" customHeight="1">
      <c r="A230" s="32"/>
      <c r="B230" s="157"/>
      <c r="C230" s="158">
        <v>31</v>
      </c>
      <c r="D230" s="158" t="s">
        <v>137</v>
      </c>
      <c r="E230" s="159" t="s">
        <v>291</v>
      </c>
      <c r="F230" s="160" t="s">
        <v>292</v>
      </c>
      <c r="G230" s="161" t="s">
        <v>269</v>
      </c>
      <c r="H230" s="162">
        <v>6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0.00198</v>
      </c>
      <c r="T230" s="169">
        <f>S230*H230</f>
        <v>0.01188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184</v>
      </c>
      <c r="AT230" s="170" t="s">
        <v>137</v>
      </c>
      <c r="AU230" s="170" t="s">
        <v>141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141</v>
      </c>
      <c r="BK230" s="171">
        <f>ROUND(I230*H230,2)</f>
        <v>0</v>
      </c>
      <c r="BL230" s="17" t="s">
        <v>184</v>
      </c>
      <c r="BM230" s="170" t="s">
        <v>293</v>
      </c>
    </row>
    <row r="231" spans="1:65" s="2" customFormat="1" ht="16.5" customHeight="1">
      <c r="A231" s="32"/>
      <c r="B231" s="157"/>
      <c r="C231" s="158">
        <v>32</v>
      </c>
      <c r="D231" s="158" t="s">
        <v>137</v>
      </c>
      <c r="E231" s="159" t="s">
        <v>294</v>
      </c>
      <c r="F231" s="160" t="s">
        <v>295</v>
      </c>
      <c r="G231" s="161" t="s">
        <v>269</v>
      </c>
      <c r="H231" s="162">
        <v>2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0.00177</v>
      </c>
      <c r="R231" s="168">
        <f>Q231*H231</f>
        <v>0.00354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184</v>
      </c>
      <c r="AT231" s="170" t="s">
        <v>137</v>
      </c>
      <c r="AU231" s="170" t="s">
        <v>141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141</v>
      </c>
      <c r="BK231" s="171">
        <f>ROUND(I231*H231,2)</f>
        <v>0</v>
      </c>
      <c r="BL231" s="17" t="s">
        <v>184</v>
      </c>
      <c r="BM231" s="170" t="s">
        <v>296</v>
      </c>
    </row>
    <row r="232" spans="1:65" s="2" customFormat="1" ht="16.5" customHeight="1">
      <c r="A232" s="32"/>
      <c r="B232" s="157"/>
      <c r="C232" s="158">
        <v>33</v>
      </c>
      <c r="D232" s="158" t="s">
        <v>137</v>
      </c>
      <c r="E232" s="159" t="s">
        <v>297</v>
      </c>
      <c r="F232" s="160" t="s">
        <v>298</v>
      </c>
      <c r="G232" s="161" t="s">
        <v>269</v>
      </c>
      <c r="H232" s="162">
        <v>7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0.00046</v>
      </c>
      <c r="R232" s="168">
        <f>Q232*H232</f>
        <v>0.00322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184</v>
      </c>
      <c r="AT232" s="170" t="s">
        <v>137</v>
      </c>
      <c r="AU232" s="170" t="s">
        <v>141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141</v>
      </c>
      <c r="BK232" s="171">
        <f>ROUND(I232*H232,2)</f>
        <v>0</v>
      </c>
      <c r="BL232" s="17" t="s">
        <v>184</v>
      </c>
      <c r="BM232" s="170" t="s">
        <v>299</v>
      </c>
    </row>
    <row r="233" spans="1:65" s="2" customFormat="1" ht="16.5" customHeight="1">
      <c r="A233" s="32"/>
      <c r="B233" s="157"/>
      <c r="C233" s="158">
        <v>34</v>
      </c>
      <c r="D233" s="158" t="s">
        <v>137</v>
      </c>
      <c r="E233" s="159" t="s">
        <v>300</v>
      </c>
      <c r="F233" s="160" t="s">
        <v>301</v>
      </c>
      <c r="G233" s="161" t="s">
        <v>269</v>
      </c>
      <c r="H233" s="162">
        <v>2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0.00077</v>
      </c>
      <c r="R233" s="168">
        <f>Q233*H233</f>
        <v>0.00154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184</v>
      </c>
      <c r="AT233" s="170" t="s">
        <v>137</v>
      </c>
      <c r="AU233" s="170" t="s">
        <v>141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141</v>
      </c>
      <c r="BK233" s="171">
        <f>ROUND(I233*H233,2)</f>
        <v>0</v>
      </c>
      <c r="BL233" s="17" t="s">
        <v>184</v>
      </c>
      <c r="BM233" s="170" t="s">
        <v>302</v>
      </c>
    </row>
    <row r="234" spans="1:65" s="2" customFormat="1" ht="16.5" customHeight="1">
      <c r="A234" s="32"/>
      <c r="B234" s="157"/>
      <c r="C234" s="158">
        <v>35</v>
      </c>
      <c r="D234" s="158" t="s">
        <v>137</v>
      </c>
      <c r="E234" s="159" t="s">
        <v>303</v>
      </c>
      <c r="F234" s="160" t="s">
        <v>304</v>
      </c>
      <c r="G234" s="161" t="s">
        <v>175</v>
      </c>
      <c r="H234" s="162">
        <v>3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0.0031</v>
      </c>
      <c r="T234" s="169">
        <f>S234*H234</f>
        <v>0.0093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184</v>
      </c>
      <c r="AT234" s="170" t="s">
        <v>137</v>
      </c>
      <c r="AU234" s="170" t="s">
        <v>141</v>
      </c>
      <c r="AY234" s="17" t="s">
        <v>134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141</v>
      </c>
      <c r="BK234" s="171">
        <f>ROUND(I234*H234,2)</f>
        <v>0</v>
      </c>
      <c r="BL234" s="17" t="s">
        <v>184</v>
      </c>
      <c r="BM234" s="170" t="s">
        <v>305</v>
      </c>
    </row>
    <row r="235" spans="2:51" s="15" customFormat="1" ht="12">
      <c r="B235" s="189"/>
      <c r="D235" s="173" t="s">
        <v>143</v>
      </c>
      <c r="E235" s="190" t="s">
        <v>1</v>
      </c>
      <c r="F235" s="191" t="s">
        <v>306</v>
      </c>
      <c r="H235" s="190" t="s">
        <v>1</v>
      </c>
      <c r="I235" s="192"/>
      <c r="L235" s="189"/>
      <c r="M235" s="193"/>
      <c r="N235" s="194"/>
      <c r="O235" s="194"/>
      <c r="P235" s="194"/>
      <c r="Q235" s="194"/>
      <c r="R235" s="194"/>
      <c r="S235" s="194"/>
      <c r="T235" s="195"/>
      <c r="AT235" s="190" t="s">
        <v>143</v>
      </c>
      <c r="AU235" s="190" t="s">
        <v>141</v>
      </c>
      <c r="AV235" s="15" t="s">
        <v>84</v>
      </c>
      <c r="AW235" s="15" t="s">
        <v>33</v>
      </c>
      <c r="AX235" s="15" t="s">
        <v>76</v>
      </c>
      <c r="AY235" s="190" t="s">
        <v>134</v>
      </c>
    </row>
    <row r="236" spans="2:51" s="13" customFormat="1" ht="12">
      <c r="B236" s="172"/>
      <c r="D236" s="173" t="s">
        <v>143</v>
      </c>
      <c r="E236" s="174" t="s">
        <v>1</v>
      </c>
      <c r="F236" s="175" t="s">
        <v>135</v>
      </c>
      <c r="H236" s="176">
        <v>3</v>
      </c>
      <c r="I236" s="177"/>
      <c r="L236" s="172"/>
      <c r="M236" s="178"/>
      <c r="N236" s="179"/>
      <c r="O236" s="179"/>
      <c r="P236" s="179"/>
      <c r="Q236" s="179"/>
      <c r="R236" s="179"/>
      <c r="S236" s="179"/>
      <c r="T236" s="180"/>
      <c r="AT236" s="174" t="s">
        <v>143</v>
      </c>
      <c r="AU236" s="174" t="s">
        <v>141</v>
      </c>
      <c r="AV236" s="13" t="s">
        <v>141</v>
      </c>
      <c r="AW236" s="13" t="s">
        <v>33</v>
      </c>
      <c r="AX236" s="13" t="s">
        <v>84</v>
      </c>
      <c r="AY236" s="174" t="s">
        <v>134</v>
      </c>
    </row>
    <row r="237" spans="1:65" s="2" customFormat="1" ht="16.5" customHeight="1">
      <c r="A237" s="32"/>
      <c r="B237" s="157"/>
      <c r="C237" s="158">
        <v>36</v>
      </c>
      <c r="D237" s="158" t="s">
        <v>137</v>
      </c>
      <c r="E237" s="159" t="s">
        <v>307</v>
      </c>
      <c r="F237" s="160" t="s">
        <v>308</v>
      </c>
      <c r="G237" s="161" t="s">
        <v>269</v>
      </c>
      <c r="H237" s="162">
        <v>11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184</v>
      </c>
      <c r="AT237" s="170" t="s">
        <v>137</v>
      </c>
      <c r="AU237" s="170" t="s">
        <v>141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141</v>
      </c>
      <c r="BK237" s="171">
        <f>ROUND(I237*H237,2)</f>
        <v>0</v>
      </c>
      <c r="BL237" s="17" t="s">
        <v>184</v>
      </c>
      <c r="BM237" s="170" t="s">
        <v>309</v>
      </c>
    </row>
    <row r="238" spans="1:65" s="2" customFormat="1" ht="21.75" customHeight="1">
      <c r="A238" s="32"/>
      <c r="B238" s="157"/>
      <c r="C238" s="158">
        <v>37</v>
      </c>
      <c r="D238" s="158" t="s">
        <v>137</v>
      </c>
      <c r="E238" s="159" t="s">
        <v>310</v>
      </c>
      <c r="F238" s="160" t="s">
        <v>311</v>
      </c>
      <c r="G238" s="161" t="s">
        <v>213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184</v>
      </c>
      <c r="AT238" s="170" t="s">
        <v>137</v>
      </c>
      <c r="AU238" s="170" t="s">
        <v>141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141</v>
      </c>
      <c r="BK238" s="171">
        <f>ROUND(I238*H238,2)</f>
        <v>0</v>
      </c>
      <c r="BL238" s="17" t="s">
        <v>184</v>
      </c>
      <c r="BM238" s="170" t="s">
        <v>312</v>
      </c>
    </row>
    <row r="239" spans="1:65" s="2" customFormat="1" ht="21.75" customHeight="1">
      <c r="A239" s="32"/>
      <c r="B239" s="157"/>
      <c r="C239" s="158">
        <v>38</v>
      </c>
      <c r="D239" s="158" t="s">
        <v>137</v>
      </c>
      <c r="E239" s="159" t="s">
        <v>313</v>
      </c>
      <c r="F239" s="160" t="s">
        <v>314</v>
      </c>
      <c r="G239" s="161" t="s">
        <v>213</v>
      </c>
      <c r="H239" s="162">
        <v>0.008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184</v>
      </c>
      <c r="AT239" s="170" t="s">
        <v>137</v>
      </c>
      <c r="AU239" s="170" t="s">
        <v>141</v>
      </c>
      <c r="AY239" s="17" t="s">
        <v>134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141</v>
      </c>
      <c r="BK239" s="171">
        <f>ROUND(I239*H239,2)</f>
        <v>0</v>
      </c>
      <c r="BL239" s="17" t="s">
        <v>184</v>
      </c>
      <c r="BM239" s="170" t="s">
        <v>315</v>
      </c>
    </row>
    <row r="240" spans="2:63" s="12" customFormat="1" ht="22.9" customHeight="1">
      <c r="B240" s="144"/>
      <c r="D240" s="145" t="s">
        <v>75</v>
      </c>
      <c r="E240" s="155" t="s">
        <v>316</v>
      </c>
      <c r="F240" s="155" t="s">
        <v>317</v>
      </c>
      <c r="I240" s="147"/>
      <c r="J240" s="156">
        <f>BK240</f>
        <v>0</v>
      </c>
      <c r="L240" s="144"/>
      <c r="M240" s="149"/>
      <c r="N240" s="150"/>
      <c r="O240" s="150"/>
      <c r="P240" s="151">
        <f>SUM(P241:P251)</f>
        <v>0</v>
      </c>
      <c r="Q240" s="150"/>
      <c r="R240" s="151">
        <f>SUM(R241:R251)</f>
        <v>0.02018</v>
      </c>
      <c r="S240" s="150"/>
      <c r="T240" s="152">
        <f>SUM(T241:T251)</f>
        <v>0.0027999999999999995</v>
      </c>
      <c r="AR240" s="145" t="s">
        <v>141</v>
      </c>
      <c r="AT240" s="153" t="s">
        <v>75</v>
      </c>
      <c r="AU240" s="153" t="s">
        <v>84</v>
      </c>
      <c r="AY240" s="145" t="s">
        <v>134</v>
      </c>
      <c r="BK240" s="154">
        <f>SUM(BK241:BK251)</f>
        <v>0</v>
      </c>
    </row>
    <row r="241" spans="1:65" s="2" customFormat="1" ht="16.5" customHeight="1">
      <c r="A241" s="32"/>
      <c r="B241" s="157"/>
      <c r="C241" s="158">
        <v>39</v>
      </c>
      <c r="D241" s="158" t="s">
        <v>137</v>
      </c>
      <c r="E241" s="159" t="s">
        <v>318</v>
      </c>
      <c r="F241" s="160" t="s">
        <v>319</v>
      </c>
      <c r="G241" s="161" t="s">
        <v>269</v>
      </c>
      <c r="H241" s="162">
        <v>10</v>
      </c>
      <c r="I241" s="163"/>
      <c r="J241" s="164">
        <f aca="true" t="shared" si="10" ref="J241:J251"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 aca="true" t="shared" si="11" ref="P241:P251">O241*H241</f>
        <v>0</v>
      </c>
      <c r="Q241" s="168">
        <v>0</v>
      </c>
      <c r="R241" s="168">
        <f aca="true" t="shared" si="12" ref="R241:R251">Q241*H241</f>
        <v>0</v>
      </c>
      <c r="S241" s="168">
        <v>0.00028</v>
      </c>
      <c r="T241" s="169">
        <f aca="true" t="shared" si="13" ref="T241:T251">S241*H241</f>
        <v>0.0027999999999999995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184</v>
      </c>
      <c r="AT241" s="170" t="s">
        <v>137</v>
      </c>
      <c r="AU241" s="170" t="s">
        <v>141</v>
      </c>
      <c r="AY241" s="17" t="s">
        <v>134</v>
      </c>
      <c r="BE241" s="171">
        <f aca="true" t="shared" si="14" ref="BE241:BE251">IF(N241="základní",J241,0)</f>
        <v>0</v>
      </c>
      <c r="BF241" s="171">
        <f aca="true" t="shared" si="15" ref="BF241:BF251">IF(N241="snížená",J241,0)</f>
        <v>0</v>
      </c>
      <c r="BG241" s="171">
        <f aca="true" t="shared" si="16" ref="BG241:BG251">IF(N241="zákl. přenesená",J241,0)</f>
        <v>0</v>
      </c>
      <c r="BH241" s="171">
        <f aca="true" t="shared" si="17" ref="BH241:BH251">IF(N241="sníž. přenesená",J241,0)</f>
        <v>0</v>
      </c>
      <c r="BI241" s="171">
        <f aca="true" t="shared" si="18" ref="BI241:BI251">IF(N241="nulová",J241,0)</f>
        <v>0</v>
      </c>
      <c r="BJ241" s="17" t="s">
        <v>141</v>
      </c>
      <c r="BK241" s="171">
        <f aca="true" t="shared" si="19" ref="BK241:BK251">ROUND(I241*H241,2)</f>
        <v>0</v>
      </c>
      <c r="BL241" s="17" t="s">
        <v>184</v>
      </c>
      <c r="BM241" s="170" t="s">
        <v>320</v>
      </c>
    </row>
    <row r="242" spans="1:65" s="2" customFormat="1" ht="21.75" customHeight="1">
      <c r="A242" s="32"/>
      <c r="B242" s="157"/>
      <c r="C242" s="158">
        <v>40</v>
      </c>
      <c r="D242" s="158" t="s">
        <v>137</v>
      </c>
      <c r="E242" s="159" t="s">
        <v>321</v>
      </c>
      <c r="F242" s="160" t="s">
        <v>322</v>
      </c>
      <c r="G242" s="161" t="s">
        <v>269</v>
      </c>
      <c r="H242" s="162">
        <v>20</v>
      </c>
      <c r="I242" s="163"/>
      <c r="J242" s="164">
        <f t="shared" si="10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11"/>
        <v>0</v>
      </c>
      <c r="Q242" s="168">
        <v>0.00042</v>
      </c>
      <c r="R242" s="168">
        <f t="shared" si="12"/>
        <v>0.008400000000000001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184</v>
      </c>
      <c r="AT242" s="170" t="s">
        <v>137</v>
      </c>
      <c r="AU242" s="170" t="s">
        <v>141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141</v>
      </c>
      <c r="BK242" s="171">
        <f t="shared" si="19"/>
        <v>0</v>
      </c>
      <c r="BL242" s="17" t="s">
        <v>184</v>
      </c>
      <c r="BM242" s="170" t="s">
        <v>323</v>
      </c>
    </row>
    <row r="243" spans="1:65" s="2" customFormat="1" ht="21.75" customHeight="1">
      <c r="A243" s="32"/>
      <c r="B243" s="157"/>
      <c r="C243" s="196">
        <v>41</v>
      </c>
      <c r="D243" s="196" t="s">
        <v>177</v>
      </c>
      <c r="E243" s="197" t="s">
        <v>324</v>
      </c>
      <c r="F243" s="198" t="s">
        <v>325</v>
      </c>
      <c r="G243" s="199" t="s">
        <v>269</v>
      </c>
      <c r="H243" s="200">
        <v>7</v>
      </c>
      <c r="I243" s="201"/>
      <c r="J243" s="202">
        <f t="shared" si="10"/>
        <v>0</v>
      </c>
      <c r="K243" s="203"/>
      <c r="L243" s="204"/>
      <c r="M243" s="205" t="s">
        <v>1</v>
      </c>
      <c r="N243" s="206" t="s">
        <v>42</v>
      </c>
      <c r="O243" s="58"/>
      <c r="P243" s="168">
        <f t="shared" si="11"/>
        <v>0</v>
      </c>
      <c r="Q243" s="168">
        <v>0.00011</v>
      </c>
      <c r="R243" s="168">
        <f t="shared" si="12"/>
        <v>0.0007700000000000001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259</v>
      </c>
      <c r="AT243" s="170" t="s">
        <v>177</v>
      </c>
      <c r="AU243" s="170" t="s">
        <v>141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141</v>
      </c>
      <c r="BK243" s="171">
        <f t="shared" si="19"/>
        <v>0</v>
      </c>
      <c r="BL243" s="17" t="s">
        <v>184</v>
      </c>
      <c r="BM243" s="170" t="s">
        <v>326</v>
      </c>
    </row>
    <row r="244" spans="1:65" s="2" customFormat="1" ht="21.75" customHeight="1">
      <c r="A244" s="32"/>
      <c r="B244" s="157"/>
      <c r="C244" s="196">
        <v>42</v>
      </c>
      <c r="D244" s="196" t="s">
        <v>177</v>
      </c>
      <c r="E244" s="197" t="s">
        <v>327</v>
      </c>
      <c r="F244" s="198" t="s">
        <v>328</v>
      </c>
      <c r="G244" s="199" t="s">
        <v>269</v>
      </c>
      <c r="H244" s="200">
        <v>7</v>
      </c>
      <c r="I244" s="201"/>
      <c r="J244" s="202">
        <f t="shared" si="10"/>
        <v>0</v>
      </c>
      <c r="K244" s="203"/>
      <c r="L244" s="204"/>
      <c r="M244" s="205" t="s">
        <v>1</v>
      </c>
      <c r="N244" s="206" t="s">
        <v>42</v>
      </c>
      <c r="O244" s="58"/>
      <c r="P244" s="168">
        <f t="shared" si="11"/>
        <v>0</v>
      </c>
      <c r="Q244" s="168">
        <v>0.00017</v>
      </c>
      <c r="R244" s="168">
        <f t="shared" si="12"/>
        <v>0.00119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259</v>
      </c>
      <c r="AT244" s="170" t="s">
        <v>177</v>
      </c>
      <c r="AU244" s="170" t="s">
        <v>141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141</v>
      </c>
      <c r="BK244" s="171">
        <f t="shared" si="19"/>
        <v>0</v>
      </c>
      <c r="BL244" s="17" t="s">
        <v>184</v>
      </c>
      <c r="BM244" s="170" t="s">
        <v>329</v>
      </c>
    </row>
    <row r="245" spans="1:65" s="2" customFormat="1" ht="21.75" customHeight="1">
      <c r="A245" s="32"/>
      <c r="B245" s="157"/>
      <c r="C245" s="196">
        <v>43</v>
      </c>
      <c r="D245" s="196" t="s">
        <v>177</v>
      </c>
      <c r="E245" s="197" t="s">
        <v>330</v>
      </c>
      <c r="F245" s="198" t="s">
        <v>331</v>
      </c>
      <c r="G245" s="199" t="s">
        <v>269</v>
      </c>
      <c r="H245" s="200">
        <v>6</v>
      </c>
      <c r="I245" s="201"/>
      <c r="J245" s="202">
        <f t="shared" si="10"/>
        <v>0</v>
      </c>
      <c r="K245" s="203"/>
      <c r="L245" s="204"/>
      <c r="M245" s="205" t="s">
        <v>1</v>
      </c>
      <c r="N245" s="206" t="s">
        <v>42</v>
      </c>
      <c r="O245" s="58"/>
      <c r="P245" s="168">
        <f t="shared" si="11"/>
        <v>0</v>
      </c>
      <c r="Q245" s="168">
        <v>0.00027</v>
      </c>
      <c r="R245" s="168">
        <f t="shared" si="12"/>
        <v>0.00162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259</v>
      </c>
      <c r="AT245" s="170" t="s">
        <v>177</v>
      </c>
      <c r="AU245" s="170" t="s">
        <v>141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141</v>
      </c>
      <c r="BK245" s="171">
        <f t="shared" si="19"/>
        <v>0</v>
      </c>
      <c r="BL245" s="17" t="s">
        <v>184</v>
      </c>
      <c r="BM245" s="170" t="s">
        <v>332</v>
      </c>
    </row>
    <row r="246" spans="1:65" s="2" customFormat="1" ht="21.75" customHeight="1">
      <c r="A246" s="32"/>
      <c r="B246" s="157"/>
      <c r="C246" s="158">
        <v>44</v>
      </c>
      <c r="D246" s="158" t="s">
        <v>137</v>
      </c>
      <c r="E246" s="159" t="s">
        <v>333</v>
      </c>
      <c r="F246" s="160" t="s">
        <v>334</v>
      </c>
      <c r="G246" s="161" t="s">
        <v>335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184</v>
      </c>
      <c r="AT246" s="170" t="s">
        <v>137</v>
      </c>
      <c r="AU246" s="170" t="s">
        <v>141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141</v>
      </c>
      <c r="BK246" s="171">
        <f t="shared" si="19"/>
        <v>0</v>
      </c>
      <c r="BL246" s="17" t="s">
        <v>184</v>
      </c>
      <c r="BM246" s="170" t="s">
        <v>336</v>
      </c>
    </row>
    <row r="247" spans="1:65" s="2" customFormat="1" ht="21.75" customHeight="1">
      <c r="A247" s="32"/>
      <c r="B247" s="157"/>
      <c r="C247" s="158">
        <v>45</v>
      </c>
      <c r="D247" s="158" t="s">
        <v>137</v>
      </c>
      <c r="E247" s="159" t="s">
        <v>337</v>
      </c>
      <c r="F247" s="160" t="s">
        <v>338</v>
      </c>
      <c r="G247" s="161" t="s">
        <v>335</v>
      </c>
      <c r="H247" s="162">
        <v>1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</v>
      </c>
      <c r="R247" s="168">
        <f t="shared" si="12"/>
        <v>0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184</v>
      </c>
      <c r="AT247" s="170" t="s">
        <v>137</v>
      </c>
      <c r="AU247" s="170" t="s">
        <v>141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141</v>
      </c>
      <c r="BK247" s="171">
        <f t="shared" si="19"/>
        <v>0</v>
      </c>
      <c r="BL247" s="17" t="s">
        <v>184</v>
      </c>
      <c r="BM247" s="170" t="s">
        <v>339</v>
      </c>
    </row>
    <row r="248" spans="1:65" s="2" customFormat="1" ht="21.75" customHeight="1">
      <c r="A248" s="32"/>
      <c r="B248" s="157"/>
      <c r="C248" s="158">
        <v>46</v>
      </c>
      <c r="D248" s="158" t="s">
        <v>137</v>
      </c>
      <c r="E248" s="159" t="s">
        <v>340</v>
      </c>
      <c r="F248" s="160" t="s">
        <v>341</v>
      </c>
      <c r="G248" s="161" t="s">
        <v>269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0.0004</v>
      </c>
      <c r="R248" s="168">
        <f t="shared" si="12"/>
        <v>0.008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184</v>
      </c>
      <c r="AT248" s="170" t="s">
        <v>137</v>
      </c>
      <c r="AU248" s="170" t="s">
        <v>141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141</v>
      </c>
      <c r="BK248" s="171">
        <f t="shared" si="19"/>
        <v>0</v>
      </c>
      <c r="BL248" s="17" t="s">
        <v>184</v>
      </c>
      <c r="BM248" s="170" t="s">
        <v>342</v>
      </c>
    </row>
    <row r="249" spans="1:65" s="2" customFormat="1" ht="16.5" customHeight="1">
      <c r="A249" s="32"/>
      <c r="B249" s="157"/>
      <c r="C249" s="158">
        <v>47</v>
      </c>
      <c r="D249" s="158" t="s">
        <v>137</v>
      </c>
      <c r="E249" s="159" t="s">
        <v>343</v>
      </c>
      <c r="F249" s="160" t="s">
        <v>344</v>
      </c>
      <c r="G249" s="161" t="s">
        <v>269</v>
      </c>
      <c r="H249" s="162">
        <v>20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1E-05</v>
      </c>
      <c r="R249" s="168">
        <f t="shared" si="12"/>
        <v>0.0002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184</v>
      </c>
      <c r="AT249" s="170" t="s">
        <v>137</v>
      </c>
      <c r="AU249" s="170" t="s">
        <v>141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141</v>
      </c>
      <c r="BK249" s="171">
        <f t="shared" si="19"/>
        <v>0</v>
      </c>
      <c r="BL249" s="17" t="s">
        <v>184</v>
      </c>
      <c r="BM249" s="170" t="s">
        <v>345</v>
      </c>
    </row>
    <row r="250" spans="1:65" s="2" customFormat="1" ht="21.75" customHeight="1">
      <c r="A250" s="32"/>
      <c r="B250" s="157"/>
      <c r="C250" s="158">
        <v>48</v>
      </c>
      <c r="D250" s="158" t="s">
        <v>137</v>
      </c>
      <c r="E250" s="159" t="s">
        <v>346</v>
      </c>
      <c r="F250" s="160" t="s">
        <v>347</v>
      </c>
      <c r="G250" s="161" t="s">
        <v>213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184</v>
      </c>
      <c r="AT250" s="170" t="s">
        <v>137</v>
      </c>
      <c r="AU250" s="170" t="s">
        <v>141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141</v>
      </c>
      <c r="BK250" s="171">
        <f t="shared" si="19"/>
        <v>0</v>
      </c>
      <c r="BL250" s="17" t="s">
        <v>184</v>
      </c>
      <c r="BM250" s="170" t="s">
        <v>348</v>
      </c>
    </row>
    <row r="251" spans="1:65" s="2" customFormat="1" ht="21.75" customHeight="1">
      <c r="A251" s="32"/>
      <c r="B251" s="157"/>
      <c r="C251" s="158">
        <v>49</v>
      </c>
      <c r="D251" s="158" t="s">
        <v>137</v>
      </c>
      <c r="E251" s="159" t="s">
        <v>349</v>
      </c>
      <c r="F251" s="160" t="s">
        <v>350</v>
      </c>
      <c r="G251" s="161" t="s">
        <v>213</v>
      </c>
      <c r="H251" s="162">
        <v>0.02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</v>
      </c>
      <c r="R251" s="168">
        <f t="shared" si="12"/>
        <v>0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184</v>
      </c>
      <c r="AT251" s="170" t="s">
        <v>137</v>
      </c>
      <c r="AU251" s="170" t="s">
        <v>141</v>
      </c>
      <c r="AY251" s="17" t="s">
        <v>134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141</v>
      </c>
      <c r="BK251" s="171">
        <f t="shared" si="19"/>
        <v>0</v>
      </c>
      <c r="BL251" s="17" t="s">
        <v>184</v>
      </c>
      <c r="BM251" s="170" t="s">
        <v>351</v>
      </c>
    </row>
    <row r="252" spans="2:63" s="12" customFormat="1" ht="22.9" customHeight="1">
      <c r="B252" s="144"/>
      <c r="D252" s="145" t="s">
        <v>75</v>
      </c>
      <c r="E252" s="155" t="s">
        <v>352</v>
      </c>
      <c r="F252" s="155" t="s">
        <v>353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SUM(P253:P262)</f>
        <v>0</v>
      </c>
      <c r="Q252" s="150"/>
      <c r="R252" s="151">
        <f>SUM(R253:R262)</f>
        <v>0.0031499999999999996</v>
      </c>
      <c r="S252" s="150"/>
      <c r="T252" s="152">
        <f>SUM(T253:T262)</f>
        <v>0.00645</v>
      </c>
      <c r="AR252" s="145" t="s">
        <v>141</v>
      </c>
      <c r="AT252" s="153" t="s">
        <v>75</v>
      </c>
      <c r="AU252" s="153" t="s">
        <v>84</v>
      </c>
      <c r="AY252" s="145" t="s">
        <v>134</v>
      </c>
      <c r="BK252" s="154">
        <f>SUM(BK253:BK262)</f>
        <v>0</v>
      </c>
    </row>
    <row r="253" spans="1:65" s="2" customFormat="1" ht="21.75" customHeight="1">
      <c r="A253" s="32"/>
      <c r="B253" s="157"/>
      <c r="C253" s="158">
        <v>50</v>
      </c>
      <c r="D253" s="158" t="s">
        <v>137</v>
      </c>
      <c r="E253" s="159" t="s">
        <v>354</v>
      </c>
      <c r="F253" s="160" t="s">
        <v>355</v>
      </c>
      <c r="G253" s="161" t="s">
        <v>269</v>
      </c>
      <c r="H253" s="162">
        <v>3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0.00011</v>
      </c>
      <c r="R253" s="168">
        <f>Q253*H253</f>
        <v>0.00033</v>
      </c>
      <c r="S253" s="168">
        <v>0.00215</v>
      </c>
      <c r="T253" s="169">
        <f>S253*H253</f>
        <v>0.00645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184</v>
      </c>
      <c r="AT253" s="170" t="s">
        <v>137</v>
      </c>
      <c r="AU253" s="170" t="s">
        <v>141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141</v>
      </c>
      <c r="BK253" s="171">
        <f>ROUND(I253*H253,2)</f>
        <v>0</v>
      </c>
      <c r="BL253" s="17" t="s">
        <v>184</v>
      </c>
      <c r="BM253" s="170" t="s">
        <v>356</v>
      </c>
    </row>
    <row r="254" spans="1:65" s="2" customFormat="1" ht="21.75" customHeight="1">
      <c r="A254" s="32"/>
      <c r="B254" s="157"/>
      <c r="C254" s="158">
        <v>51</v>
      </c>
      <c r="D254" s="158" t="s">
        <v>137</v>
      </c>
      <c r="E254" s="159" t="s">
        <v>357</v>
      </c>
      <c r="F254" s="160" t="s">
        <v>358</v>
      </c>
      <c r="G254" s="161" t="s">
        <v>269</v>
      </c>
      <c r="H254" s="162">
        <v>1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0.0006</v>
      </c>
      <c r="R254" s="168">
        <f>Q254*H254</f>
        <v>0.0006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184</v>
      </c>
      <c r="AT254" s="170" t="s">
        <v>137</v>
      </c>
      <c r="AU254" s="170" t="s">
        <v>141</v>
      </c>
      <c r="AY254" s="17" t="s">
        <v>134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141</v>
      </c>
      <c r="BK254" s="171">
        <f>ROUND(I254*H254,2)</f>
        <v>0</v>
      </c>
      <c r="BL254" s="17" t="s">
        <v>184</v>
      </c>
      <c r="BM254" s="170" t="s">
        <v>359</v>
      </c>
    </row>
    <row r="255" spans="2:51" s="15" customFormat="1" ht="12">
      <c r="B255" s="189"/>
      <c r="D255" s="173" t="s">
        <v>143</v>
      </c>
      <c r="E255" s="190" t="s">
        <v>1</v>
      </c>
      <c r="F255" s="191" t="s">
        <v>360</v>
      </c>
      <c r="H255" s="190" t="s">
        <v>1</v>
      </c>
      <c r="I255" s="192"/>
      <c r="L255" s="189"/>
      <c r="M255" s="193"/>
      <c r="N255" s="194"/>
      <c r="O255" s="194"/>
      <c r="P255" s="194"/>
      <c r="Q255" s="194"/>
      <c r="R255" s="194"/>
      <c r="S255" s="194"/>
      <c r="T255" s="195"/>
      <c r="AT255" s="190" t="s">
        <v>143</v>
      </c>
      <c r="AU255" s="190" t="s">
        <v>141</v>
      </c>
      <c r="AV255" s="15" t="s">
        <v>84</v>
      </c>
      <c r="AW255" s="15" t="s">
        <v>33</v>
      </c>
      <c r="AX255" s="15" t="s">
        <v>76</v>
      </c>
      <c r="AY255" s="190" t="s">
        <v>134</v>
      </c>
    </row>
    <row r="256" spans="2:51" s="13" customFormat="1" ht="12">
      <c r="B256" s="172"/>
      <c r="D256" s="173" t="s">
        <v>143</v>
      </c>
      <c r="E256" s="174" t="s">
        <v>1</v>
      </c>
      <c r="F256" s="175" t="s">
        <v>84</v>
      </c>
      <c r="H256" s="176">
        <v>1</v>
      </c>
      <c r="I256" s="177"/>
      <c r="L256" s="172"/>
      <c r="M256" s="178"/>
      <c r="N256" s="179"/>
      <c r="O256" s="179"/>
      <c r="P256" s="179"/>
      <c r="Q256" s="179"/>
      <c r="R256" s="179"/>
      <c r="S256" s="179"/>
      <c r="T256" s="180"/>
      <c r="AT256" s="174" t="s">
        <v>143</v>
      </c>
      <c r="AU256" s="174" t="s">
        <v>141</v>
      </c>
      <c r="AV256" s="13" t="s">
        <v>141</v>
      </c>
      <c r="AW256" s="13" t="s">
        <v>33</v>
      </c>
      <c r="AX256" s="13" t="s">
        <v>84</v>
      </c>
      <c r="AY256" s="174" t="s">
        <v>134</v>
      </c>
    </row>
    <row r="257" spans="1:65" s="2" customFormat="1" ht="21.75" customHeight="1">
      <c r="A257" s="32"/>
      <c r="B257" s="157"/>
      <c r="C257" s="158">
        <v>52</v>
      </c>
      <c r="D257" s="158" t="s">
        <v>137</v>
      </c>
      <c r="E257" s="159" t="s">
        <v>361</v>
      </c>
      <c r="F257" s="160" t="s">
        <v>362</v>
      </c>
      <c r="G257" s="161" t="s">
        <v>269</v>
      </c>
      <c r="H257" s="162">
        <v>3</v>
      </c>
      <c r="I257" s="163"/>
      <c r="J257" s="164">
        <f aca="true" t="shared" si="20" ref="J257:J262"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 aca="true" t="shared" si="21" ref="P257:P262">O257*H257</f>
        <v>0</v>
      </c>
      <c r="Q257" s="168">
        <v>0.00054</v>
      </c>
      <c r="R257" s="168">
        <f aca="true" t="shared" si="22" ref="R257:R262">Q257*H257</f>
        <v>0.00162</v>
      </c>
      <c r="S257" s="168">
        <v>0</v>
      </c>
      <c r="T257" s="169">
        <f aca="true" t="shared" si="23" ref="T257:T262"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184</v>
      </c>
      <c r="AT257" s="170" t="s">
        <v>137</v>
      </c>
      <c r="AU257" s="170" t="s">
        <v>141</v>
      </c>
      <c r="AY257" s="17" t="s">
        <v>134</v>
      </c>
      <c r="BE257" s="171">
        <f aca="true" t="shared" si="24" ref="BE257:BE262">IF(N257="základní",J257,0)</f>
        <v>0</v>
      </c>
      <c r="BF257" s="171">
        <f aca="true" t="shared" si="25" ref="BF257:BF262">IF(N257="snížená",J257,0)</f>
        <v>0</v>
      </c>
      <c r="BG257" s="171">
        <f aca="true" t="shared" si="26" ref="BG257:BG262">IF(N257="zákl. přenesená",J257,0)</f>
        <v>0</v>
      </c>
      <c r="BH257" s="171">
        <f aca="true" t="shared" si="27" ref="BH257:BH262">IF(N257="sníž. přenesená",J257,0)</f>
        <v>0</v>
      </c>
      <c r="BI257" s="171">
        <f aca="true" t="shared" si="28" ref="BI257:BI262">IF(N257="nulová",J257,0)</f>
        <v>0</v>
      </c>
      <c r="BJ257" s="17" t="s">
        <v>141</v>
      </c>
      <c r="BK257" s="171">
        <f aca="true" t="shared" si="29" ref="BK257:BK262">ROUND(I257*H257,2)</f>
        <v>0</v>
      </c>
      <c r="BL257" s="17" t="s">
        <v>184</v>
      </c>
      <c r="BM257" s="170" t="s">
        <v>363</v>
      </c>
    </row>
    <row r="258" spans="1:65" s="2" customFormat="1" ht="21.75" customHeight="1">
      <c r="A258" s="32"/>
      <c r="B258" s="157"/>
      <c r="C258" s="158">
        <v>53</v>
      </c>
      <c r="D258" s="158" t="s">
        <v>137</v>
      </c>
      <c r="E258" s="159" t="s">
        <v>364</v>
      </c>
      <c r="F258" s="160" t="s">
        <v>365</v>
      </c>
      <c r="G258" s="161" t="s">
        <v>335</v>
      </c>
      <c r="H258" s="162">
        <v>1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0.0006</v>
      </c>
      <c r="R258" s="168">
        <f t="shared" si="22"/>
        <v>0.0006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184</v>
      </c>
      <c r="AT258" s="170" t="s">
        <v>137</v>
      </c>
      <c r="AU258" s="170" t="s">
        <v>141</v>
      </c>
      <c r="AY258" s="17" t="s">
        <v>134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141</v>
      </c>
      <c r="BK258" s="171">
        <f t="shared" si="29"/>
        <v>0</v>
      </c>
      <c r="BL258" s="17" t="s">
        <v>184</v>
      </c>
      <c r="BM258" s="170" t="s">
        <v>366</v>
      </c>
    </row>
    <row r="259" spans="1:65" s="2" customFormat="1" ht="16.5" customHeight="1">
      <c r="A259" s="32"/>
      <c r="B259" s="157"/>
      <c r="C259" s="158">
        <v>54</v>
      </c>
      <c r="D259" s="158" t="s">
        <v>137</v>
      </c>
      <c r="E259" s="159" t="s">
        <v>367</v>
      </c>
      <c r="F259" s="160" t="s">
        <v>368</v>
      </c>
      <c r="G259" s="161" t="s">
        <v>175</v>
      </c>
      <c r="H259" s="162">
        <v>2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184</v>
      </c>
      <c r="AT259" s="170" t="s">
        <v>137</v>
      </c>
      <c r="AU259" s="170" t="s">
        <v>141</v>
      </c>
      <c r="AY259" s="17" t="s">
        <v>134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141</v>
      </c>
      <c r="BK259" s="171">
        <f t="shared" si="29"/>
        <v>0</v>
      </c>
      <c r="BL259" s="17" t="s">
        <v>184</v>
      </c>
      <c r="BM259" s="170" t="s">
        <v>369</v>
      </c>
    </row>
    <row r="260" spans="1:65" s="2" customFormat="1" ht="16.5" customHeight="1">
      <c r="A260" s="32"/>
      <c r="B260" s="157"/>
      <c r="C260" s="158">
        <v>55</v>
      </c>
      <c r="D260" s="158" t="s">
        <v>137</v>
      </c>
      <c r="E260" s="159" t="s">
        <v>370</v>
      </c>
      <c r="F260" s="160" t="s">
        <v>371</v>
      </c>
      <c r="G260" s="161" t="s">
        <v>269</v>
      </c>
      <c r="H260" s="162">
        <v>3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184</v>
      </c>
      <c r="AT260" s="170" t="s">
        <v>137</v>
      </c>
      <c r="AU260" s="170" t="s">
        <v>141</v>
      </c>
      <c r="AY260" s="17" t="s">
        <v>134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141</v>
      </c>
      <c r="BK260" s="171">
        <f t="shared" si="29"/>
        <v>0</v>
      </c>
      <c r="BL260" s="17" t="s">
        <v>184</v>
      </c>
      <c r="BM260" s="170" t="s">
        <v>372</v>
      </c>
    </row>
    <row r="261" spans="1:65" s="2" customFormat="1" ht="21.75" customHeight="1">
      <c r="A261" s="32"/>
      <c r="B261" s="157"/>
      <c r="C261" s="158">
        <v>56</v>
      </c>
      <c r="D261" s="158" t="s">
        <v>137</v>
      </c>
      <c r="E261" s="159" t="s">
        <v>373</v>
      </c>
      <c r="F261" s="160" t="s">
        <v>374</v>
      </c>
      <c r="G261" s="161" t="s">
        <v>213</v>
      </c>
      <c r="H261" s="162">
        <v>0.003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184</v>
      </c>
      <c r="AT261" s="170" t="s">
        <v>137</v>
      </c>
      <c r="AU261" s="170" t="s">
        <v>141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141</v>
      </c>
      <c r="BK261" s="171">
        <f t="shared" si="29"/>
        <v>0</v>
      </c>
      <c r="BL261" s="17" t="s">
        <v>184</v>
      </c>
      <c r="BM261" s="170" t="s">
        <v>375</v>
      </c>
    </row>
    <row r="262" spans="1:65" s="2" customFormat="1" ht="21.75" customHeight="1">
      <c r="A262" s="32"/>
      <c r="B262" s="157"/>
      <c r="C262" s="158">
        <v>57</v>
      </c>
      <c r="D262" s="158" t="s">
        <v>137</v>
      </c>
      <c r="E262" s="159" t="s">
        <v>376</v>
      </c>
      <c r="F262" s="160" t="s">
        <v>377</v>
      </c>
      <c r="G262" s="161" t="s">
        <v>213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184</v>
      </c>
      <c r="AT262" s="170" t="s">
        <v>137</v>
      </c>
      <c r="AU262" s="170" t="s">
        <v>141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141</v>
      </c>
      <c r="BK262" s="171">
        <f t="shared" si="29"/>
        <v>0</v>
      </c>
      <c r="BL262" s="17" t="s">
        <v>184</v>
      </c>
      <c r="BM262" s="170" t="s">
        <v>378</v>
      </c>
    </row>
    <row r="263" spans="2:63" s="12" customFormat="1" ht="22.9" customHeight="1">
      <c r="B263" s="144"/>
      <c r="D263" s="145" t="s">
        <v>75</v>
      </c>
      <c r="E263" s="155" t="s">
        <v>379</v>
      </c>
      <c r="F263" s="155" t="s">
        <v>380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SUM(P264:P280)</f>
        <v>0</v>
      </c>
      <c r="Q263" s="150"/>
      <c r="R263" s="151">
        <f>SUM(R264:R280)</f>
        <v>0.051289999999999995</v>
      </c>
      <c r="S263" s="150"/>
      <c r="T263" s="152">
        <f>SUM(T264:T280)</f>
        <v>0.05842</v>
      </c>
      <c r="AR263" s="145" t="s">
        <v>141</v>
      </c>
      <c r="AT263" s="153" t="s">
        <v>75</v>
      </c>
      <c r="AU263" s="153" t="s">
        <v>84</v>
      </c>
      <c r="AY263" s="145" t="s">
        <v>134</v>
      </c>
      <c r="BK263" s="154">
        <f>SUM(BK264:BK280)</f>
        <v>0</v>
      </c>
    </row>
    <row r="264" spans="1:65" s="2" customFormat="1" ht="16.5" customHeight="1">
      <c r="A264" s="32"/>
      <c r="B264" s="157"/>
      <c r="C264" s="158">
        <v>58</v>
      </c>
      <c r="D264" s="158" t="s">
        <v>137</v>
      </c>
      <c r="E264" s="159" t="s">
        <v>381</v>
      </c>
      <c r="F264" s="160" t="s">
        <v>382</v>
      </c>
      <c r="G264" s="161" t="s">
        <v>335</v>
      </c>
      <c r="H264" s="162">
        <v>1</v>
      </c>
      <c r="I264" s="163"/>
      <c r="J264" s="164">
        <f aca="true" t="shared" si="30" ref="J264:J280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31" ref="P264:P280">O264*H264</f>
        <v>0</v>
      </c>
      <c r="Q264" s="168">
        <v>0</v>
      </c>
      <c r="R264" s="168">
        <f aca="true" t="shared" si="32" ref="R264:R280">Q264*H264</f>
        <v>0</v>
      </c>
      <c r="S264" s="168">
        <v>0.01946</v>
      </c>
      <c r="T264" s="169">
        <f aca="true" t="shared" si="33" ref="T264:T280">S264*H264</f>
        <v>0.01946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184</v>
      </c>
      <c r="AT264" s="170" t="s">
        <v>137</v>
      </c>
      <c r="AU264" s="170" t="s">
        <v>141</v>
      </c>
      <c r="AY264" s="17" t="s">
        <v>134</v>
      </c>
      <c r="BE264" s="171">
        <f aca="true" t="shared" si="34" ref="BE264:BE280">IF(N264="základní",J264,0)</f>
        <v>0</v>
      </c>
      <c r="BF264" s="171">
        <f aca="true" t="shared" si="35" ref="BF264:BF280">IF(N264="snížená",J264,0)</f>
        <v>0</v>
      </c>
      <c r="BG264" s="171">
        <f aca="true" t="shared" si="36" ref="BG264:BG280">IF(N264="zákl. přenesená",J264,0)</f>
        <v>0</v>
      </c>
      <c r="BH264" s="171">
        <f aca="true" t="shared" si="37" ref="BH264:BH280">IF(N264="sníž. přenesená",J264,0)</f>
        <v>0</v>
      </c>
      <c r="BI264" s="171">
        <f aca="true" t="shared" si="38" ref="BI264:BI280">IF(N264="nulová",J264,0)</f>
        <v>0</v>
      </c>
      <c r="BJ264" s="17" t="s">
        <v>141</v>
      </c>
      <c r="BK264" s="171">
        <f aca="true" t="shared" si="39" ref="BK264:BK280">ROUND(I264*H264,2)</f>
        <v>0</v>
      </c>
      <c r="BL264" s="17" t="s">
        <v>184</v>
      </c>
      <c r="BM264" s="170" t="s">
        <v>383</v>
      </c>
    </row>
    <row r="265" spans="1:65" s="2" customFormat="1" ht="21.75" customHeight="1">
      <c r="A265" s="32"/>
      <c r="B265" s="157"/>
      <c r="C265" s="158">
        <v>59</v>
      </c>
      <c r="D265" s="158" t="s">
        <v>137</v>
      </c>
      <c r="E265" s="159" t="s">
        <v>384</v>
      </c>
      <c r="F265" s="160" t="s">
        <v>385</v>
      </c>
      <c r="G265" s="161" t="s">
        <v>335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0.01375</v>
      </c>
      <c r="R265" s="168">
        <f t="shared" si="32"/>
        <v>0.01375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184</v>
      </c>
      <c r="AT265" s="170" t="s">
        <v>137</v>
      </c>
      <c r="AU265" s="170" t="s">
        <v>141</v>
      </c>
      <c r="AY265" s="17" t="s">
        <v>134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141</v>
      </c>
      <c r="BK265" s="171">
        <f t="shared" si="39"/>
        <v>0</v>
      </c>
      <c r="BL265" s="17" t="s">
        <v>184</v>
      </c>
      <c r="BM265" s="170" t="s">
        <v>386</v>
      </c>
    </row>
    <row r="266" spans="1:65" s="2" customFormat="1" ht="16.5" customHeight="1">
      <c r="A266" s="32"/>
      <c r="B266" s="157"/>
      <c r="C266" s="158">
        <v>60</v>
      </c>
      <c r="D266" s="158" t="s">
        <v>137</v>
      </c>
      <c r="E266" s="159" t="s">
        <v>387</v>
      </c>
      <c r="F266" s="160" t="s">
        <v>388</v>
      </c>
      <c r="G266" s="161" t="s">
        <v>335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</v>
      </c>
      <c r="R266" s="168">
        <f t="shared" si="32"/>
        <v>0</v>
      </c>
      <c r="S266" s="168">
        <v>0.0329</v>
      </c>
      <c r="T266" s="169">
        <f t="shared" si="33"/>
        <v>0.0329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184</v>
      </c>
      <c r="AT266" s="170" t="s">
        <v>137</v>
      </c>
      <c r="AU266" s="170" t="s">
        <v>141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141</v>
      </c>
      <c r="BK266" s="171">
        <f t="shared" si="39"/>
        <v>0</v>
      </c>
      <c r="BL266" s="17" t="s">
        <v>184</v>
      </c>
      <c r="BM266" s="170" t="s">
        <v>389</v>
      </c>
    </row>
    <row r="267" spans="1:65" s="2" customFormat="1" ht="21.75" customHeight="1">
      <c r="A267" s="32"/>
      <c r="B267" s="157"/>
      <c r="C267" s="158">
        <v>61</v>
      </c>
      <c r="D267" s="158" t="s">
        <v>137</v>
      </c>
      <c r="E267" s="159" t="s">
        <v>390</v>
      </c>
      <c r="F267" s="160" t="s">
        <v>391</v>
      </c>
      <c r="G267" s="161" t="s">
        <v>335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0.01999</v>
      </c>
      <c r="R267" s="168">
        <f t="shared" si="32"/>
        <v>0.01999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184</v>
      </c>
      <c r="AT267" s="170" t="s">
        <v>137</v>
      </c>
      <c r="AU267" s="170" t="s">
        <v>141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141</v>
      </c>
      <c r="BK267" s="171">
        <f t="shared" si="39"/>
        <v>0</v>
      </c>
      <c r="BL267" s="17" t="s">
        <v>184</v>
      </c>
      <c r="BM267" s="170" t="s">
        <v>392</v>
      </c>
    </row>
    <row r="268" spans="1:65" s="2" customFormat="1" ht="16.5" customHeight="1">
      <c r="A268" s="32"/>
      <c r="B268" s="157"/>
      <c r="C268" s="158">
        <v>62</v>
      </c>
      <c r="D268" s="158" t="s">
        <v>137</v>
      </c>
      <c r="E268" s="159" t="s">
        <v>393</v>
      </c>
      <c r="F268" s="160" t="s">
        <v>394</v>
      </c>
      <c r="G268" s="161" t="s">
        <v>175</v>
      </c>
      <c r="H268" s="162">
        <v>6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0.00049</v>
      </c>
      <c r="T268" s="169">
        <f t="shared" si="33"/>
        <v>0.00294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184</v>
      </c>
      <c r="AT268" s="170" t="s">
        <v>137</v>
      </c>
      <c r="AU268" s="170" t="s">
        <v>141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141</v>
      </c>
      <c r="BK268" s="171">
        <f t="shared" si="39"/>
        <v>0</v>
      </c>
      <c r="BL268" s="17" t="s">
        <v>184</v>
      </c>
      <c r="BM268" s="170" t="s">
        <v>395</v>
      </c>
    </row>
    <row r="269" spans="1:65" s="2" customFormat="1" ht="16.5" customHeight="1">
      <c r="A269" s="32"/>
      <c r="B269" s="157"/>
      <c r="C269" s="158">
        <v>63</v>
      </c>
      <c r="D269" s="158" t="s">
        <v>137</v>
      </c>
      <c r="E269" s="159" t="s">
        <v>396</v>
      </c>
      <c r="F269" s="160" t="s">
        <v>397</v>
      </c>
      <c r="G269" s="161" t="s">
        <v>335</v>
      </c>
      <c r="H269" s="162">
        <v>6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0.00189</v>
      </c>
      <c r="R269" s="168">
        <f t="shared" si="32"/>
        <v>0.01134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184</v>
      </c>
      <c r="AT269" s="170" t="s">
        <v>137</v>
      </c>
      <c r="AU269" s="170" t="s">
        <v>141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141</v>
      </c>
      <c r="BK269" s="171">
        <f t="shared" si="39"/>
        <v>0</v>
      </c>
      <c r="BL269" s="17" t="s">
        <v>184</v>
      </c>
      <c r="BM269" s="170" t="s">
        <v>398</v>
      </c>
    </row>
    <row r="270" spans="1:65" s="2" customFormat="1" ht="16.5" customHeight="1">
      <c r="A270" s="32"/>
      <c r="B270" s="157"/>
      <c r="C270" s="158">
        <v>64</v>
      </c>
      <c r="D270" s="158" t="s">
        <v>137</v>
      </c>
      <c r="E270" s="159" t="s">
        <v>399</v>
      </c>
      <c r="F270" s="160" t="s">
        <v>400</v>
      </c>
      <c r="G270" s="161" t="s">
        <v>335</v>
      </c>
      <c r="H270" s="162">
        <v>2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0.00156</v>
      </c>
      <c r="T270" s="169">
        <f t="shared" si="33"/>
        <v>0.00312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184</v>
      </c>
      <c r="AT270" s="170" t="s">
        <v>137</v>
      </c>
      <c r="AU270" s="170" t="s">
        <v>141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141</v>
      </c>
      <c r="BK270" s="171">
        <f t="shared" si="39"/>
        <v>0</v>
      </c>
      <c r="BL270" s="17" t="s">
        <v>184</v>
      </c>
      <c r="BM270" s="170" t="s">
        <v>401</v>
      </c>
    </row>
    <row r="271" spans="1:65" s="2" customFormat="1" ht="16.5" customHeight="1">
      <c r="A271" s="32"/>
      <c r="B271" s="157"/>
      <c r="C271" s="158">
        <v>65</v>
      </c>
      <c r="D271" s="158" t="s">
        <v>137</v>
      </c>
      <c r="E271" s="159" t="s">
        <v>402</v>
      </c>
      <c r="F271" s="160" t="s">
        <v>403</v>
      </c>
      <c r="G271" s="161" t="s">
        <v>335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0.0018</v>
      </c>
      <c r="R271" s="168">
        <f t="shared" si="32"/>
        <v>0.0018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184</v>
      </c>
      <c r="AT271" s="170" t="s">
        <v>137</v>
      </c>
      <c r="AU271" s="170" t="s">
        <v>141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141</v>
      </c>
      <c r="BK271" s="171">
        <f t="shared" si="39"/>
        <v>0</v>
      </c>
      <c r="BL271" s="17" t="s">
        <v>184</v>
      </c>
      <c r="BM271" s="170" t="s">
        <v>404</v>
      </c>
    </row>
    <row r="272" spans="1:65" s="2" customFormat="1" ht="21.75" customHeight="1">
      <c r="A272" s="32"/>
      <c r="B272" s="157"/>
      <c r="C272" s="158">
        <v>66</v>
      </c>
      <c r="D272" s="158" t="s">
        <v>137</v>
      </c>
      <c r="E272" s="159" t="s">
        <v>405</v>
      </c>
      <c r="F272" s="160" t="s">
        <v>406</v>
      </c>
      <c r="G272" s="161" t="s">
        <v>335</v>
      </c>
      <c r="H272" s="162">
        <v>1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0.00196</v>
      </c>
      <c r="R272" s="168">
        <f t="shared" si="32"/>
        <v>0.00196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184</v>
      </c>
      <c r="AT272" s="170" t="s">
        <v>137</v>
      </c>
      <c r="AU272" s="170" t="s">
        <v>141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141</v>
      </c>
      <c r="BK272" s="171">
        <f t="shared" si="39"/>
        <v>0</v>
      </c>
      <c r="BL272" s="17" t="s">
        <v>184</v>
      </c>
      <c r="BM272" s="170" t="s">
        <v>407</v>
      </c>
    </row>
    <row r="273" spans="1:65" s="2" customFormat="1" ht="21.75" customHeight="1">
      <c r="A273" s="32"/>
      <c r="B273" s="157"/>
      <c r="C273" s="158">
        <v>67</v>
      </c>
      <c r="D273" s="158" t="s">
        <v>137</v>
      </c>
      <c r="E273" s="159" t="s">
        <v>408</v>
      </c>
      <c r="F273" s="160" t="s">
        <v>409</v>
      </c>
      <c r="G273" s="161" t="s">
        <v>175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0.00128</v>
      </c>
      <c r="R273" s="168">
        <f t="shared" si="32"/>
        <v>0.00128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184</v>
      </c>
      <c r="AT273" s="170" t="s">
        <v>137</v>
      </c>
      <c r="AU273" s="170" t="s">
        <v>141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141</v>
      </c>
      <c r="BK273" s="171">
        <f t="shared" si="39"/>
        <v>0</v>
      </c>
      <c r="BL273" s="17" t="s">
        <v>184</v>
      </c>
      <c r="BM273" s="170" t="s">
        <v>410</v>
      </c>
    </row>
    <row r="274" spans="1:65" s="2" customFormat="1" ht="16.5" customHeight="1">
      <c r="A274" s="32"/>
      <c r="B274" s="157"/>
      <c r="C274" s="158">
        <v>68</v>
      </c>
      <c r="D274" s="158" t="s">
        <v>137</v>
      </c>
      <c r="E274" s="159" t="s">
        <v>411</v>
      </c>
      <c r="F274" s="160" t="s">
        <v>412</v>
      </c>
      <c r="G274" s="161" t="s">
        <v>175</v>
      </c>
      <c r="H274" s="162">
        <v>3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0.00014</v>
      </c>
      <c r="R274" s="168">
        <f t="shared" si="32"/>
        <v>0.00041999999999999996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184</v>
      </c>
      <c r="AT274" s="170" t="s">
        <v>137</v>
      </c>
      <c r="AU274" s="170" t="s">
        <v>141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141</v>
      </c>
      <c r="BK274" s="171">
        <f t="shared" si="39"/>
        <v>0</v>
      </c>
      <c r="BL274" s="17" t="s">
        <v>184</v>
      </c>
      <c r="BM274" s="170" t="s">
        <v>413</v>
      </c>
    </row>
    <row r="275" spans="1:65" s="2" customFormat="1" ht="21.75" customHeight="1">
      <c r="A275" s="32"/>
      <c r="B275" s="157"/>
      <c r="C275" s="196">
        <v>69</v>
      </c>
      <c r="D275" s="196" t="s">
        <v>177</v>
      </c>
      <c r="E275" s="197" t="s">
        <v>414</v>
      </c>
      <c r="F275" s="198" t="s">
        <v>415</v>
      </c>
      <c r="G275" s="199" t="s">
        <v>175</v>
      </c>
      <c r="H275" s="200">
        <v>1</v>
      </c>
      <c r="I275" s="201"/>
      <c r="J275" s="202">
        <f t="shared" si="30"/>
        <v>0</v>
      </c>
      <c r="K275" s="203"/>
      <c r="L275" s="204"/>
      <c r="M275" s="205" t="s">
        <v>1</v>
      </c>
      <c r="N275" s="206" t="s">
        <v>42</v>
      </c>
      <c r="O275" s="58"/>
      <c r="P275" s="168">
        <f t="shared" si="31"/>
        <v>0</v>
      </c>
      <c r="Q275" s="168">
        <v>0.00044</v>
      </c>
      <c r="R275" s="168">
        <f t="shared" si="32"/>
        <v>0.00044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259</v>
      </c>
      <c r="AT275" s="170" t="s">
        <v>177</v>
      </c>
      <c r="AU275" s="170" t="s">
        <v>141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141</v>
      </c>
      <c r="BK275" s="171">
        <f t="shared" si="39"/>
        <v>0</v>
      </c>
      <c r="BL275" s="17" t="s">
        <v>184</v>
      </c>
      <c r="BM275" s="170" t="s">
        <v>416</v>
      </c>
    </row>
    <row r="276" spans="1:65" s="2" customFormat="1" ht="21.75" customHeight="1">
      <c r="A276" s="32"/>
      <c r="B276" s="157"/>
      <c r="C276" s="196">
        <v>70</v>
      </c>
      <c r="D276" s="196" t="s">
        <v>177</v>
      </c>
      <c r="E276" s="197" t="s">
        <v>417</v>
      </c>
      <c r="F276" s="198" t="s">
        <v>418</v>
      </c>
      <c r="G276" s="199" t="s">
        <v>175</v>
      </c>
      <c r="H276" s="200">
        <v>1</v>
      </c>
      <c r="I276" s="201"/>
      <c r="J276" s="202">
        <f t="shared" si="30"/>
        <v>0</v>
      </c>
      <c r="K276" s="203"/>
      <c r="L276" s="204"/>
      <c r="M276" s="205" t="s">
        <v>1</v>
      </c>
      <c r="N276" s="206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259</v>
      </c>
      <c r="AT276" s="170" t="s">
        <v>177</v>
      </c>
      <c r="AU276" s="170" t="s">
        <v>141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141</v>
      </c>
      <c r="BK276" s="171">
        <f t="shared" si="39"/>
        <v>0</v>
      </c>
      <c r="BL276" s="17" t="s">
        <v>184</v>
      </c>
      <c r="BM276" s="170" t="s">
        <v>419</v>
      </c>
    </row>
    <row r="277" spans="1:65" s="2" customFormat="1" ht="16.5" customHeight="1">
      <c r="A277" s="32"/>
      <c r="B277" s="157"/>
      <c r="C277" s="158">
        <v>71</v>
      </c>
      <c r="D277" s="158" t="s">
        <v>137</v>
      </c>
      <c r="E277" s="159" t="s">
        <v>420</v>
      </c>
      <c r="F277" s="160" t="s">
        <v>421</v>
      </c>
      <c r="G277" s="161" t="s">
        <v>175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0.00031</v>
      </c>
      <c r="R277" s="168">
        <f t="shared" si="32"/>
        <v>0.00031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184</v>
      </c>
      <c r="AT277" s="170" t="s">
        <v>137</v>
      </c>
      <c r="AU277" s="170" t="s">
        <v>141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141</v>
      </c>
      <c r="BK277" s="171">
        <f t="shared" si="39"/>
        <v>0</v>
      </c>
      <c r="BL277" s="17" t="s">
        <v>184</v>
      </c>
      <c r="BM277" s="170" t="s">
        <v>422</v>
      </c>
    </row>
    <row r="278" spans="1:65" s="2" customFormat="1" ht="21.75" customHeight="1">
      <c r="A278" s="32"/>
      <c r="B278" s="157"/>
      <c r="C278" s="158">
        <v>72</v>
      </c>
      <c r="D278" s="158" t="s">
        <v>137</v>
      </c>
      <c r="E278" s="159" t="s">
        <v>423</v>
      </c>
      <c r="F278" s="160" t="s">
        <v>424</v>
      </c>
      <c r="G278" s="161" t="s">
        <v>213</v>
      </c>
      <c r="H278" s="162">
        <v>0.065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184</v>
      </c>
      <c r="AT278" s="170" t="s">
        <v>137</v>
      </c>
      <c r="AU278" s="170" t="s">
        <v>141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141</v>
      </c>
      <c r="BK278" s="171">
        <f t="shared" si="39"/>
        <v>0</v>
      </c>
      <c r="BL278" s="17" t="s">
        <v>184</v>
      </c>
      <c r="BM278" s="170" t="s">
        <v>425</v>
      </c>
    </row>
    <row r="279" spans="1:65" s="2" customFormat="1" ht="21.75" customHeight="1">
      <c r="A279" s="32"/>
      <c r="B279" s="157"/>
      <c r="C279" s="158">
        <v>73</v>
      </c>
      <c r="D279" s="158" t="s">
        <v>137</v>
      </c>
      <c r="E279" s="159" t="s">
        <v>426</v>
      </c>
      <c r="F279" s="160" t="s">
        <v>427</v>
      </c>
      <c r="G279" s="161" t="s">
        <v>213</v>
      </c>
      <c r="H279" s="162">
        <v>0.065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184</v>
      </c>
      <c r="AT279" s="170" t="s">
        <v>137</v>
      </c>
      <c r="AU279" s="170" t="s">
        <v>141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141</v>
      </c>
      <c r="BK279" s="171">
        <f t="shared" si="39"/>
        <v>0</v>
      </c>
      <c r="BL279" s="17" t="s">
        <v>184</v>
      </c>
      <c r="BM279" s="170" t="s">
        <v>428</v>
      </c>
    </row>
    <row r="280" spans="1:65" s="2" customFormat="1" ht="33" customHeight="1">
      <c r="A280" s="32"/>
      <c r="B280" s="157"/>
      <c r="C280" s="158">
        <v>74</v>
      </c>
      <c r="D280" s="158" t="s">
        <v>137</v>
      </c>
      <c r="E280" s="159" t="s">
        <v>429</v>
      </c>
      <c r="F280" s="160" t="s">
        <v>430</v>
      </c>
      <c r="G280" s="161" t="s">
        <v>431</v>
      </c>
      <c r="H280" s="162">
        <v>1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184</v>
      </c>
      <c r="AT280" s="170" t="s">
        <v>137</v>
      </c>
      <c r="AU280" s="170" t="s">
        <v>141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141</v>
      </c>
      <c r="BK280" s="171">
        <f t="shared" si="39"/>
        <v>0</v>
      </c>
      <c r="BL280" s="17" t="s">
        <v>184</v>
      </c>
      <c r="BM280" s="170" t="s">
        <v>432</v>
      </c>
    </row>
    <row r="281" spans="2:63" s="12" customFormat="1" ht="22.9" customHeight="1">
      <c r="B281" s="144"/>
      <c r="D281" s="145" t="s">
        <v>75</v>
      </c>
      <c r="E281" s="155" t="s">
        <v>433</v>
      </c>
      <c r="F281" s="155" t="s">
        <v>434</v>
      </c>
      <c r="I281" s="147"/>
      <c r="J281" s="156">
        <f>BK281</f>
        <v>0</v>
      </c>
      <c r="L281" s="144"/>
      <c r="M281" s="149"/>
      <c r="N281" s="150"/>
      <c r="O281" s="150"/>
      <c r="P281" s="151">
        <f>SUM(P282:P284)</f>
        <v>0</v>
      </c>
      <c r="Q281" s="150"/>
      <c r="R281" s="151">
        <f>SUM(R282:R284)</f>
        <v>0.012</v>
      </c>
      <c r="S281" s="150"/>
      <c r="T281" s="152">
        <f>SUM(T282:T284)</f>
        <v>0</v>
      </c>
      <c r="AR281" s="145" t="s">
        <v>141</v>
      </c>
      <c r="AT281" s="153" t="s">
        <v>75</v>
      </c>
      <c r="AU281" s="153" t="s">
        <v>84</v>
      </c>
      <c r="AY281" s="145" t="s">
        <v>134</v>
      </c>
      <c r="BK281" s="154">
        <f>SUM(BK282:BK284)</f>
        <v>0</v>
      </c>
    </row>
    <row r="282" spans="1:65" s="2" customFormat="1" ht="21.75" customHeight="1">
      <c r="A282" s="32"/>
      <c r="B282" s="157"/>
      <c r="C282" s="158">
        <v>75</v>
      </c>
      <c r="D282" s="158" t="s">
        <v>137</v>
      </c>
      <c r="E282" s="159" t="s">
        <v>435</v>
      </c>
      <c r="F282" s="160" t="s">
        <v>436</v>
      </c>
      <c r="G282" s="161" t="s">
        <v>335</v>
      </c>
      <c r="H282" s="162">
        <v>1</v>
      </c>
      <c r="I282" s="163"/>
      <c r="J282" s="164">
        <f>ROUND(I282*H282,2)</f>
        <v>0</v>
      </c>
      <c r="K282" s="165"/>
      <c r="L282" s="33"/>
      <c r="M282" s="166" t="s">
        <v>1</v>
      </c>
      <c r="N282" s="167" t="s">
        <v>42</v>
      </c>
      <c r="O282" s="58"/>
      <c r="P282" s="168">
        <f>O282*H282</f>
        <v>0</v>
      </c>
      <c r="Q282" s="168">
        <v>0.012</v>
      </c>
      <c r="R282" s="168">
        <f>Q282*H282</f>
        <v>0.012</v>
      </c>
      <c r="S282" s="168">
        <v>0</v>
      </c>
      <c r="T282" s="169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184</v>
      </c>
      <c r="AT282" s="170" t="s">
        <v>137</v>
      </c>
      <c r="AU282" s="170" t="s">
        <v>141</v>
      </c>
      <c r="AY282" s="17" t="s">
        <v>134</v>
      </c>
      <c r="BE282" s="171">
        <f>IF(N282="základní",J282,0)</f>
        <v>0</v>
      </c>
      <c r="BF282" s="171">
        <f>IF(N282="snížená",J282,0)</f>
        <v>0</v>
      </c>
      <c r="BG282" s="171">
        <f>IF(N282="zákl. přenesená",J282,0)</f>
        <v>0</v>
      </c>
      <c r="BH282" s="171">
        <f>IF(N282="sníž. přenesená",J282,0)</f>
        <v>0</v>
      </c>
      <c r="BI282" s="171">
        <f>IF(N282="nulová",J282,0)</f>
        <v>0</v>
      </c>
      <c r="BJ282" s="17" t="s">
        <v>141</v>
      </c>
      <c r="BK282" s="171">
        <f>ROUND(I282*H282,2)</f>
        <v>0</v>
      </c>
      <c r="BL282" s="17" t="s">
        <v>184</v>
      </c>
      <c r="BM282" s="170" t="s">
        <v>437</v>
      </c>
    </row>
    <row r="283" spans="1:65" s="2" customFormat="1" ht="21.75" customHeight="1">
      <c r="A283" s="32"/>
      <c r="B283" s="157"/>
      <c r="C283" s="158">
        <v>76</v>
      </c>
      <c r="D283" s="158" t="s">
        <v>137</v>
      </c>
      <c r="E283" s="159" t="s">
        <v>438</v>
      </c>
      <c r="F283" s="160" t="s">
        <v>439</v>
      </c>
      <c r="G283" s="161" t="s">
        <v>213</v>
      </c>
      <c r="H283" s="162">
        <v>0.012</v>
      </c>
      <c r="I283" s="163"/>
      <c r="J283" s="164">
        <f>ROUND(I283*H283,2)</f>
        <v>0</v>
      </c>
      <c r="K283" s="165"/>
      <c r="L283" s="33"/>
      <c r="M283" s="166" t="s">
        <v>1</v>
      </c>
      <c r="N283" s="167" t="s">
        <v>42</v>
      </c>
      <c r="O283" s="58"/>
      <c r="P283" s="168">
        <f>O283*H283</f>
        <v>0</v>
      </c>
      <c r="Q283" s="168">
        <v>0</v>
      </c>
      <c r="R283" s="168">
        <f>Q283*H283</f>
        <v>0</v>
      </c>
      <c r="S283" s="168">
        <v>0</v>
      </c>
      <c r="T283" s="169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184</v>
      </c>
      <c r="AT283" s="170" t="s">
        <v>137</v>
      </c>
      <c r="AU283" s="170" t="s">
        <v>141</v>
      </c>
      <c r="AY283" s="17" t="s">
        <v>134</v>
      </c>
      <c r="BE283" s="171">
        <f>IF(N283="základní",J283,0)</f>
        <v>0</v>
      </c>
      <c r="BF283" s="171">
        <f>IF(N283="snížená",J283,0)</f>
        <v>0</v>
      </c>
      <c r="BG283" s="171">
        <f>IF(N283="zákl. přenesená",J283,0)</f>
        <v>0</v>
      </c>
      <c r="BH283" s="171">
        <f>IF(N283="sníž. přenesená",J283,0)</f>
        <v>0</v>
      </c>
      <c r="BI283" s="171">
        <f>IF(N283="nulová",J283,0)</f>
        <v>0</v>
      </c>
      <c r="BJ283" s="17" t="s">
        <v>141</v>
      </c>
      <c r="BK283" s="171">
        <f>ROUND(I283*H283,2)</f>
        <v>0</v>
      </c>
      <c r="BL283" s="17" t="s">
        <v>184</v>
      </c>
      <c r="BM283" s="170" t="s">
        <v>440</v>
      </c>
    </row>
    <row r="284" spans="1:65" s="2" customFormat="1" ht="21.75" customHeight="1">
      <c r="A284" s="32"/>
      <c r="B284" s="157"/>
      <c r="C284" s="158">
        <v>77</v>
      </c>
      <c r="D284" s="158" t="s">
        <v>137</v>
      </c>
      <c r="E284" s="159" t="s">
        <v>441</v>
      </c>
      <c r="F284" s="160" t="s">
        <v>442</v>
      </c>
      <c r="G284" s="161" t="s">
        <v>213</v>
      </c>
      <c r="H284" s="162">
        <v>0.012</v>
      </c>
      <c r="I284" s="163"/>
      <c r="J284" s="164">
        <f>ROUND(I284*H284,2)</f>
        <v>0</v>
      </c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</v>
      </c>
      <c r="R284" s="168">
        <f>Q284*H284</f>
        <v>0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184</v>
      </c>
      <c r="AT284" s="170" t="s">
        <v>137</v>
      </c>
      <c r="AU284" s="170" t="s">
        <v>141</v>
      </c>
      <c r="AY284" s="17" t="s">
        <v>134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141</v>
      </c>
      <c r="BK284" s="171">
        <f>ROUND(I284*H284,2)</f>
        <v>0</v>
      </c>
      <c r="BL284" s="17" t="s">
        <v>184</v>
      </c>
      <c r="BM284" s="170" t="s">
        <v>443</v>
      </c>
    </row>
    <row r="285" spans="2:63" s="12" customFormat="1" ht="22.9" customHeight="1">
      <c r="B285" s="144"/>
      <c r="D285" s="145" t="s">
        <v>75</v>
      </c>
      <c r="E285" s="155" t="s">
        <v>444</v>
      </c>
      <c r="F285" s="155" t="s">
        <v>445</v>
      </c>
      <c r="I285" s="147"/>
      <c r="J285" s="156">
        <f>BK285</f>
        <v>0</v>
      </c>
      <c r="L285" s="144"/>
      <c r="M285" s="149"/>
      <c r="N285" s="150"/>
      <c r="O285" s="150"/>
      <c r="P285" s="151">
        <f>SUM(P286:P303)</f>
        <v>0</v>
      </c>
      <c r="Q285" s="150"/>
      <c r="R285" s="151">
        <f>SUM(R286:R303)</f>
        <v>0.038130000000000004</v>
      </c>
      <c r="S285" s="150"/>
      <c r="T285" s="152">
        <f>SUM(T286:T303)</f>
        <v>0</v>
      </c>
      <c r="AR285" s="145" t="s">
        <v>141</v>
      </c>
      <c r="AT285" s="153" t="s">
        <v>75</v>
      </c>
      <c r="AU285" s="153" t="s">
        <v>84</v>
      </c>
      <c r="AY285" s="145" t="s">
        <v>134</v>
      </c>
      <c r="BK285" s="154">
        <f>SUM(BK286:BK303)</f>
        <v>0</v>
      </c>
    </row>
    <row r="286" spans="1:65" s="2" customFormat="1" ht="16.5" customHeight="1">
      <c r="A286" s="32"/>
      <c r="B286" s="157"/>
      <c r="C286" s="158">
        <v>78</v>
      </c>
      <c r="D286" s="158" t="s">
        <v>137</v>
      </c>
      <c r="E286" s="159" t="s">
        <v>446</v>
      </c>
      <c r="F286" s="160" t="s">
        <v>447</v>
      </c>
      <c r="G286" s="161" t="s">
        <v>175</v>
      </c>
      <c r="H286" s="162">
        <v>2</v>
      </c>
      <c r="I286" s="163"/>
      <c r="J286" s="164">
        <f aca="true" t="shared" si="40" ref="J286:J303"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 aca="true" t="shared" si="41" ref="P286:P303">O286*H286</f>
        <v>0</v>
      </c>
      <c r="Q286" s="168">
        <v>0</v>
      </c>
      <c r="R286" s="168">
        <f aca="true" t="shared" si="42" ref="R286:R303">Q286*H286</f>
        <v>0</v>
      </c>
      <c r="S286" s="168">
        <v>0</v>
      </c>
      <c r="T286" s="169">
        <f aca="true" t="shared" si="43" ref="T286:T303"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184</v>
      </c>
      <c r="AT286" s="170" t="s">
        <v>137</v>
      </c>
      <c r="AU286" s="170" t="s">
        <v>141</v>
      </c>
      <c r="AY286" s="17" t="s">
        <v>134</v>
      </c>
      <c r="BE286" s="171">
        <f aca="true" t="shared" si="44" ref="BE286:BE303">IF(N286="základní",J286,0)</f>
        <v>0</v>
      </c>
      <c r="BF286" s="171">
        <f aca="true" t="shared" si="45" ref="BF286:BF303">IF(N286="snížená",J286,0)</f>
        <v>0</v>
      </c>
      <c r="BG286" s="171">
        <f aca="true" t="shared" si="46" ref="BG286:BG303">IF(N286="zákl. přenesená",J286,0)</f>
        <v>0</v>
      </c>
      <c r="BH286" s="171">
        <f aca="true" t="shared" si="47" ref="BH286:BH303">IF(N286="sníž. přenesená",J286,0)</f>
        <v>0</v>
      </c>
      <c r="BI286" s="171">
        <f aca="true" t="shared" si="48" ref="BI286:BI303">IF(N286="nulová",J286,0)</f>
        <v>0</v>
      </c>
      <c r="BJ286" s="17" t="s">
        <v>141</v>
      </c>
      <c r="BK286" s="171">
        <f aca="true" t="shared" si="49" ref="BK286:BK303">ROUND(I286*H286,2)</f>
        <v>0</v>
      </c>
      <c r="BL286" s="17" t="s">
        <v>184</v>
      </c>
      <c r="BM286" s="170" t="s">
        <v>448</v>
      </c>
    </row>
    <row r="287" spans="1:65" s="2" customFormat="1" ht="21.75" customHeight="1">
      <c r="A287" s="32"/>
      <c r="B287" s="157"/>
      <c r="C287" s="196">
        <v>79</v>
      </c>
      <c r="D287" s="196" t="s">
        <v>177</v>
      </c>
      <c r="E287" s="197" t="s">
        <v>449</v>
      </c>
      <c r="F287" s="198" t="s">
        <v>450</v>
      </c>
      <c r="G287" s="199" t="s">
        <v>175</v>
      </c>
      <c r="H287" s="200">
        <v>2</v>
      </c>
      <c r="I287" s="201"/>
      <c r="J287" s="202">
        <f t="shared" si="4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41"/>
        <v>0</v>
      </c>
      <c r="Q287" s="168">
        <v>2E-05</v>
      </c>
      <c r="R287" s="168">
        <f t="shared" si="42"/>
        <v>4E-05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259</v>
      </c>
      <c r="AT287" s="170" t="s">
        <v>177</v>
      </c>
      <c r="AU287" s="170" t="s">
        <v>141</v>
      </c>
      <c r="AY287" s="17" t="s">
        <v>134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141</v>
      </c>
      <c r="BK287" s="171">
        <f t="shared" si="49"/>
        <v>0</v>
      </c>
      <c r="BL287" s="17" t="s">
        <v>184</v>
      </c>
      <c r="BM287" s="170" t="s">
        <v>451</v>
      </c>
    </row>
    <row r="288" spans="1:65" s="2" customFormat="1" ht="21.75" customHeight="1">
      <c r="A288" s="32"/>
      <c r="B288" s="157"/>
      <c r="C288" s="158">
        <v>80</v>
      </c>
      <c r="D288" s="158" t="s">
        <v>137</v>
      </c>
      <c r="E288" s="159" t="s">
        <v>452</v>
      </c>
      <c r="F288" s="160" t="s">
        <v>453</v>
      </c>
      <c r="G288" s="161" t="s">
        <v>269</v>
      </c>
      <c r="H288" s="162">
        <v>90</v>
      </c>
      <c r="I288" s="163"/>
      <c r="J288" s="164">
        <f t="shared" si="4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41"/>
        <v>0</v>
      </c>
      <c r="Q288" s="168">
        <v>0</v>
      </c>
      <c r="R288" s="168">
        <f t="shared" si="42"/>
        <v>0</v>
      </c>
      <c r="S288" s="168">
        <v>0</v>
      </c>
      <c r="T288" s="169">
        <f t="shared" si="4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184</v>
      </c>
      <c r="AT288" s="170" t="s">
        <v>137</v>
      </c>
      <c r="AU288" s="170" t="s">
        <v>141</v>
      </c>
      <c r="AY288" s="17" t="s">
        <v>134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141</v>
      </c>
      <c r="BK288" s="171">
        <f t="shared" si="49"/>
        <v>0</v>
      </c>
      <c r="BL288" s="17" t="s">
        <v>184</v>
      </c>
      <c r="BM288" s="170" t="s">
        <v>454</v>
      </c>
    </row>
    <row r="289" spans="1:65" s="2" customFormat="1" ht="16.5" customHeight="1">
      <c r="A289" s="32"/>
      <c r="B289" s="157"/>
      <c r="C289" s="196">
        <v>81</v>
      </c>
      <c r="D289" s="196" t="s">
        <v>177</v>
      </c>
      <c r="E289" s="197" t="s">
        <v>455</v>
      </c>
      <c r="F289" s="198" t="s">
        <v>456</v>
      </c>
      <c r="G289" s="199" t="s">
        <v>269</v>
      </c>
      <c r="H289" s="200">
        <v>50</v>
      </c>
      <c r="I289" s="201"/>
      <c r="J289" s="202">
        <f t="shared" si="40"/>
        <v>0</v>
      </c>
      <c r="K289" s="203"/>
      <c r="L289" s="204"/>
      <c r="M289" s="205" t="s">
        <v>1</v>
      </c>
      <c r="N289" s="206" t="s">
        <v>42</v>
      </c>
      <c r="O289" s="58"/>
      <c r="P289" s="168">
        <f t="shared" si="41"/>
        <v>0</v>
      </c>
      <c r="Q289" s="168">
        <v>0.00017</v>
      </c>
      <c r="R289" s="168">
        <f t="shared" si="42"/>
        <v>0.0085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259</v>
      </c>
      <c r="AT289" s="170" t="s">
        <v>177</v>
      </c>
      <c r="AU289" s="170" t="s">
        <v>141</v>
      </c>
      <c r="AY289" s="17" t="s">
        <v>134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141</v>
      </c>
      <c r="BK289" s="171">
        <f t="shared" si="49"/>
        <v>0</v>
      </c>
      <c r="BL289" s="17" t="s">
        <v>184</v>
      </c>
      <c r="BM289" s="170" t="s">
        <v>457</v>
      </c>
    </row>
    <row r="290" spans="1:65" s="2" customFormat="1" ht="16.5" customHeight="1">
      <c r="A290" s="32"/>
      <c r="B290" s="157"/>
      <c r="C290" s="196">
        <v>82</v>
      </c>
      <c r="D290" s="196" t="s">
        <v>177</v>
      </c>
      <c r="E290" s="197" t="s">
        <v>458</v>
      </c>
      <c r="F290" s="198" t="s">
        <v>459</v>
      </c>
      <c r="G290" s="199" t="s">
        <v>269</v>
      </c>
      <c r="H290" s="200">
        <v>5</v>
      </c>
      <c r="I290" s="201"/>
      <c r="J290" s="202">
        <f t="shared" si="40"/>
        <v>0</v>
      </c>
      <c r="K290" s="203"/>
      <c r="L290" s="204"/>
      <c r="M290" s="205" t="s">
        <v>1</v>
      </c>
      <c r="N290" s="206" t="s">
        <v>42</v>
      </c>
      <c r="O290" s="58"/>
      <c r="P290" s="168">
        <f t="shared" si="41"/>
        <v>0</v>
      </c>
      <c r="Q290" s="168">
        <v>0.00028</v>
      </c>
      <c r="R290" s="168">
        <f t="shared" si="42"/>
        <v>0.0013999999999999998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259</v>
      </c>
      <c r="AT290" s="170" t="s">
        <v>177</v>
      </c>
      <c r="AU290" s="170" t="s">
        <v>141</v>
      </c>
      <c r="AY290" s="17" t="s">
        <v>134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141</v>
      </c>
      <c r="BK290" s="171">
        <f t="shared" si="49"/>
        <v>0</v>
      </c>
      <c r="BL290" s="17" t="s">
        <v>184</v>
      </c>
      <c r="BM290" s="170" t="s">
        <v>460</v>
      </c>
    </row>
    <row r="291" spans="1:65" s="2" customFormat="1" ht="21.75" customHeight="1">
      <c r="A291" s="32"/>
      <c r="B291" s="157"/>
      <c r="C291" s="158">
        <v>83</v>
      </c>
      <c r="D291" s="158" t="s">
        <v>137</v>
      </c>
      <c r="E291" s="159" t="s">
        <v>461</v>
      </c>
      <c r="F291" s="160" t="s">
        <v>462</v>
      </c>
      <c r="G291" s="161" t="s">
        <v>175</v>
      </c>
      <c r="H291" s="162">
        <v>1</v>
      </c>
      <c r="I291" s="163"/>
      <c r="J291" s="164">
        <f t="shared" si="4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41"/>
        <v>0</v>
      </c>
      <c r="Q291" s="168">
        <v>0</v>
      </c>
      <c r="R291" s="168">
        <f t="shared" si="42"/>
        <v>0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184</v>
      </c>
      <c r="AT291" s="170" t="s">
        <v>137</v>
      </c>
      <c r="AU291" s="170" t="s">
        <v>141</v>
      </c>
      <c r="AY291" s="17" t="s">
        <v>134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141</v>
      </c>
      <c r="BK291" s="171">
        <f t="shared" si="49"/>
        <v>0</v>
      </c>
      <c r="BL291" s="17" t="s">
        <v>184</v>
      </c>
      <c r="BM291" s="170" t="s">
        <v>463</v>
      </c>
    </row>
    <row r="292" spans="1:65" s="2" customFormat="1" ht="21.75" customHeight="1">
      <c r="A292" s="32"/>
      <c r="B292" s="157"/>
      <c r="C292" s="196">
        <v>84</v>
      </c>
      <c r="D292" s="196" t="s">
        <v>177</v>
      </c>
      <c r="E292" s="197" t="s">
        <v>464</v>
      </c>
      <c r="F292" s="198" t="s">
        <v>465</v>
      </c>
      <c r="G292" s="199" t="s">
        <v>175</v>
      </c>
      <c r="H292" s="200">
        <v>1</v>
      </c>
      <c r="I292" s="201"/>
      <c r="J292" s="202">
        <f t="shared" si="40"/>
        <v>0</v>
      </c>
      <c r="K292" s="203"/>
      <c r="L292" s="204"/>
      <c r="M292" s="205" t="s">
        <v>1</v>
      </c>
      <c r="N292" s="206" t="s">
        <v>42</v>
      </c>
      <c r="O292" s="58"/>
      <c r="P292" s="168">
        <f t="shared" si="41"/>
        <v>0</v>
      </c>
      <c r="Q292" s="168">
        <v>0.0169</v>
      </c>
      <c r="R292" s="168">
        <f t="shared" si="42"/>
        <v>0.0169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259</v>
      </c>
      <c r="AT292" s="170" t="s">
        <v>177</v>
      </c>
      <c r="AU292" s="170" t="s">
        <v>141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141</v>
      </c>
      <c r="BK292" s="171">
        <f t="shared" si="49"/>
        <v>0</v>
      </c>
      <c r="BL292" s="17" t="s">
        <v>184</v>
      </c>
      <c r="BM292" s="170" t="s">
        <v>466</v>
      </c>
    </row>
    <row r="293" spans="1:65" s="2" customFormat="1" ht="21.75" customHeight="1">
      <c r="A293" s="32"/>
      <c r="B293" s="157"/>
      <c r="C293" s="158">
        <v>85</v>
      </c>
      <c r="D293" s="158" t="s">
        <v>137</v>
      </c>
      <c r="E293" s="159" t="s">
        <v>467</v>
      </c>
      <c r="F293" s="160" t="s">
        <v>468</v>
      </c>
      <c r="G293" s="161" t="s">
        <v>175</v>
      </c>
      <c r="H293" s="162">
        <v>4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184</v>
      </c>
      <c r="AT293" s="170" t="s">
        <v>137</v>
      </c>
      <c r="AU293" s="170" t="s">
        <v>141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141</v>
      </c>
      <c r="BK293" s="171">
        <f t="shared" si="49"/>
        <v>0</v>
      </c>
      <c r="BL293" s="17" t="s">
        <v>184</v>
      </c>
      <c r="BM293" s="170" t="s">
        <v>469</v>
      </c>
    </row>
    <row r="294" spans="1:65" s="2" customFormat="1" ht="21.75" customHeight="1">
      <c r="A294" s="32"/>
      <c r="B294" s="157"/>
      <c r="C294" s="196">
        <v>86</v>
      </c>
      <c r="D294" s="196" t="s">
        <v>177</v>
      </c>
      <c r="E294" s="197" t="s">
        <v>470</v>
      </c>
      <c r="F294" s="198" t="s">
        <v>471</v>
      </c>
      <c r="G294" s="199" t="s">
        <v>175</v>
      </c>
      <c r="H294" s="200">
        <v>4</v>
      </c>
      <c r="I294" s="201"/>
      <c r="J294" s="202">
        <f t="shared" si="40"/>
        <v>0</v>
      </c>
      <c r="K294" s="203"/>
      <c r="L294" s="204"/>
      <c r="M294" s="205" t="s">
        <v>1</v>
      </c>
      <c r="N294" s="206" t="s">
        <v>42</v>
      </c>
      <c r="O294" s="58"/>
      <c r="P294" s="168">
        <f t="shared" si="41"/>
        <v>0</v>
      </c>
      <c r="Q294" s="168">
        <v>0.0001</v>
      </c>
      <c r="R294" s="168">
        <f t="shared" si="42"/>
        <v>0.0004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259</v>
      </c>
      <c r="AT294" s="170" t="s">
        <v>177</v>
      </c>
      <c r="AU294" s="170" t="s">
        <v>141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141</v>
      </c>
      <c r="BK294" s="171">
        <f t="shared" si="49"/>
        <v>0</v>
      </c>
      <c r="BL294" s="17" t="s">
        <v>184</v>
      </c>
      <c r="BM294" s="170" t="s">
        <v>472</v>
      </c>
    </row>
    <row r="295" spans="1:65" s="2" customFormat="1" ht="21.75" customHeight="1">
      <c r="A295" s="32"/>
      <c r="B295" s="157"/>
      <c r="C295" s="158">
        <v>87</v>
      </c>
      <c r="D295" s="158" t="s">
        <v>137</v>
      </c>
      <c r="E295" s="159" t="s">
        <v>473</v>
      </c>
      <c r="F295" s="160" t="s">
        <v>474</v>
      </c>
      <c r="G295" s="161" t="s">
        <v>175</v>
      </c>
      <c r="H295" s="162">
        <v>7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184</v>
      </c>
      <c r="AT295" s="170" t="s">
        <v>137</v>
      </c>
      <c r="AU295" s="170" t="s">
        <v>141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141</v>
      </c>
      <c r="BK295" s="171">
        <f t="shared" si="49"/>
        <v>0</v>
      </c>
      <c r="BL295" s="17" t="s">
        <v>184</v>
      </c>
      <c r="BM295" s="170" t="s">
        <v>475</v>
      </c>
    </row>
    <row r="296" spans="1:65" s="2" customFormat="1" ht="16.5" customHeight="1">
      <c r="A296" s="32"/>
      <c r="B296" s="157"/>
      <c r="C296" s="196">
        <v>88</v>
      </c>
      <c r="D296" s="196" t="s">
        <v>177</v>
      </c>
      <c r="E296" s="197" t="s">
        <v>476</v>
      </c>
      <c r="F296" s="198" t="s">
        <v>477</v>
      </c>
      <c r="G296" s="199" t="s">
        <v>175</v>
      </c>
      <c r="H296" s="200">
        <v>7</v>
      </c>
      <c r="I296" s="201"/>
      <c r="J296" s="202">
        <f t="shared" si="40"/>
        <v>0</v>
      </c>
      <c r="K296" s="203"/>
      <c r="L296" s="204"/>
      <c r="M296" s="205" t="s">
        <v>1</v>
      </c>
      <c r="N296" s="206" t="s">
        <v>42</v>
      </c>
      <c r="O296" s="58"/>
      <c r="P296" s="168">
        <f t="shared" si="41"/>
        <v>0</v>
      </c>
      <c r="Q296" s="168">
        <v>0.00027</v>
      </c>
      <c r="R296" s="168">
        <f t="shared" si="42"/>
        <v>0.00189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259</v>
      </c>
      <c r="AT296" s="170" t="s">
        <v>177</v>
      </c>
      <c r="AU296" s="170" t="s">
        <v>141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141</v>
      </c>
      <c r="BK296" s="171">
        <f t="shared" si="49"/>
        <v>0</v>
      </c>
      <c r="BL296" s="17" t="s">
        <v>184</v>
      </c>
      <c r="BM296" s="170" t="s">
        <v>478</v>
      </c>
    </row>
    <row r="297" spans="1:65" s="2" customFormat="1" ht="21.75" customHeight="1">
      <c r="A297" s="32"/>
      <c r="B297" s="157"/>
      <c r="C297" s="158">
        <v>89</v>
      </c>
      <c r="D297" s="158" t="s">
        <v>137</v>
      </c>
      <c r="E297" s="159" t="s">
        <v>479</v>
      </c>
      <c r="F297" s="160" t="s">
        <v>480</v>
      </c>
      <c r="G297" s="161" t="s">
        <v>175</v>
      </c>
      <c r="H297" s="162">
        <v>4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184</v>
      </c>
      <c r="AT297" s="170" t="s">
        <v>137</v>
      </c>
      <c r="AU297" s="170" t="s">
        <v>141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141</v>
      </c>
      <c r="BK297" s="171">
        <f t="shared" si="49"/>
        <v>0</v>
      </c>
      <c r="BL297" s="17" t="s">
        <v>184</v>
      </c>
      <c r="BM297" s="170" t="s">
        <v>481</v>
      </c>
    </row>
    <row r="298" spans="1:65" s="2" customFormat="1" ht="16.5" customHeight="1">
      <c r="A298" s="32"/>
      <c r="B298" s="157"/>
      <c r="C298" s="196">
        <v>90</v>
      </c>
      <c r="D298" s="196" t="s">
        <v>177</v>
      </c>
      <c r="E298" s="197" t="s">
        <v>482</v>
      </c>
      <c r="F298" s="198" t="s">
        <v>483</v>
      </c>
      <c r="G298" s="199" t="s">
        <v>175</v>
      </c>
      <c r="H298" s="200">
        <v>2</v>
      </c>
      <c r="I298" s="201"/>
      <c r="J298" s="202">
        <f t="shared" si="40"/>
        <v>0</v>
      </c>
      <c r="K298" s="203"/>
      <c r="L298" s="204"/>
      <c r="M298" s="205" t="s">
        <v>1</v>
      </c>
      <c r="N298" s="206" t="s">
        <v>42</v>
      </c>
      <c r="O298" s="58"/>
      <c r="P298" s="168">
        <f t="shared" si="41"/>
        <v>0</v>
      </c>
      <c r="Q298" s="168">
        <v>0.0008</v>
      </c>
      <c r="R298" s="168">
        <f t="shared" si="42"/>
        <v>0.0016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259</v>
      </c>
      <c r="AT298" s="170" t="s">
        <v>177</v>
      </c>
      <c r="AU298" s="170" t="s">
        <v>141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141</v>
      </c>
      <c r="BK298" s="171">
        <f t="shared" si="49"/>
        <v>0</v>
      </c>
      <c r="BL298" s="17" t="s">
        <v>184</v>
      </c>
      <c r="BM298" s="170" t="s">
        <v>484</v>
      </c>
    </row>
    <row r="299" spans="1:65" s="2" customFormat="1" ht="16.5" customHeight="1">
      <c r="A299" s="32"/>
      <c r="B299" s="157"/>
      <c r="C299" s="196">
        <v>91</v>
      </c>
      <c r="D299" s="196" t="s">
        <v>177</v>
      </c>
      <c r="E299" s="197" t="s">
        <v>485</v>
      </c>
      <c r="F299" s="198" t="s">
        <v>486</v>
      </c>
      <c r="G299" s="199" t="s">
        <v>269</v>
      </c>
      <c r="H299" s="200">
        <v>35</v>
      </c>
      <c r="I299" s="201"/>
      <c r="J299" s="202">
        <f t="shared" si="40"/>
        <v>0</v>
      </c>
      <c r="K299" s="203"/>
      <c r="L299" s="204"/>
      <c r="M299" s="205" t="s">
        <v>1</v>
      </c>
      <c r="N299" s="206" t="s">
        <v>42</v>
      </c>
      <c r="O299" s="58"/>
      <c r="P299" s="168">
        <f t="shared" si="41"/>
        <v>0</v>
      </c>
      <c r="Q299" s="168">
        <v>0.00012</v>
      </c>
      <c r="R299" s="168">
        <f t="shared" si="42"/>
        <v>0.0042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259</v>
      </c>
      <c r="AT299" s="170" t="s">
        <v>177</v>
      </c>
      <c r="AU299" s="170" t="s">
        <v>141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141</v>
      </c>
      <c r="BK299" s="171">
        <f t="shared" si="49"/>
        <v>0</v>
      </c>
      <c r="BL299" s="17" t="s">
        <v>184</v>
      </c>
      <c r="BM299" s="170" t="s">
        <v>487</v>
      </c>
    </row>
    <row r="300" spans="1:65" s="2" customFormat="1" ht="21.75" customHeight="1">
      <c r="A300" s="32"/>
      <c r="B300" s="157"/>
      <c r="C300" s="158">
        <v>92</v>
      </c>
      <c r="D300" s="158" t="s">
        <v>137</v>
      </c>
      <c r="E300" s="159" t="s">
        <v>488</v>
      </c>
      <c r="F300" s="160" t="s">
        <v>489</v>
      </c>
      <c r="G300" s="161" t="s">
        <v>175</v>
      </c>
      <c r="H300" s="162">
        <v>1</v>
      </c>
      <c r="I300" s="163"/>
      <c r="J300" s="164">
        <f t="shared" si="4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41"/>
        <v>0</v>
      </c>
      <c r="Q300" s="168">
        <v>0</v>
      </c>
      <c r="R300" s="168">
        <f t="shared" si="42"/>
        <v>0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184</v>
      </c>
      <c r="AT300" s="170" t="s">
        <v>137</v>
      </c>
      <c r="AU300" s="170" t="s">
        <v>141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141</v>
      </c>
      <c r="BK300" s="171">
        <f t="shared" si="49"/>
        <v>0</v>
      </c>
      <c r="BL300" s="17" t="s">
        <v>184</v>
      </c>
      <c r="BM300" s="170" t="s">
        <v>490</v>
      </c>
    </row>
    <row r="301" spans="1:65" s="2" customFormat="1" ht="21.75" customHeight="1">
      <c r="A301" s="32"/>
      <c r="B301" s="157"/>
      <c r="C301" s="158">
        <v>93</v>
      </c>
      <c r="D301" s="158" t="s">
        <v>137</v>
      </c>
      <c r="E301" s="159" t="s">
        <v>491</v>
      </c>
      <c r="F301" s="160" t="s">
        <v>492</v>
      </c>
      <c r="G301" s="161" t="s">
        <v>213</v>
      </c>
      <c r="H301" s="162">
        <v>0.076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184</v>
      </c>
      <c r="AT301" s="170" t="s">
        <v>137</v>
      </c>
      <c r="AU301" s="170" t="s">
        <v>141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141</v>
      </c>
      <c r="BK301" s="171">
        <f t="shared" si="49"/>
        <v>0</v>
      </c>
      <c r="BL301" s="17" t="s">
        <v>184</v>
      </c>
      <c r="BM301" s="170" t="s">
        <v>493</v>
      </c>
    </row>
    <row r="302" spans="1:65" s="2" customFormat="1" ht="21.75" customHeight="1">
      <c r="A302" s="32"/>
      <c r="B302" s="157"/>
      <c r="C302" s="158">
        <v>94</v>
      </c>
      <c r="D302" s="158" t="s">
        <v>137</v>
      </c>
      <c r="E302" s="159" t="s">
        <v>494</v>
      </c>
      <c r="F302" s="160" t="s">
        <v>495</v>
      </c>
      <c r="G302" s="161" t="s">
        <v>213</v>
      </c>
      <c r="H302" s="162">
        <v>0.076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184</v>
      </c>
      <c r="AT302" s="170" t="s">
        <v>137</v>
      </c>
      <c r="AU302" s="170" t="s">
        <v>141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141</v>
      </c>
      <c r="BK302" s="171">
        <f t="shared" si="49"/>
        <v>0</v>
      </c>
      <c r="BL302" s="17" t="s">
        <v>184</v>
      </c>
      <c r="BM302" s="170" t="s">
        <v>496</v>
      </c>
    </row>
    <row r="303" spans="1:65" s="2" customFormat="1" ht="21.75" customHeight="1">
      <c r="A303" s="32"/>
      <c r="B303" s="157"/>
      <c r="C303" s="196">
        <v>95</v>
      </c>
      <c r="D303" s="196" t="s">
        <v>177</v>
      </c>
      <c r="E303" s="197" t="s">
        <v>497</v>
      </c>
      <c r="F303" s="198" t="s">
        <v>498</v>
      </c>
      <c r="G303" s="199" t="s">
        <v>175</v>
      </c>
      <c r="H303" s="200">
        <v>2</v>
      </c>
      <c r="I303" s="201"/>
      <c r="J303" s="202">
        <f t="shared" si="40"/>
        <v>0</v>
      </c>
      <c r="K303" s="203"/>
      <c r="L303" s="204"/>
      <c r="M303" s="205" t="s">
        <v>1</v>
      </c>
      <c r="N303" s="206" t="s">
        <v>42</v>
      </c>
      <c r="O303" s="58"/>
      <c r="P303" s="168">
        <f t="shared" si="41"/>
        <v>0</v>
      </c>
      <c r="Q303" s="168">
        <v>0.0016</v>
      </c>
      <c r="R303" s="168">
        <f t="shared" si="42"/>
        <v>0.0032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259</v>
      </c>
      <c r="AT303" s="170" t="s">
        <v>177</v>
      </c>
      <c r="AU303" s="170" t="s">
        <v>141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141</v>
      </c>
      <c r="BK303" s="171">
        <f t="shared" si="49"/>
        <v>0</v>
      </c>
      <c r="BL303" s="17" t="s">
        <v>184</v>
      </c>
      <c r="BM303" s="170" t="s">
        <v>499</v>
      </c>
    </row>
    <row r="304" spans="2:63" s="12" customFormat="1" ht="22.9" customHeight="1">
      <c r="B304" s="144"/>
      <c r="D304" s="145" t="s">
        <v>75</v>
      </c>
      <c r="E304" s="155" t="s">
        <v>500</v>
      </c>
      <c r="F304" s="155" t="s">
        <v>501</v>
      </c>
      <c r="I304" s="147"/>
      <c r="J304" s="156">
        <f>BK304</f>
        <v>0</v>
      </c>
      <c r="L304" s="144"/>
      <c r="M304" s="149"/>
      <c r="N304" s="150"/>
      <c r="O304" s="150"/>
      <c r="P304" s="151">
        <f>SUM(P305:P309)</f>
        <v>0</v>
      </c>
      <c r="Q304" s="150"/>
      <c r="R304" s="151">
        <f>SUM(R305:R309)</f>
        <v>0.01</v>
      </c>
      <c r="S304" s="150"/>
      <c r="T304" s="152">
        <f>SUM(T305:T309)</f>
        <v>0.004</v>
      </c>
      <c r="AR304" s="145" t="s">
        <v>141</v>
      </c>
      <c r="AT304" s="153" t="s">
        <v>75</v>
      </c>
      <c r="AU304" s="153" t="s">
        <v>84</v>
      </c>
      <c r="AY304" s="145" t="s">
        <v>134</v>
      </c>
      <c r="BK304" s="154">
        <f>SUM(BK305:BK309)</f>
        <v>0</v>
      </c>
    </row>
    <row r="305" spans="1:65" s="2" customFormat="1" ht="16.5" customHeight="1">
      <c r="A305" s="32"/>
      <c r="B305" s="157"/>
      <c r="C305" s="158">
        <v>96</v>
      </c>
      <c r="D305" s="158" t="s">
        <v>137</v>
      </c>
      <c r="E305" s="159" t="s">
        <v>502</v>
      </c>
      <c r="F305" s="160" t="s">
        <v>503</v>
      </c>
      <c r="G305" s="161" t="s">
        <v>175</v>
      </c>
      <c r="H305" s="162">
        <v>2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0</v>
      </c>
      <c r="R305" s="168">
        <f>Q305*H305</f>
        <v>0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184</v>
      </c>
      <c r="AT305" s="170" t="s">
        <v>137</v>
      </c>
      <c r="AU305" s="170" t="s">
        <v>141</v>
      </c>
      <c r="AY305" s="17" t="s">
        <v>134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141</v>
      </c>
      <c r="BK305" s="171">
        <f>ROUND(I305*H305,2)</f>
        <v>0</v>
      </c>
      <c r="BL305" s="17" t="s">
        <v>184</v>
      </c>
      <c r="BM305" s="170" t="s">
        <v>504</v>
      </c>
    </row>
    <row r="306" spans="1:65" s="2" customFormat="1" ht="16.5" customHeight="1">
      <c r="A306" s="32"/>
      <c r="B306" s="157"/>
      <c r="C306" s="196">
        <v>97</v>
      </c>
      <c r="D306" s="196" t="s">
        <v>177</v>
      </c>
      <c r="E306" s="197" t="s">
        <v>505</v>
      </c>
      <c r="F306" s="198" t="s">
        <v>506</v>
      </c>
      <c r="G306" s="199" t="s">
        <v>175</v>
      </c>
      <c r="H306" s="200">
        <v>2</v>
      </c>
      <c r="I306" s="201"/>
      <c r="J306" s="202">
        <f>ROUND(I306*H306,2)</f>
        <v>0</v>
      </c>
      <c r="K306" s="203"/>
      <c r="L306" s="204"/>
      <c r="M306" s="205" t="s">
        <v>1</v>
      </c>
      <c r="N306" s="206" t="s">
        <v>42</v>
      </c>
      <c r="O306" s="58"/>
      <c r="P306" s="168">
        <f>O306*H306</f>
        <v>0</v>
      </c>
      <c r="Q306" s="168">
        <v>0.005</v>
      </c>
      <c r="R306" s="168">
        <f>Q306*H306</f>
        <v>0.01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259</v>
      </c>
      <c r="AT306" s="170" t="s">
        <v>177</v>
      </c>
      <c r="AU306" s="170" t="s">
        <v>141</v>
      </c>
      <c r="AY306" s="17" t="s">
        <v>134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141</v>
      </c>
      <c r="BK306" s="171">
        <f>ROUND(I306*H306,2)</f>
        <v>0</v>
      </c>
      <c r="BL306" s="17" t="s">
        <v>184</v>
      </c>
      <c r="BM306" s="170" t="s">
        <v>507</v>
      </c>
    </row>
    <row r="307" spans="1:65" s="2" customFormat="1" ht="21.75" customHeight="1">
      <c r="A307" s="32"/>
      <c r="B307" s="157"/>
      <c r="C307" s="158">
        <v>98</v>
      </c>
      <c r="D307" s="158" t="s">
        <v>137</v>
      </c>
      <c r="E307" s="159" t="s">
        <v>508</v>
      </c>
      <c r="F307" s="160" t="s">
        <v>509</v>
      </c>
      <c r="G307" s="161" t="s">
        <v>175</v>
      </c>
      <c r="H307" s="162">
        <v>2</v>
      </c>
      <c r="I307" s="163"/>
      <c r="J307" s="164">
        <f>ROUND(I307*H307,2)</f>
        <v>0</v>
      </c>
      <c r="K307" s="165"/>
      <c r="L307" s="33"/>
      <c r="M307" s="166" t="s">
        <v>1</v>
      </c>
      <c r="N307" s="167" t="s">
        <v>42</v>
      </c>
      <c r="O307" s="58"/>
      <c r="P307" s="168">
        <f>O307*H307</f>
        <v>0</v>
      </c>
      <c r="Q307" s="168">
        <v>0</v>
      </c>
      <c r="R307" s="168">
        <f>Q307*H307</f>
        <v>0</v>
      </c>
      <c r="S307" s="168">
        <v>0.002</v>
      </c>
      <c r="T307" s="169">
        <f>S307*H307</f>
        <v>0.004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184</v>
      </c>
      <c r="AT307" s="170" t="s">
        <v>137</v>
      </c>
      <c r="AU307" s="170" t="s">
        <v>141</v>
      </c>
      <c r="AY307" s="17" t="s">
        <v>134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141</v>
      </c>
      <c r="BK307" s="171">
        <f>ROUND(I307*H307,2)</f>
        <v>0</v>
      </c>
      <c r="BL307" s="17" t="s">
        <v>184</v>
      </c>
      <c r="BM307" s="170" t="s">
        <v>510</v>
      </c>
    </row>
    <row r="308" spans="1:65" s="2" customFormat="1" ht="21.75" customHeight="1">
      <c r="A308" s="32"/>
      <c r="B308" s="157"/>
      <c r="C308" s="158">
        <v>99</v>
      </c>
      <c r="D308" s="158" t="s">
        <v>137</v>
      </c>
      <c r="E308" s="159" t="s">
        <v>511</v>
      </c>
      <c r="F308" s="160" t="s">
        <v>512</v>
      </c>
      <c r="G308" s="161" t="s">
        <v>213</v>
      </c>
      <c r="H308" s="162">
        <v>0.01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184</v>
      </c>
      <c r="AT308" s="170" t="s">
        <v>137</v>
      </c>
      <c r="AU308" s="170" t="s">
        <v>141</v>
      </c>
      <c r="AY308" s="17" t="s">
        <v>134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141</v>
      </c>
      <c r="BK308" s="171">
        <f>ROUND(I308*H308,2)</f>
        <v>0</v>
      </c>
      <c r="BL308" s="17" t="s">
        <v>184</v>
      </c>
      <c r="BM308" s="170" t="s">
        <v>513</v>
      </c>
    </row>
    <row r="309" spans="1:65" s="2" customFormat="1" ht="21.75" customHeight="1">
      <c r="A309" s="32"/>
      <c r="B309" s="157"/>
      <c r="C309" s="158">
        <v>100</v>
      </c>
      <c r="D309" s="158" t="s">
        <v>137</v>
      </c>
      <c r="E309" s="159" t="s">
        <v>514</v>
      </c>
      <c r="F309" s="160" t="s">
        <v>515</v>
      </c>
      <c r="G309" s="161" t="s">
        <v>213</v>
      </c>
      <c r="H309" s="162">
        <v>0.01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184</v>
      </c>
      <c r="AT309" s="170" t="s">
        <v>137</v>
      </c>
      <c r="AU309" s="170" t="s">
        <v>141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141</v>
      </c>
      <c r="BK309" s="171">
        <f>ROUND(I309*H309,2)</f>
        <v>0</v>
      </c>
      <c r="BL309" s="17" t="s">
        <v>184</v>
      </c>
      <c r="BM309" s="170" t="s">
        <v>516</v>
      </c>
    </row>
    <row r="310" spans="2:63" s="12" customFormat="1" ht="22.9" customHeight="1">
      <c r="B310" s="144"/>
      <c r="D310" s="145" t="s">
        <v>75</v>
      </c>
      <c r="E310" s="155" t="s">
        <v>517</v>
      </c>
      <c r="F310" s="155" t="s">
        <v>518</v>
      </c>
      <c r="I310" s="147"/>
      <c r="J310" s="156">
        <f>BK310</f>
        <v>0</v>
      </c>
      <c r="L310" s="144"/>
      <c r="M310" s="149"/>
      <c r="N310" s="150"/>
      <c r="O310" s="150"/>
      <c r="P310" s="151">
        <f>SUM(P311:P334)</f>
        <v>0</v>
      </c>
      <c r="Q310" s="150"/>
      <c r="R310" s="151">
        <f>SUM(R311:R334)</f>
        <v>0.7071830999999998</v>
      </c>
      <c r="S310" s="150"/>
      <c r="T310" s="152">
        <f>SUM(T311:T334)</f>
        <v>0</v>
      </c>
      <c r="AR310" s="145" t="s">
        <v>141</v>
      </c>
      <c r="AT310" s="153" t="s">
        <v>75</v>
      </c>
      <c r="AU310" s="153" t="s">
        <v>84</v>
      </c>
      <c r="AY310" s="145" t="s">
        <v>134</v>
      </c>
      <c r="BK310" s="154">
        <f>SUM(BK311:BK334)</f>
        <v>0</v>
      </c>
    </row>
    <row r="311" spans="1:65" s="2" customFormat="1" ht="21.75" customHeight="1">
      <c r="A311" s="32"/>
      <c r="B311" s="157"/>
      <c r="C311" s="158">
        <v>101</v>
      </c>
      <c r="D311" s="158" t="s">
        <v>137</v>
      </c>
      <c r="E311" s="159" t="s">
        <v>519</v>
      </c>
      <c r="F311" s="160" t="s">
        <v>520</v>
      </c>
      <c r="G311" s="161" t="s">
        <v>140</v>
      </c>
      <c r="H311" s="162">
        <v>26.65</v>
      </c>
      <c r="I311" s="163"/>
      <c r="J311" s="164">
        <f>ROUND(I311*H311,2)</f>
        <v>0</v>
      </c>
      <c r="K311" s="165"/>
      <c r="L311" s="33"/>
      <c r="M311" s="166" t="s">
        <v>1</v>
      </c>
      <c r="N311" s="167" t="s">
        <v>42</v>
      </c>
      <c r="O311" s="58"/>
      <c r="P311" s="168">
        <f>O311*H311</f>
        <v>0</v>
      </c>
      <c r="Q311" s="168">
        <v>0.02541</v>
      </c>
      <c r="R311" s="168">
        <f>Q311*H311</f>
        <v>0.6771765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184</v>
      </c>
      <c r="AT311" s="170" t="s">
        <v>137</v>
      </c>
      <c r="AU311" s="170" t="s">
        <v>141</v>
      </c>
      <c r="AY311" s="17" t="s">
        <v>134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141</v>
      </c>
      <c r="BK311" s="171">
        <f>ROUND(I311*H311,2)</f>
        <v>0</v>
      </c>
      <c r="BL311" s="17" t="s">
        <v>184</v>
      </c>
      <c r="BM311" s="170" t="s">
        <v>521</v>
      </c>
    </row>
    <row r="312" spans="2:51" s="13" customFormat="1" ht="12">
      <c r="B312" s="172"/>
      <c r="D312" s="173" t="s">
        <v>143</v>
      </c>
      <c r="E312" s="174" t="s">
        <v>1</v>
      </c>
      <c r="F312" s="175" t="s">
        <v>522</v>
      </c>
      <c r="H312" s="176">
        <v>10.14</v>
      </c>
      <c r="I312" s="177"/>
      <c r="L312" s="172"/>
      <c r="M312" s="178"/>
      <c r="N312" s="179"/>
      <c r="O312" s="179"/>
      <c r="P312" s="179"/>
      <c r="Q312" s="179"/>
      <c r="R312" s="179"/>
      <c r="S312" s="179"/>
      <c r="T312" s="180"/>
      <c r="AT312" s="174" t="s">
        <v>143</v>
      </c>
      <c r="AU312" s="174" t="s">
        <v>141</v>
      </c>
      <c r="AV312" s="13" t="s">
        <v>141</v>
      </c>
      <c r="AW312" s="13" t="s">
        <v>33</v>
      </c>
      <c r="AX312" s="13" t="s">
        <v>76</v>
      </c>
      <c r="AY312" s="174" t="s">
        <v>134</v>
      </c>
    </row>
    <row r="313" spans="2:51" s="13" customFormat="1" ht="12">
      <c r="B313" s="172"/>
      <c r="D313" s="173" t="s">
        <v>143</v>
      </c>
      <c r="E313" s="174" t="s">
        <v>1</v>
      </c>
      <c r="F313" s="175" t="s">
        <v>523</v>
      </c>
      <c r="H313" s="176">
        <v>7.41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143</v>
      </c>
      <c r="AU313" s="174" t="s">
        <v>141</v>
      </c>
      <c r="AV313" s="13" t="s">
        <v>141</v>
      </c>
      <c r="AW313" s="13" t="s">
        <v>33</v>
      </c>
      <c r="AX313" s="13" t="s">
        <v>76</v>
      </c>
      <c r="AY313" s="174" t="s">
        <v>134</v>
      </c>
    </row>
    <row r="314" spans="2:51" s="13" customFormat="1" ht="12">
      <c r="B314" s="172"/>
      <c r="D314" s="173" t="s">
        <v>143</v>
      </c>
      <c r="E314" s="174" t="s">
        <v>1</v>
      </c>
      <c r="F314" s="175" t="s">
        <v>524</v>
      </c>
      <c r="H314" s="176">
        <v>9.1</v>
      </c>
      <c r="I314" s="177"/>
      <c r="L314" s="172"/>
      <c r="M314" s="178"/>
      <c r="N314" s="179"/>
      <c r="O314" s="179"/>
      <c r="P314" s="179"/>
      <c r="Q314" s="179"/>
      <c r="R314" s="179"/>
      <c r="S314" s="179"/>
      <c r="T314" s="180"/>
      <c r="AT314" s="174" t="s">
        <v>143</v>
      </c>
      <c r="AU314" s="174" t="s">
        <v>141</v>
      </c>
      <c r="AV314" s="13" t="s">
        <v>141</v>
      </c>
      <c r="AW314" s="13" t="s">
        <v>33</v>
      </c>
      <c r="AX314" s="13" t="s">
        <v>76</v>
      </c>
      <c r="AY314" s="174" t="s">
        <v>134</v>
      </c>
    </row>
    <row r="315" spans="2:51" s="14" customFormat="1" ht="12">
      <c r="B315" s="181"/>
      <c r="D315" s="173" t="s">
        <v>143</v>
      </c>
      <c r="E315" s="182" t="s">
        <v>1</v>
      </c>
      <c r="F315" s="183" t="s">
        <v>148</v>
      </c>
      <c r="H315" s="184">
        <v>26.65</v>
      </c>
      <c r="I315" s="185"/>
      <c r="L315" s="181"/>
      <c r="M315" s="186"/>
      <c r="N315" s="187"/>
      <c r="O315" s="187"/>
      <c r="P315" s="187"/>
      <c r="Q315" s="187"/>
      <c r="R315" s="187"/>
      <c r="S315" s="187"/>
      <c r="T315" s="188"/>
      <c r="AT315" s="182" t="s">
        <v>143</v>
      </c>
      <c r="AU315" s="182" t="s">
        <v>141</v>
      </c>
      <c r="AV315" s="14" t="s">
        <v>81</v>
      </c>
      <c r="AW315" s="14" t="s">
        <v>33</v>
      </c>
      <c r="AX315" s="14" t="s">
        <v>84</v>
      </c>
      <c r="AY315" s="182" t="s">
        <v>134</v>
      </c>
    </row>
    <row r="316" spans="1:65" s="2" customFormat="1" ht="21.75" customHeight="1">
      <c r="A316" s="32"/>
      <c r="B316" s="157"/>
      <c r="C316" s="158">
        <v>102</v>
      </c>
      <c r="D316" s="158" t="s">
        <v>137</v>
      </c>
      <c r="E316" s="159" t="s">
        <v>525</v>
      </c>
      <c r="F316" s="160" t="s">
        <v>526</v>
      </c>
      <c r="G316" s="161" t="s">
        <v>269</v>
      </c>
      <c r="H316" s="162">
        <v>34.71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4E-05</v>
      </c>
      <c r="R316" s="168">
        <f>Q316*H316</f>
        <v>0.0013884000000000001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184</v>
      </c>
      <c r="AT316" s="170" t="s">
        <v>137</v>
      </c>
      <c r="AU316" s="170" t="s">
        <v>141</v>
      </c>
      <c r="AY316" s="17" t="s">
        <v>134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141</v>
      </c>
      <c r="BK316" s="171">
        <f>ROUND(I316*H316,2)</f>
        <v>0</v>
      </c>
      <c r="BL316" s="17" t="s">
        <v>184</v>
      </c>
      <c r="BM316" s="170" t="s">
        <v>527</v>
      </c>
    </row>
    <row r="317" spans="2:51" s="13" customFormat="1" ht="12">
      <c r="B317" s="172"/>
      <c r="D317" s="173" t="s">
        <v>143</v>
      </c>
      <c r="E317" s="174" t="s">
        <v>1</v>
      </c>
      <c r="F317" s="175" t="s">
        <v>528</v>
      </c>
      <c r="H317" s="176">
        <v>2.85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143</v>
      </c>
      <c r="AU317" s="174" t="s">
        <v>141</v>
      </c>
      <c r="AV317" s="13" t="s">
        <v>141</v>
      </c>
      <c r="AW317" s="13" t="s">
        <v>33</v>
      </c>
      <c r="AX317" s="13" t="s">
        <v>76</v>
      </c>
      <c r="AY317" s="174" t="s">
        <v>134</v>
      </c>
    </row>
    <row r="318" spans="2:51" s="13" customFormat="1" ht="12">
      <c r="B318" s="172"/>
      <c r="D318" s="173" t="s">
        <v>143</v>
      </c>
      <c r="E318" s="174" t="s">
        <v>1</v>
      </c>
      <c r="F318" s="175" t="s">
        <v>529</v>
      </c>
      <c r="H318" s="176">
        <v>4.01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143</v>
      </c>
      <c r="AU318" s="174" t="s">
        <v>141</v>
      </c>
      <c r="AV318" s="13" t="s">
        <v>141</v>
      </c>
      <c r="AW318" s="13" t="s">
        <v>33</v>
      </c>
      <c r="AX318" s="13" t="s">
        <v>76</v>
      </c>
      <c r="AY318" s="174" t="s">
        <v>134</v>
      </c>
    </row>
    <row r="319" spans="2:51" s="13" customFormat="1" ht="12">
      <c r="B319" s="172"/>
      <c r="D319" s="173" t="s">
        <v>143</v>
      </c>
      <c r="E319" s="174" t="s">
        <v>1</v>
      </c>
      <c r="F319" s="175" t="s">
        <v>272</v>
      </c>
      <c r="H319" s="176">
        <v>6.81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143</v>
      </c>
      <c r="AU319" s="174" t="s">
        <v>141</v>
      </c>
      <c r="AV319" s="13" t="s">
        <v>141</v>
      </c>
      <c r="AW319" s="13" t="s">
        <v>33</v>
      </c>
      <c r="AX319" s="13" t="s">
        <v>76</v>
      </c>
      <c r="AY319" s="174" t="s">
        <v>134</v>
      </c>
    </row>
    <row r="320" spans="2:51" s="13" customFormat="1" ht="12">
      <c r="B320" s="172"/>
      <c r="D320" s="173" t="s">
        <v>143</v>
      </c>
      <c r="E320" s="174" t="s">
        <v>1</v>
      </c>
      <c r="F320" s="175" t="s">
        <v>530</v>
      </c>
      <c r="H320" s="176">
        <v>5.44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143</v>
      </c>
      <c r="AU320" s="174" t="s">
        <v>141</v>
      </c>
      <c r="AV320" s="13" t="s">
        <v>141</v>
      </c>
      <c r="AW320" s="13" t="s">
        <v>33</v>
      </c>
      <c r="AX320" s="13" t="s">
        <v>76</v>
      </c>
      <c r="AY320" s="174" t="s">
        <v>134</v>
      </c>
    </row>
    <row r="321" spans="2:51" s="13" customFormat="1" ht="12">
      <c r="B321" s="172"/>
      <c r="D321" s="173" t="s">
        <v>143</v>
      </c>
      <c r="E321" s="174" t="s">
        <v>1</v>
      </c>
      <c r="F321" s="175" t="s">
        <v>531</v>
      </c>
      <c r="H321" s="176">
        <v>15.6</v>
      </c>
      <c r="I321" s="177"/>
      <c r="L321" s="172"/>
      <c r="M321" s="178"/>
      <c r="N321" s="179"/>
      <c r="O321" s="179"/>
      <c r="P321" s="179"/>
      <c r="Q321" s="179"/>
      <c r="R321" s="179"/>
      <c r="S321" s="179"/>
      <c r="T321" s="180"/>
      <c r="AT321" s="174" t="s">
        <v>143</v>
      </c>
      <c r="AU321" s="174" t="s">
        <v>141</v>
      </c>
      <c r="AV321" s="13" t="s">
        <v>141</v>
      </c>
      <c r="AW321" s="13" t="s">
        <v>33</v>
      </c>
      <c r="AX321" s="13" t="s">
        <v>76</v>
      </c>
      <c r="AY321" s="174" t="s">
        <v>134</v>
      </c>
    </row>
    <row r="322" spans="2:51" s="14" customFormat="1" ht="12">
      <c r="B322" s="181"/>
      <c r="D322" s="173" t="s">
        <v>143</v>
      </c>
      <c r="E322" s="182" t="s">
        <v>1</v>
      </c>
      <c r="F322" s="183" t="s">
        <v>148</v>
      </c>
      <c r="H322" s="184">
        <v>34.71</v>
      </c>
      <c r="I322" s="185"/>
      <c r="L322" s="181"/>
      <c r="M322" s="186"/>
      <c r="N322" s="187"/>
      <c r="O322" s="187"/>
      <c r="P322" s="187"/>
      <c r="Q322" s="187"/>
      <c r="R322" s="187"/>
      <c r="S322" s="187"/>
      <c r="T322" s="188"/>
      <c r="AT322" s="182" t="s">
        <v>143</v>
      </c>
      <c r="AU322" s="182" t="s">
        <v>141</v>
      </c>
      <c r="AV322" s="14" t="s">
        <v>81</v>
      </c>
      <c r="AW322" s="14" t="s">
        <v>33</v>
      </c>
      <c r="AX322" s="14" t="s">
        <v>84</v>
      </c>
      <c r="AY322" s="182" t="s">
        <v>134</v>
      </c>
    </row>
    <row r="323" spans="1:65" s="2" customFormat="1" ht="16.5" customHeight="1">
      <c r="A323" s="32"/>
      <c r="B323" s="157"/>
      <c r="C323" s="158">
        <v>103</v>
      </c>
      <c r="D323" s="158" t="s">
        <v>137</v>
      </c>
      <c r="E323" s="159" t="s">
        <v>532</v>
      </c>
      <c r="F323" s="160" t="s">
        <v>533</v>
      </c>
      <c r="G323" s="161" t="s">
        <v>269</v>
      </c>
      <c r="H323" s="162">
        <v>2.6</v>
      </c>
      <c r="I323" s="163"/>
      <c r="J323" s="164">
        <f>ROUND(I323*H323,2)</f>
        <v>0</v>
      </c>
      <c r="K323" s="165"/>
      <c r="L323" s="33"/>
      <c r="M323" s="166" t="s">
        <v>1</v>
      </c>
      <c r="N323" s="167" t="s">
        <v>42</v>
      </c>
      <c r="O323" s="58"/>
      <c r="P323" s="168">
        <f>O323*H323</f>
        <v>0</v>
      </c>
      <c r="Q323" s="168">
        <v>0.00015</v>
      </c>
      <c r="R323" s="168">
        <f>Q323*H323</f>
        <v>0.00039</v>
      </c>
      <c r="S323" s="168">
        <v>0</v>
      </c>
      <c r="T323" s="169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184</v>
      </c>
      <c r="AT323" s="170" t="s">
        <v>137</v>
      </c>
      <c r="AU323" s="170" t="s">
        <v>141</v>
      </c>
      <c r="AY323" s="17" t="s">
        <v>134</v>
      </c>
      <c r="BE323" s="171">
        <f>IF(N323="základní",J323,0)</f>
        <v>0</v>
      </c>
      <c r="BF323" s="171">
        <f>IF(N323="snížená",J323,0)</f>
        <v>0</v>
      </c>
      <c r="BG323" s="171">
        <f>IF(N323="zákl. přenesená",J323,0)</f>
        <v>0</v>
      </c>
      <c r="BH323" s="171">
        <f>IF(N323="sníž. přenesená",J323,0)</f>
        <v>0</v>
      </c>
      <c r="BI323" s="171">
        <f>IF(N323="nulová",J323,0)</f>
        <v>0</v>
      </c>
      <c r="BJ323" s="17" t="s">
        <v>141</v>
      </c>
      <c r="BK323" s="171">
        <f>ROUND(I323*H323,2)</f>
        <v>0</v>
      </c>
      <c r="BL323" s="17" t="s">
        <v>184</v>
      </c>
      <c r="BM323" s="170" t="s">
        <v>534</v>
      </c>
    </row>
    <row r="324" spans="2:51" s="13" customFormat="1" ht="12">
      <c r="B324" s="172"/>
      <c r="D324" s="173" t="s">
        <v>143</v>
      </c>
      <c r="E324" s="174" t="s">
        <v>1</v>
      </c>
      <c r="F324" s="175" t="s">
        <v>535</v>
      </c>
      <c r="H324" s="176">
        <v>2.6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143</v>
      </c>
      <c r="AU324" s="174" t="s">
        <v>141</v>
      </c>
      <c r="AV324" s="13" t="s">
        <v>141</v>
      </c>
      <c r="AW324" s="13" t="s">
        <v>33</v>
      </c>
      <c r="AX324" s="13" t="s">
        <v>76</v>
      </c>
      <c r="AY324" s="174" t="s">
        <v>134</v>
      </c>
    </row>
    <row r="325" spans="2:51" s="14" customFormat="1" ht="12">
      <c r="B325" s="181"/>
      <c r="D325" s="173" t="s">
        <v>143</v>
      </c>
      <c r="E325" s="182" t="s">
        <v>1</v>
      </c>
      <c r="F325" s="183" t="s">
        <v>148</v>
      </c>
      <c r="H325" s="184">
        <v>2.6</v>
      </c>
      <c r="I325" s="185"/>
      <c r="L325" s="181"/>
      <c r="M325" s="186"/>
      <c r="N325" s="187"/>
      <c r="O325" s="187"/>
      <c r="P325" s="187"/>
      <c r="Q325" s="187"/>
      <c r="R325" s="187"/>
      <c r="S325" s="187"/>
      <c r="T325" s="188"/>
      <c r="AT325" s="182" t="s">
        <v>143</v>
      </c>
      <c r="AU325" s="182" t="s">
        <v>141</v>
      </c>
      <c r="AV325" s="14" t="s">
        <v>81</v>
      </c>
      <c r="AW325" s="14" t="s">
        <v>33</v>
      </c>
      <c r="AX325" s="14" t="s">
        <v>84</v>
      </c>
      <c r="AY325" s="182" t="s">
        <v>134</v>
      </c>
    </row>
    <row r="326" spans="1:65" s="2" customFormat="1" ht="16.5" customHeight="1">
      <c r="A326" s="32"/>
      <c r="B326" s="157"/>
      <c r="C326" s="158">
        <v>104</v>
      </c>
      <c r="D326" s="158" t="s">
        <v>137</v>
      </c>
      <c r="E326" s="159" t="s">
        <v>536</v>
      </c>
      <c r="F326" s="160" t="s">
        <v>537</v>
      </c>
      <c r="G326" s="161" t="s">
        <v>140</v>
      </c>
      <c r="H326" s="162">
        <v>26.65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</v>
      </c>
      <c r="R326" s="168">
        <f>Q326*H326</f>
        <v>0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184</v>
      </c>
      <c r="AT326" s="170" t="s">
        <v>137</v>
      </c>
      <c r="AU326" s="170" t="s">
        <v>141</v>
      </c>
      <c r="AY326" s="17" t="s">
        <v>134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141</v>
      </c>
      <c r="BK326" s="171">
        <f>ROUND(I326*H326,2)</f>
        <v>0</v>
      </c>
      <c r="BL326" s="17" t="s">
        <v>184</v>
      </c>
      <c r="BM326" s="170" t="s">
        <v>538</v>
      </c>
    </row>
    <row r="327" spans="1:65" s="2" customFormat="1" ht="21.75" customHeight="1">
      <c r="A327" s="32"/>
      <c r="B327" s="157"/>
      <c r="C327" s="158">
        <v>105</v>
      </c>
      <c r="D327" s="158" t="s">
        <v>137</v>
      </c>
      <c r="E327" s="159" t="s">
        <v>539</v>
      </c>
      <c r="F327" s="160" t="s">
        <v>540</v>
      </c>
      <c r="G327" s="161" t="s">
        <v>140</v>
      </c>
      <c r="H327" s="162">
        <v>26.65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0.0007</v>
      </c>
      <c r="R327" s="168">
        <f>Q327*H327</f>
        <v>0.018654999999999998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184</v>
      </c>
      <c r="AT327" s="170" t="s">
        <v>137</v>
      </c>
      <c r="AU327" s="170" t="s">
        <v>141</v>
      </c>
      <c r="AY327" s="17" t="s">
        <v>134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141</v>
      </c>
      <c r="BK327" s="171">
        <f>ROUND(I327*H327,2)</f>
        <v>0</v>
      </c>
      <c r="BL327" s="17" t="s">
        <v>184</v>
      </c>
      <c r="BM327" s="170" t="s">
        <v>541</v>
      </c>
    </row>
    <row r="328" spans="1:65" s="2" customFormat="1" ht="16.5" customHeight="1">
      <c r="A328" s="32"/>
      <c r="B328" s="157"/>
      <c r="C328" s="158">
        <v>106</v>
      </c>
      <c r="D328" s="158" t="s">
        <v>137</v>
      </c>
      <c r="E328" s="159" t="s">
        <v>542</v>
      </c>
      <c r="F328" s="160" t="s">
        <v>543</v>
      </c>
      <c r="G328" s="161" t="s">
        <v>140</v>
      </c>
      <c r="H328" s="162">
        <v>47.866</v>
      </c>
      <c r="I328" s="163"/>
      <c r="J328" s="164">
        <f>ROUND(I328*H328,2)</f>
        <v>0</v>
      </c>
      <c r="K328" s="165"/>
      <c r="L328" s="33"/>
      <c r="M328" s="166" t="s">
        <v>1</v>
      </c>
      <c r="N328" s="167" t="s">
        <v>42</v>
      </c>
      <c r="O328" s="58"/>
      <c r="P328" s="168">
        <f>O328*H328</f>
        <v>0</v>
      </c>
      <c r="Q328" s="168">
        <v>0.0002</v>
      </c>
      <c r="R328" s="168">
        <f>Q328*H328</f>
        <v>0.0095732</v>
      </c>
      <c r="S328" s="168">
        <v>0</v>
      </c>
      <c r="T328" s="169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184</v>
      </c>
      <c r="AT328" s="170" t="s">
        <v>137</v>
      </c>
      <c r="AU328" s="170" t="s">
        <v>141</v>
      </c>
      <c r="AY328" s="17" t="s">
        <v>134</v>
      </c>
      <c r="BE328" s="171">
        <f>IF(N328="základní",J328,0)</f>
        <v>0</v>
      </c>
      <c r="BF328" s="171">
        <f>IF(N328="snížená",J328,0)</f>
        <v>0</v>
      </c>
      <c r="BG328" s="171">
        <f>IF(N328="zákl. přenesená",J328,0)</f>
        <v>0</v>
      </c>
      <c r="BH328" s="171">
        <f>IF(N328="sníž. přenesená",J328,0)</f>
        <v>0</v>
      </c>
      <c r="BI328" s="171">
        <f>IF(N328="nulová",J328,0)</f>
        <v>0</v>
      </c>
      <c r="BJ328" s="17" t="s">
        <v>141</v>
      </c>
      <c r="BK328" s="171">
        <f>ROUND(I328*H328,2)</f>
        <v>0</v>
      </c>
      <c r="BL328" s="17" t="s">
        <v>184</v>
      </c>
      <c r="BM328" s="170" t="s">
        <v>544</v>
      </c>
    </row>
    <row r="329" spans="2:51" s="13" customFormat="1" ht="12">
      <c r="B329" s="172"/>
      <c r="D329" s="173" t="s">
        <v>143</v>
      </c>
      <c r="E329" s="174" t="s">
        <v>1</v>
      </c>
      <c r="F329" s="175" t="s">
        <v>545</v>
      </c>
      <c r="H329" s="176">
        <v>47.866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74" t="s">
        <v>143</v>
      </c>
      <c r="AU329" s="174" t="s">
        <v>141</v>
      </c>
      <c r="AV329" s="13" t="s">
        <v>141</v>
      </c>
      <c r="AW329" s="13" t="s">
        <v>33</v>
      </c>
      <c r="AX329" s="13" t="s">
        <v>76</v>
      </c>
      <c r="AY329" s="174" t="s">
        <v>134</v>
      </c>
    </row>
    <row r="330" spans="2:51" s="14" customFormat="1" ht="12">
      <c r="B330" s="181"/>
      <c r="D330" s="173" t="s">
        <v>143</v>
      </c>
      <c r="E330" s="182" t="s">
        <v>1</v>
      </c>
      <c r="F330" s="183" t="s">
        <v>148</v>
      </c>
      <c r="H330" s="184">
        <v>47.866</v>
      </c>
      <c r="I330" s="185"/>
      <c r="L330" s="181"/>
      <c r="M330" s="186"/>
      <c r="N330" s="187"/>
      <c r="O330" s="187"/>
      <c r="P330" s="187"/>
      <c r="Q330" s="187"/>
      <c r="R330" s="187"/>
      <c r="S330" s="187"/>
      <c r="T330" s="188"/>
      <c r="AT330" s="182" t="s">
        <v>143</v>
      </c>
      <c r="AU330" s="182" t="s">
        <v>141</v>
      </c>
      <c r="AV330" s="14" t="s">
        <v>81</v>
      </c>
      <c r="AW330" s="14" t="s">
        <v>33</v>
      </c>
      <c r="AX330" s="14" t="s">
        <v>84</v>
      </c>
      <c r="AY330" s="182" t="s">
        <v>134</v>
      </c>
    </row>
    <row r="331" spans="1:65" s="2" customFormat="1" ht="21.75" customHeight="1">
      <c r="A331" s="32"/>
      <c r="B331" s="157"/>
      <c r="C331" s="158">
        <v>107</v>
      </c>
      <c r="D331" s="158" t="s">
        <v>137</v>
      </c>
      <c r="E331" s="159" t="s">
        <v>546</v>
      </c>
      <c r="F331" s="160" t="s">
        <v>547</v>
      </c>
      <c r="G331" s="161" t="s">
        <v>213</v>
      </c>
      <c r="H331" s="162">
        <v>0.707</v>
      </c>
      <c r="I331" s="163"/>
      <c r="J331" s="164">
        <f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>O331*H331</f>
        <v>0</v>
      </c>
      <c r="Q331" s="168">
        <v>0</v>
      </c>
      <c r="R331" s="168">
        <f>Q331*H331</f>
        <v>0</v>
      </c>
      <c r="S331" s="168">
        <v>0</v>
      </c>
      <c r="T331" s="16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184</v>
      </c>
      <c r="AT331" s="170" t="s">
        <v>137</v>
      </c>
      <c r="AU331" s="170" t="s">
        <v>141</v>
      </c>
      <c r="AY331" s="17" t="s">
        <v>134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141</v>
      </c>
      <c r="BK331" s="171">
        <f>ROUND(I331*H331,2)</f>
        <v>0</v>
      </c>
      <c r="BL331" s="17" t="s">
        <v>184</v>
      </c>
      <c r="BM331" s="170" t="s">
        <v>548</v>
      </c>
    </row>
    <row r="332" spans="1:65" s="2" customFormat="1" ht="21.75" customHeight="1">
      <c r="A332" s="32"/>
      <c r="B332" s="157"/>
      <c r="C332" s="158">
        <v>108</v>
      </c>
      <c r="D332" s="158" t="s">
        <v>137</v>
      </c>
      <c r="E332" s="159" t="s">
        <v>549</v>
      </c>
      <c r="F332" s="160" t="s">
        <v>550</v>
      </c>
      <c r="G332" s="161" t="s">
        <v>213</v>
      </c>
      <c r="H332" s="162">
        <v>0.707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</v>
      </c>
      <c r="R332" s="168">
        <f>Q332*H332</f>
        <v>0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184</v>
      </c>
      <c r="AT332" s="170" t="s">
        <v>137</v>
      </c>
      <c r="AU332" s="170" t="s">
        <v>141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141</v>
      </c>
      <c r="BK332" s="171">
        <f>ROUND(I332*H332,2)</f>
        <v>0</v>
      </c>
      <c r="BL332" s="17" t="s">
        <v>184</v>
      </c>
      <c r="BM332" s="170" t="s">
        <v>551</v>
      </c>
    </row>
    <row r="333" spans="1:65" s="2" customFormat="1" ht="21.75" customHeight="1">
      <c r="A333" s="32"/>
      <c r="B333" s="157"/>
      <c r="C333" s="158">
        <v>109</v>
      </c>
      <c r="D333" s="158" t="s">
        <v>137</v>
      </c>
      <c r="E333" s="159" t="s">
        <v>552</v>
      </c>
      <c r="F333" s="160" t="s">
        <v>553</v>
      </c>
      <c r="G333" s="161" t="s">
        <v>140</v>
      </c>
      <c r="H333" s="162">
        <v>7.41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</v>
      </c>
      <c r="R333" s="168">
        <f>Q333*H333</f>
        <v>0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184</v>
      </c>
      <c r="AT333" s="170" t="s">
        <v>137</v>
      </c>
      <c r="AU333" s="170" t="s">
        <v>141</v>
      </c>
      <c r="AY333" s="17" t="s">
        <v>134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141</v>
      </c>
      <c r="BK333" s="171">
        <f>ROUND(I333*H333,2)</f>
        <v>0</v>
      </c>
      <c r="BL333" s="17" t="s">
        <v>184</v>
      </c>
      <c r="BM333" s="170" t="s">
        <v>554</v>
      </c>
    </row>
    <row r="334" spans="2:51" s="13" customFormat="1" ht="12">
      <c r="B334" s="172"/>
      <c r="D334" s="173" t="s">
        <v>143</v>
      </c>
      <c r="E334" s="174" t="s">
        <v>1</v>
      </c>
      <c r="F334" s="175" t="s">
        <v>523</v>
      </c>
      <c r="H334" s="176">
        <v>7.41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143</v>
      </c>
      <c r="AU334" s="174" t="s">
        <v>141</v>
      </c>
      <c r="AV334" s="13" t="s">
        <v>141</v>
      </c>
      <c r="AW334" s="13" t="s">
        <v>33</v>
      </c>
      <c r="AX334" s="13" t="s">
        <v>84</v>
      </c>
      <c r="AY334" s="174" t="s">
        <v>134</v>
      </c>
    </row>
    <row r="335" spans="2:63" s="12" customFormat="1" ht="22.9" customHeight="1">
      <c r="B335" s="144"/>
      <c r="D335" s="145" t="s">
        <v>75</v>
      </c>
      <c r="E335" s="155" t="s">
        <v>555</v>
      </c>
      <c r="F335" s="155" t="s">
        <v>556</v>
      </c>
      <c r="I335" s="147"/>
      <c r="J335" s="156">
        <f>BK335</f>
        <v>0</v>
      </c>
      <c r="L335" s="144"/>
      <c r="M335" s="149"/>
      <c r="N335" s="150"/>
      <c r="O335" s="150"/>
      <c r="P335" s="151">
        <f>SUM(P336:P353)</f>
        <v>0</v>
      </c>
      <c r="Q335" s="150"/>
      <c r="R335" s="151">
        <f>SUM(R336:R353)</f>
        <v>0.037</v>
      </c>
      <c r="S335" s="150"/>
      <c r="T335" s="152">
        <f>SUM(T336:T353)</f>
        <v>0.29545055</v>
      </c>
      <c r="AR335" s="145" t="s">
        <v>141</v>
      </c>
      <c r="AT335" s="153" t="s">
        <v>75</v>
      </c>
      <c r="AU335" s="153" t="s">
        <v>84</v>
      </c>
      <c r="AY335" s="145" t="s">
        <v>134</v>
      </c>
      <c r="BK335" s="154">
        <f>SUM(BK336:BK353)</f>
        <v>0</v>
      </c>
    </row>
    <row r="336" spans="1:65" s="2" customFormat="1" ht="21.75" customHeight="1">
      <c r="A336" s="32"/>
      <c r="B336" s="157"/>
      <c r="C336" s="158">
        <v>110</v>
      </c>
      <c r="D336" s="158" t="s">
        <v>137</v>
      </c>
      <c r="E336" s="159" t="s">
        <v>557</v>
      </c>
      <c r="F336" s="160" t="s">
        <v>558</v>
      </c>
      <c r="G336" s="161" t="s">
        <v>140</v>
      </c>
      <c r="H336" s="162">
        <v>4.927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</v>
      </c>
      <c r="R336" s="168">
        <f>Q336*H336</f>
        <v>0</v>
      </c>
      <c r="S336" s="168">
        <v>0.02465</v>
      </c>
      <c r="T336" s="169">
        <f>S336*H336</f>
        <v>0.12145054999999998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184</v>
      </c>
      <c r="AT336" s="170" t="s">
        <v>137</v>
      </c>
      <c r="AU336" s="170" t="s">
        <v>141</v>
      </c>
      <c r="AY336" s="17" t="s">
        <v>134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141</v>
      </c>
      <c r="BK336" s="171">
        <f>ROUND(I336*H336,2)</f>
        <v>0</v>
      </c>
      <c r="BL336" s="17" t="s">
        <v>184</v>
      </c>
      <c r="BM336" s="170" t="s">
        <v>559</v>
      </c>
    </row>
    <row r="337" spans="2:51" s="15" customFormat="1" ht="12">
      <c r="B337" s="189"/>
      <c r="D337" s="173" t="s">
        <v>143</v>
      </c>
      <c r="E337" s="190" t="s">
        <v>1</v>
      </c>
      <c r="F337" s="191" t="s">
        <v>560</v>
      </c>
      <c r="H337" s="190" t="s">
        <v>1</v>
      </c>
      <c r="I337" s="192"/>
      <c r="L337" s="189"/>
      <c r="M337" s="193"/>
      <c r="N337" s="194"/>
      <c r="O337" s="194"/>
      <c r="P337" s="194"/>
      <c r="Q337" s="194"/>
      <c r="R337" s="194"/>
      <c r="S337" s="194"/>
      <c r="T337" s="195"/>
      <c r="AT337" s="190" t="s">
        <v>143</v>
      </c>
      <c r="AU337" s="190" t="s">
        <v>141</v>
      </c>
      <c r="AV337" s="15" t="s">
        <v>84</v>
      </c>
      <c r="AW337" s="15" t="s">
        <v>33</v>
      </c>
      <c r="AX337" s="15" t="s">
        <v>76</v>
      </c>
      <c r="AY337" s="190" t="s">
        <v>134</v>
      </c>
    </row>
    <row r="338" spans="2:51" s="13" customFormat="1" ht="12">
      <c r="B338" s="172"/>
      <c r="D338" s="173" t="s">
        <v>143</v>
      </c>
      <c r="E338" s="174" t="s">
        <v>1</v>
      </c>
      <c r="F338" s="175" t="s">
        <v>561</v>
      </c>
      <c r="H338" s="176">
        <v>4.927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143</v>
      </c>
      <c r="AU338" s="174" t="s">
        <v>141</v>
      </c>
      <c r="AV338" s="13" t="s">
        <v>141</v>
      </c>
      <c r="AW338" s="13" t="s">
        <v>33</v>
      </c>
      <c r="AX338" s="13" t="s">
        <v>76</v>
      </c>
      <c r="AY338" s="174" t="s">
        <v>134</v>
      </c>
    </row>
    <row r="339" spans="2:51" s="14" customFormat="1" ht="12">
      <c r="B339" s="181"/>
      <c r="D339" s="173" t="s">
        <v>143</v>
      </c>
      <c r="E339" s="182" t="s">
        <v>1</v>
      </c>
      <c r="F339" s="183" t="s">
        <v>148</v>
      </c>
      <c r="H339" s="184">
        <v>4.927</v>
      </c>
      <c r="I339" s="185"/>
      <c r="L339" s="181"/>
      <c r="M339" s="186"/>
      <c r="N339" s="187"/>
      <c r="O339" s="187"/>
      <c r="P339" s="187"/>
      <c r="Q339" s="187"/>
      <c r="R339" s="187"/>
      <c r="S339" s="187"/>
      <c r="T339" s="188"/>
      <c r="AT339" s="182" t="s">
        <v>143</v>
      </c>
      <c r="AU339" s="182" t="s">
        <v>141</v>
      </c>
      <c r="AV339" s="14" t="s">
        <v>81</v>
      </c>
      <c r="AW339" s="14" t="s">
        <v>33</v>
      </c>
      <c r="AX339" s="14" t="s">
        <v>84</v>
      </c>
      <c r="AY339" s="182" t="s">
        <v>134</v>
      </c>
    </row>
    <row r="340" spans="1:65" s="2" customFormat="1" ht="21.75" customHeight="1">
      <c r="A340" s="32"/>
      <c r="B340" s="157"/>
      <c r="C340" s="158">
        <v>111</v>
      </c>
      <c r="D340" s="158" t="s">
        <v>137</v>
      </c>
      <c r="E340" s="159" t="s">
        <v>562</v>
      </c>
      <c r="F340" s="160" t="s">
        <v>563</v>
      </c>
      <c r="G340" s="161" t="s">
        <v>175</v>
      </c>
      <c r="H340" s="162">
        <v>2</v>
      </c>
      <c r="I340" s="163"/>
      <c r="J340" s="164">
        <f aca="true" t="shared" si="50" ref="J340:J353"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 aca="true" t="shared" si="51" ref="P340:P353">O340*H340</f>
        <v>0</v>
      </c>
      <c r="Q340" s="168">
        <v>0</v>
      </c>
      <c r="R340" s="168">
        <f aca="true" t="shared" si="52" ref="R340:R353">Q340*H340</f>
        <v>0</v>
      </c>
      <c r="S340" s="168">
        <v>0</v>
      </c>
      <c r="T340" s="169">
        <f aca="true" t="shared" si="53" ref="T340:T353"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184</v>
      </c>
      <c r="AT340" s="170" t="s">
        <v>137</v>
      </c>
      <c r="AU340" s="170" t="s">
        <v>141</v>
      </c>
      <c r="AY340" s="17" t="s">
        <v>134</v>
      </c>
      <c r="BE340" s="171">
        <f aca="true" t="shared" si="54" ref="BE340:BE353">IF(N340="základní",J340,0)</f>
        <v>0</v>
      </c>
      <c r="BF340" s="171">
        <f aca="true" t="shared" si="55" ref="BF340:BF353">IF(N340="snížená",J340,0)</f>
        <v>0</v>
      </c>
      <c r="BG340" s="171">
        <f aca="true" t="shared" si="56" ref="BG340:BG353">IF(N340="zákl. přenesená",J340,0)</f>
        <v>0</v>
      </c>
      <c r="BH340" s="171">
        <f aca="true" t="shared" si="57" ref="BH340:BH353">IF(N340="sníž. přenesená",J340,0)</f>
        <v>0</v>
      </c>
      <c r="BI340" s="171">
        <f aca="true" t="shared" si="58" ref="BI340:BI353">IF(N340="nulová",J340,0)</f>
        <v>0</v>
      </c>
      <c r="BJ340" s="17" t="s">
        <v>141</v>
      </c>
      <c r="BK340" s="171">
        <f aca="true" t="shared" si="59" ref="BK340:BK353">ROUND(I340*H340,2)</f>
        <v>0</v>
      </c>
      <c r="BL340" s="17" t="s">
        <v>184</v>
      </c>
      <c r="BM340" s="170" t="s">
        <v>564</v>
      </c>
    </row>
    <row r="341" spans="1:65" s="2" customFormat="1" ht="16.5" customHeight="1">
      <c r="A341" s="32"/>
      <c r="B341" s="157"/>
      <c r="C341" s="196">
        <v>112</v>
      </c>
      <c r="D341" s="196" t="s">
        <v>177</v>
      </c>
      <c r="E341" s="197" t="s">
        <v>565</v>
      </c>
      <c r="F341" s="198" t="s">
        <v>566</v>
      </c>
      <c r="G341" s="199" t="s">
        <v>175</v>
      </c>
      <c r="H341" s="200">
        <v>2</v>
      </c>
      <c r="I341" s="201"/>
      <c r="J341" s="202">
        <f t="shared" si="50"/>
        <v>0</v>
      </c>
      <c r="K341" s="203"/>
      <c r="L341" s="204"/>
      <c r="M341" s="205" t="s">
        <v>1</v>
      </c>
      <c r="N341" s="206" t="s">
        <v>42</v>
      </c>
      <c r="O341" s="58"/>
      <c r="P341" s="168">
        <f t="shared" si="51"/>
        <v>0</v>
      </c>
      <c r="Q341" s="168">
        <v>0.0155</v>
      </c>
      <c r="R341" s="168">
        <f t="shared" si="52"/>
        <v>0.031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259</v>
      </c>
      <c r="AT341" s="170" t="s">
        <v>177</v>
      </c>
      <c r="AU341" s="170" t="s">
        <v>141</v>
      </c>
      <c r="AY341" s="17" t="s">
        <v>134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141</v>
      </c>
      <c r="BK341" s="171">
        <f t="shared" si="59"/>
        <v>0</v>
      </c>
      <c r="BL341" s="17" t="s">
        <v>184</v>
      </c>
      <c r="BM341" s="170" t="s">
        <v>567</v>
      </c>
    </row>
    <row r="342" spans="1:65" s="2" customFormat="1" ht="21.75" customHeight="1">
      <c r="A342" s="32"/>
      <c r="B342" s="157"/>
      <c r="C342" s="196">
        <v>113</v>
      </c>
      <c r="D342" s="196" t="s">
        <v>177</v>
      </c>
      <c r="E342" s="197" t="s">
        <v>568</v>
      </c>
      <c r="F342" s="198" t="s">
        <v>569</v>
      </c>
      <c r="G342" s="199" t="s">
        <v>175</v>
      </c>
      <c r="H342" s="200">
        <v>2</v>
      </c>
      <c r="I342" s="201"/>
      <c r="J342" s="202">
        <f t="shared" si="50"/>
        <v>0</v>
      </c>
      <c r="K342" s="203"/>
      <c r="L342" s="204"/>
      <c r="M342" s="205" t="s">
        <v>1</v>
      </c>
      <c r="N342" s="206" t="s">
        <v>42</v>
      </c>
      <c r="O342" s="58"/>
      <c r="P342" s="168">
        <f t="shared" si="51"/>
        <v>0</v>
      </c>
      <c r="Q342" s="168">
        <v>0.0012</v>
      </c>
      <c r="R342" s="168">
        <f t="shared" si="52"/>
        <v>0.0024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259</v>
      </c>
      <c r="AT342" s="170" t="s">
        <v>177</v>
      </c>
      <c r="AU342" s="170" t="s">
        <v>141</v>
      </c>
      <c r="AY342" s="17" t="s">
        <v>134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141</v>
      </c>
      <c r="BK342" s="171">
        <f t="shared" si="59"/>
        <v>0</v>
      </c>
      <c r="BL342" s="17" t="s">
        <v>184</v>
      </c>
      <c r="BM342" s="170" t="s">
        <v>570</v>
      </c>
    </row>
    <row r="343" spans="1:65" s="2" customFormat="1" ht="16.5" customHeight="1">
      <c r="A343" s="32"/>
      <c r="B343" s="157"/>
      <c r="C343" s="158">
        <v>114</v>
      </c>
      <c r="D343" s="158" t="s">
        <v>137</v>
      </c>
      <c r="E343" s="159" t="s">
        <v>571</v>
      </c>
      <c r="F343" s="160" t="s">
        <v>572</v>
      </c>
      <c r="G343" s="161" t="s">
        <v>175</v>
      </c>
      <c r="H343" s="162">
        <v>2</v>
      </c>
      <c r="I343" s="163"/>
      <c r="J343" s="164">
        <f t="shared" si="50"/>
        <v>0</v>
      </c>
      <c r="K343" s="165"/>
      <c r="L343" s="33"/>
      <c r="M343" s="166" t="s">
        <v>1</v>
      </c>
      <c r="N343" s="167" t="s">
        <v>42</v>
      </c>
      <c r="O343" s="58"/>
      <c r="P343" s="168">
        <f t="shared" si="51"/>
        <v>0</v>
      </c>
      <c r="Q343" s="168">
        <v>0</v>
      </c>
      <c r="R343" s="168">
        <f t="shared" si="52"/>
        <v>0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184</v>
      </c>
      <c r="AT343" s="170" t="s">
        <v>137</v>
      </c>
      <c r="AU343" s="170" t="s">
        <v>141</v>
      </c>
      <c r="AY343" s="17" t="s">
        <v>134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141</v>
      </c>
      <c r="BK343" s="171">
        <f t="shared" si="59"/>
        <v>0</v>
      </c>
      <c r="BL343" s="17" t="s">
        <v>184</v>
      </c>
      <c r="BM343" s="170" t="s">
        <v>573</v>
      </c>
    </row>
    <row r="344" spans="1:65" s="2" customFormat="1" ht="16.5" customHeight="1">
      <c r="A344" s="32"/>
      <c r="B344" s="157"/>
      <c r="C344" s="196">
        <v>115</v>
      </c>
      <c r="D344" s="196" t="s">
        <v>177</v>
      </c>
      <c r="E344" s="197" t="s">
        <v>574</v>
      </c>
      <c r="F344" s="198" t="s">
        <v>575</v>
      </c>
      <c r="G344" s="199" t="s">
        <v>175</v>
      </c>
      <c r="H344" s="200">
        <v>2</v>
      </c>
      <c r="I344" s="201"/>
      <c r="J344" s="202">
        <f t="shared" si="50"/>
        <v>0</v>
      </c>
      <c r="K344" s="203"/>
      <c r="L344" s="204"/>
      <c r="M344" s="205" t="s">
        <v>1</v>
      </c>
      <c r="N344" s="206" t="s">
        <v>42</v>
      </c>
      <c r="O344" s="58"/>
      <c r="P344" s="168">
        <f t="shared" si="51"/>
        <v>0</v>
      </c>
      <c r="Q344" s="168">
        <v>0.00045</v>
      </c>
      <c r="R344" s="168">
        <f t="shared" si="52"/>
        <v>0.0009</v>
      </c>
      <c r="S344" s="168">
        <v>0</v>
      </c>
      <c r="T344" s="169">
        <f t="shared" si="5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259</v>
      </c>
      <c r="AT344" s="170" t="s">
        <v>177</v>
      </c>
      <c r="AU344" s="170" t="s">
        <v>141</v>
      </c>
      <c r="AY344" s="17" t="s">
        <v>134</v>
      </c>
      <c r="BE344" s="171">
        <f t="shared" si="54"/>
        <v>0</v>
      </c>
      <c r="BF344" s="171">
        <f t="shared" si="55"/>
        <v>0</v>
      </c>
      <c r="BG344" s="171">
        <f t="shared" si="56"/>
        <v>0</v>
      </c>
      <c r="BH344" s="171">
        <f t="shared" si="57"/>
        <v>0</v>
      </c>
      <c r="BI344" s="171">
        <f t="shared" si="58"/>
        <v>0</v>
      </c>
      <c r="BJ344" s="17" t="s">
        <v>141</v>
      </c>
      <c r="BK344" s="171">
        <f t="shared" si="59"/>
        <v>0</v>
      </c>
      <c r="BL344" s="17" t="s">
        <v>184</v>
      </c>
      <c r="BM344" s="170" t="s">
        <v>576</v>
      </c>
    </row>
    <row r="345" spans="1:65" s="2" customFormat="1" ht="21.75" customHeight="1">
      <c r="A345" s="32"/>
      <c r="B345" s="157"/>
      <c r="C345" s="158">
        <v>116</v>
      </c>
      <c r="D345" s="158" t="s">
        <v>137</v>
      </c>
      <c r="E345" s="159" t="s">
        <v>577</v>
      </c>
      <c r="F345" s="160" t="s">
        <v>578</v>
      </c>
      <c r="G345" s="161" t="s">
        <v>175</v>
      </c>
      <c r="H345" s="162">
        <v>2</v>
      </c>
      <c r="I345" s="163"/>
      <c r="J345" s="164">
        <f t="shared" si="50"/>
        <v>0</v>
      </c>
      <c r="K345" s="165"/>
      <c r="L345" s="33"/>
      <c r="M345" s="166" t="s">
        <v>1</v>
      </c>
      <c r="N345" s="167" t="s">
        <v>42</v>
      </c>
      <c r="O345" s="58"/>
      <c r="P345" s="168">
        <f t="shared" si="51"/>
        <v>0</v>
      </c>
      <c r="Q345" s="168">
        <v>0</v>
      </c>
      <c r="R345" s="168">
        <f t="shared" si="52"/>
        <v>0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184</v>
      </c>
      <c r="AT345" s="170" t="s">
        <v>137</v>
      </c>
      <c r="AU345" s="170" t="s">
        <v>141</v>
      </c>
      <c r="AY345" s="17" t="s">
        <v>134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141</v>
      </c>
      <c r="BK345" s="171">
        <f t="shared" si="59"/>
        <v>0</v>
      </c>
      <c r="BL345" s="17" t="s">
        <v>184</v>
      </c>
      <c r="BM345" s="170" t="s">
        <v>579</v>
      </c>
    </row>
    <row r="346" spans="1:65" s="2" customFormat="1" ht="16.5" customHeight="1">
      <c r="A346" s="32"/>
      <c r="B346" s="157"/>
      <c r="C346" s="196">
        <v>117</v>
      </c>
      <c r="D346" s="196" t="s">
        <v>177</v>
      </c>
      <c r="E346" s="197" t="s">
        <v>580</v>
      </c>
      <c r="F346" s="198" t="s">
        <v>581</v>
      </c>
      <c r="G346" s="199" t="s">
        <v>175</v>
      </c>
      <c r="H346" s="200">
        <v>2</v>
      </c>
      <c r="I346" s="201"/>
      <c r="J346" s="202">
        <f t="shared" si="50"/>
        <v>0</v>
      </c>
      <c r="K346" s="203"/>
      <c r="L346" s="204"/>
      <c r="M346" s="205" t="s">
        <v>1</v>
      </c>
      <c r="N346" s="206" t="s">
        <v>42</v>
      </c>
      <c r="O346" s="58"/>
      <c r="P346" s="168">
        <f t="shared" si="51"/>
        <v>0</v>
      </c>
      <c r="Q346" s="168">
        <v>0.00135</v>
      </c>
      <c r="R346" s="168">
        <f t="shared" si="52"/>
        <v>0.0027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259</v>
      </c>
      <c r="AT346" s="170" t="s">
        <v>177</v>
      </c>
      <c r="AU346" s="170" t="s">
        <v>141</v>
      </c>
      <c r="AY346" s="17" t="s">
        <v>134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141</v>
      </c>
      <c r="BK346" s="171">
        <f t="shared" si="59"/>
        <v>0</v>
      </c>
      <c r="BL346" s="17" t="s">
        <v>184</v>
      </c>
      <c r="BM346" s="170" t="s">
        <v>582</v>
      </c>
    </row>
    <row r="347" spans="1:65" s="2" customFormat="1" ht="21.75" customHeight="1">
      <c r="A347" s="32"/>
      <c r="B347" s="157"/>
      <c r="C347" s="158">
        <v>118</v>
      </c>
      <c r="D347" s="158" t="s">
        <v>137</v>
      </c>
      <c r="E347" s="159" t="s">
        <v>583</v>
      </c>
      <c r="F347" s="160" t="s">
        <v>584</v>
      </c>
      <c r="G347" s="161" t="s">
        <v>175</v>
      </c>
      <c r="H347" s="162">
        <v>1</v>
      </c>
      <c r="I347" s="163"/>
      <c r="J347" s="164">
        <f t="shared" si="50"/>
        <v>0</v>
      </c>
      <c r="K347" s="165"/>
      <c r="L347" s="33"/>
      <c r="M347" s="166" t="s">
        <v>1</v>
      </c>
      <c r="N347" s="167" t="s">
        <v>42</v>
      </c>
      <c r="O347" s="58"/>
      <c r="P347" s="168">
        <f t="shared" si="51"/>
        <v>0</v>
      </c>
      <c r="Q347" s="168">
        <v>0</v>
      </c>
      <c r="R347" s="168">
        <f t="shared" si="52"/>
        <v>0</v>
      </c>
      <c r="S347" s="168">
        <v>0.174</v>
      </c>
      <c r="T347" s="169">
        <f t="shared" si="53"/>
        <v>0.174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184</v>
      </c>
      <c r="AT347" s="170" t="s">
        <v>137</v>
      </c>
      <c r="AU347" s="170" t="s">
        <v>141</v>
      </c>
      <c r="AY347" s="17" t="s">
        <v>134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141</v>
      </c>
      <c r="BK347" s="171">
        <f t="shared" si="59"/>
        <v>0</v>
      </c>
      <c r="BL347" s="17" t="s">
        <v>184</v>
      </c>
      <c r="BM347" s="170" t="s">
        <v>585</v>
      </c>
    </row>
    <row r="348" spans="1:65" s="2" customFormat="1" ht="21.75" customHeight="1">
      <c r="A348" s="32"/>
      <c r="B348" s="157"/>
      <c r="C348" s="158">
        <v>119</v>
      </c>
      <c r="D348" s="158" t="s">
        <v>137</v>
      </c>
      <c r="E348" s="159" t="s">
        <v>586</v>
      </c>
      <c r="F348" s="160" t="s">
        <v>587</v>
      </c>
      <c r="G348" s="161" t="s">
        <v>213</v>
      </c>
      <c r="H348" s="162">
        <v>0.037</v>
      </c>
      <c r="I348" s="163"/>
      <c r="J348" s="164">
        <f t="shared" si="50"/>
        <v>0</v>
      </c>
      <c r="K348" s="165"/>
      <c r="L348" s="33"/>
      <c r="M348" s="166" t="s">
        <v>1</v>
      </c>
      <c r="N348" s="167" t="s">
        <v>42</v>
      </c>
      <c r="O348" s="58"/>
      <c r="P348" s="168">
        <f t="shared" si="51"/>
        <v>0</v>
      </c>
      <c r="Q348" s="168">
        <v>0</v>
      </c>
      <c r="R348" s="168">
        <f t="shared" si="52"/>
        <v>0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184</v>
      </c>
      <c r="AT348" s="170" t="s">
        <v>137</v>
      </c>
      <c r="AU348" s="170" t="s">
        <v>141</v>
      </c>
      <c r="AY348" s="17" t="s">
        <v>134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141</v>
      </c>
      <c r="BK348" s="171">
        <f t="shared" si="59"/>
        <v>0</v>
      </c>
      <c r="BL348" s="17" t="s">
        <v>184</v>
      </c>
      <c r="BM348" s="170" t="s">
        <v>588</v>
      </c>
    </row>
    <row r="349" spans="1:65" s="2" customFormat="1" ht="21.75" customHeight="1">
      <c r="A349" s="32"/>
      <c r="B349" s="157"/>
      <c r="C349" s="158">
        <v>120</v>
      </c>
      <c r="D349" s="158" t="s">
        <v>137</v>
      </c>
      <c r="E349" s="159" t="s">
        <v>589</v>
      </c>
      <c r="F349" s="160" t="s">
        <v>590</v>
      </c>
      <c r="G349" s="161" t="s">
        <v>213</v>
      </c>
      <c r="H349" s="162">
        <v>0.037</v>
      </c>
      <c r="I349" s="163"/>
      <c r="J349" s="164">
        <f t="shared" si="50"/>
        <v>0</v>
      </c>
      <c r="K349" s="165"/>
      <c r="L349" s="33"/>
      <c r="M349" s="166" t="s">
        <v>1</v>
      </c>
      <c r="N349" s="167" t="s">
        <v>42</v>
      </c>
      <c r="O349" s="58"/>
      <c r="P349" s="168">
        <f t="shared" si="51"/>
        <v>0</v>
      </c>
      <c r="Q349" s="168">
        <v>0</v>
      </c>
      <c r="R349" s="168">
        <f t="shared" si="52"/>
        <v>0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184</v>
      </c>
      <c r="AT349" s="170" t="s">
        <v>137</v>
      </c>
      <c r="AU349" s="170" t="s">
        <v>141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141</v>
      </c>
      <c r="BK349" s="171">
        <f t="shared" si="59"/>
        <v>0</v>
      </c>
      <c r="BL349" s="17" t="s">
        <v>184</v>
      </c>
      <c r="BM349" s="170" t="s">
        <v>591</v>
      </c>
    </row>
    <row r="350" spans="1:65" s="2" customFormat="1" ht="21.75" customHeight="1">
      <c r="A350" s="32"/>
      <c r="B350" s="157"/>
      <c r="C350" s="158">
        <v>121</v>
      </c>
      <c r="D350" s="158" t="s">
        <v>137</v>
      </c>
      <c r="E350" s="159" t="s">
        <v>592</v>
      </c>
      <c r="F350" s="160" t="s">
        <v>593</v>
      </c>
      <c r="G350" s="161" t="s">
        <v>431</v>
      </c>
      <c r="H350" s="162">
        <v>1</v>
      </c>
      <c r="I350" s="163"/>
      <c r="J350" s="164">
        <f t="shared" si="50"/>
        <v>0</v>
      </c>
      <c r="K350" s="165"/>
      <c r="L350" s="33"/>
      <c r="M350" s="166" t="s">
        <v>1</v>
      </c>
      <c r="N350" s="167" t="s">
        <v>42</v>
      </c>
      <c r="O350" s="58"/>
      <c r="P350" s="168">
        <f t="shared" si="51"/>
        <v>0</v>
      </c>
      <c r="Q350" s="168">
        <v>0</v>
      </c>
      <c r="R350" s="168">
        <f t="shared" si="52"/>
        <v>0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184</v>
      </c>
      <c r="AT350" s="170" t="s">
        <v>137</v>
      </c>
      <c r="AU350" s="170" t="s">
        <v>141</v>
      </c>
      <c r="AY350" s="17" t="s">
        <v>134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141</v>
      </c>
      <c r="BK350" s="171">
        <f t="shared" si="59"/>
        <v>0</v>
      </c>
      <c r="BL350" s="17" t="s">
        <v>184</v>
      </c>
      <c r="BM350" s="170" t="s">
        <v>594</v>
      </c>
    </row>
    <row r="351" spans="1:65" s="2" customFormat="1" ht="16.5" customHeight="1">
      <c r="A351" s="32"/>
      <c r="B351" s="157"/>
      <c r="C351" s="158">
        <v>122</v>
      </c>
      <c r="D351" s="158" t="s">
        <v>137</v>
      </c>
      <c r="E351" s="159" t="s">
        <v>595</v>
      </c>
      <c r="F351" s="160" t="s">
        <v>596</v>
      </c>
      <c r="G351" s="161" t="s">
        <v>431</v>
      </c>
      <c r="H351" s="162">
        <v>1</v>
      </c>
      <c r="I351" s="163"/>
      <c r="J351" s="164">
        <f t="shared" si="50"/>
        <v>0</v>
      </c>
      <c r="K351" s="165"/>
      <c r="L351" s="33"/>
      <c r="M351" s="166" t="s">
        <v>1</v>
      </c>
      <c r="N351" s="167" t="s">
        <v>42</v>
      </c>
      <c r="O351" s="58"/>
      <c r="P351" s="168">
        <f t="shared" si="51"/>
        <v>0</v>
      </c>
      <c r="Q351" s="168">
        <v>0</v>
      </c>
      <c r="R351" s="168">
        <f t="shared" si="52"/>
        <v>0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184</v>
      </c>
      <c r="AT351" s="170" t="s">
        <v>137</v>
      </c>
      <c r="AU351" s="170" t="s">
        <v>141</v>
      </c>
      <c r="AY351" s="17" t="s">
        <v>134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141</v>
      </c>
      <c r="BK351" s="171">
        <f t="shared" si="59"/>
        <v>0</v>
      </c>
      <c r="BL351" s="17" t="s">
        <v>184</v>
      </c>
      <c r="BM351" s="170" t="s">
        <v>597</v>
      </c>
    </row>
    <row r="352" spans="1:65" s="2" customFormat="1" ht="16.5" customHeight="1">
      <c r="A352" s="32"/>
      <c r="B352" s="157"/>
      <c r="C352" s="158">
        <v>123</v>
      </c>
      <c r="D352" s="158" t="s">
        <v>137</v>
      </c>
      <c r="E352" s="159" t="s">
        <v>598</v>
      </c>
      <c r="F352" s="160" t="s">
        <v>599</v>
      </c>
      <c r="G352" s="161" t="s">
        <v>431</v>
      </c>
      <c r="H352" s="162">
        <v>1</v>
      </c>
      <c r="I352" s="163"/>
      <c r="J352" s="164">
        <f t="shared" si="50"/>
        <v>0</v>
      </c>
      <c r="K352" s="165"/>
      <c r="L352" s="33"/>
      <c r="M352" s="166" t="s">
        <v>1</v>
      </c>
      <c r="N352" s="167" t="s">
        <v>42</v>
      </c>
      <c r="O352" s="58"/>
      <c r="P352" s="168">
        <f t="shared" si="51"/>
        <v>0</v>
      </c>
      <c r="Q352" s="168">
        <v>0</v>
      </c>
      <c r="R352" s="168">
        <f t="shared" si="52"/>
        <v>0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184</v>
      </c>
      <c r="AT352" s="170" t="s">
        <v>137</v>
      </c>
      <c r="AU352" s="170" t="s">
        <v>141</v>
      </c>
      <c r="AY352" s="17" t="s">
        <v>134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141</v>
      </c>
      <c r="BK352" s="171">
        <f t="shared" si="59"/>
        <v>0</v>
      </c>
      <c r="BL352" s="17" t="s">
        <v>184</v>
      </c>
      <c r="BM352" s="170" t="s">
        <v>600</v>
      </c>
    </row>
    <row r="353" spans="1:65" s="2" customFormat="1" ht="21.75" customHeight="1">
      <c r="A353" s="32"/>
      <c r="B353" s="157"/>
      <c r="C353" s="158">
        <v>124</v>
      </c>
      <c r="D353" s="158" t="s">
        <v>137</v>
      </c>
      <c r="E353" s="159" t="s">
        <v>601</v>
      </c>
      <c r="F353" s="160" t="s">
        <v>602</v>
      </c>
      <c r="G353" s="161" t="s">
        <v>431</v>
      </c>
      <c r="H353" s="162">
        <v>2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184</v>
      </c>
      <c r="AT353" s="170" t="s">
        <v>137</v>
      </c>
      <c r="AU353" s="170" t="s">
        <v>141</v>
      </c>
      <c r="AY353" s="17" t="s">
        <v>134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141</v>
      </c>
      <c r="BK353" s="171">
        <f t="shared" si="59"/>
        <v>0</v>
      </c>
      <c r="BL353" s="17" t="s">
        <v>184</v>
      </c>
      <c r="BM353" s="170" t="s">
        <v>603</v>
      </c>
    </row>
    <row r="354" spans="2:63" s="12" customFormat="1" ht="22.9" customHeight="1">
      <c r="B354" s="144"/>
      <c r="D354" s="145" t="s">
        <v>75</v>
      </c>
      <c r="E354" s="155" t="s">
        <v>604</v>
      </c>
      <c r="F354" s="155" t="s">
        <v>605</v>
      </c>
      <c r="I354" s="147"/>
      <c r="J354" s="156">
        <f>BK354</f>
        <v>0</v>
      </c>
      <c r="L354" s="144"/>
      <c r="M354" s="149"/>
      <c r="N354" s="150"/>
      <c r="O354" s="150"/>
      <c r="P354" s="151">
        <f>SUM(P355:P364)</f>
        <v>0</v>
      </c>
      <c r="Q354" s="150"/>
      <c r="R354" s="151">
        <f>SUM(R355:R364)</f>
        <v>0.23641890999999998</v>
      </c>
      <c r="S354" s="150"/>
      <c r="T354" s="152">
        <f>SUM(T355:T364)</f>
        <v>0</v>
      </c>
      <c r="AR354" s="145" t="s">
        <v>141</v>
      </c>
      <c r="AT354" s="153" t="s">
        <v>75</v>
      </c>
      <c r="AU354" s="153" t="s">
        <v>84</v>
      </c>
      <c r="AY354" s="145" t="s">
        <v>134</v>
      </c>
      <c r="BK354" s="154">
        <f>SUM(BK355:BK364)</f>
        <v>0</v>
      </c>
    </row>
    <row r="355" spans="1:65" s="2" customFormat="1" ht="21.75" customHeight="1">
      <c r="A355" s="32"/>
      <c r="B355" s="157"/>
      <c r="C355" s="158">
        <v>125</v>
      </c>
      <c r="D355" s="158" t="s">
        <v>137</v>
      </c>
      <c r="E355" s="159" t="s">
        <v>606</v>
      </c>
      <c r="F355" s="160" t="s">
        <v>607</v>
      </c>
      <c r="G355" s="161" t="s">
        <v>140</v>
      </c>
      <c r="H355" s="162">
        <v>3.863</v>
      </c>
      <c r="I355" s="163"/>
      <c r="J355" s="164">
        <f>ROUND(I355*H355,2)</f>
        <v>0</v>
      </c>
      <c r="K355" s="165"/>
      <c r="L355" s="33"/>
      <c r="M355" s="166" t="s">
        <v>1</v>
      </c>
      <c r="N355" s="167" t="s">
        <v>42</v>
      </c>
      <c r="O355" s="58"/>
      <c r="P355" s="168">
        <f>O355*H355</f>
        <v>0</v>
      </c>
      <c r="Q355" s="168">
        <v>0.03767</v>
      </c>
      <c r="R355" s="168">
        <f>Q355*H355</f>
        <v>0.14551921</v>
      </c>
      <c r="S355" s="168">
        <v>0</v>
      </c>
      <c r="T355" s="169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184</v>
      </c>
      <c r="AT355" s="170" t="s">
        <v>137</v>
      </c>
      <c r="AU355" s="170" t="s">
        <v>141</v>
      </c>
      <c r="AY355" s="17" t="s">
        <v>134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141</v>
      </c>
      <c r="BK355" s="171">
        <f>ROUND(I355*H355,2)</f>
        <v>0</v>
      </c>
      <c r="BL355" s="17" t="s">
        <v>184</v>
      </c>
      <c r="BM355" s="170" t="s">
        <v>608</v>
      </c>
    </row>
    <row r="356" spans="2:51" s="13" customFormat="1" ht="12">
      <c r="B356" s="172"/>
      <c r="D356" s="173" t="s">
        <v>143</v>
      </c>
      <c r="E356" s="174" t="s">
        <v>1</v>
      </c>
      <c r="F356" s="175" t="s">
        <v>247</v>
      </c>
      <c r="H356" s="176">
        <v>2.87</v>
      </c>
      <c r="I356" s="177"/>
      <c r="L356" s="172"/>
      <c r="M356" s="178"/>
      <c r="N356" s="179"/>
      <c r="O356" s="179"/>
      <c r="P356" s="179"/>
      <c r="Q356" s="179"/>
      <c r="R356" s="179"/>
      <c r="S356" s="179"/>
      <c r="T356" s="180"/>
      <c r="AT356" s="174" t="s">
        <v>143</v>
      </c>
      <c r="AU356" s="174" t="s">
        <v>141</v>
      </c>
      <c r="AV356" s="13" t="s">
        <v>141</v>
      </c>
      <c r="AW356" s="13" t="s">
        <v>33</v>
      </c>
      <c r="AX356" s="13" t="s">
        <v>76</v>
      </c>
      <c r="AY356" s="174" t="s">
        <v>134</v>
      </c>
    </row>
    <row r="357" spans="2:51" s="13" customFormat="1" ht="12">
      <c r="B357" s="172"/>
      <c r="D357" s="173" t="s">
        <v>143</v>
      </c>
      <c r="E357" s="174" t="s">
        <v>1</v>
      </c>
      <c r="F357" s="175" t="s">
        <v>172</v>
      </c>
      <c r="H357" s="176">
        <v>0.993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143</v>
      </c>
      <c r="AU357" s="174" t="s">
        <v>141</v>
      </c>
      <c r="AV357" s="13" t="s">
        <v>141</v>
      </c>
      <c r="AW357" s="13" t="s">
        <v>33</v>
      </c>
      <c r="AX357" s="13" t="s">
        <v>76</v>
      </c>
      <c r="AY357" s="174" t="s">
        <v>134</v>
      </c>
    </row>
    <row r="358" spans="2:51" s="14" customFormat="1" ht="12">
      <c r="B358" s="181"/>
      <c r="D358" s="173" t="s">
        <v>143</v>
      </c>
      <c r="E358" s="182" t="s">
        <v>1</v>
      </c>
      <c r="F358" s="183" t="s">
        <v>148</v>
      </c>
      <c r="H358" s="184">
        <v>3.863</v>
      </c>
      <c r="I358" s="185"/>
      <c r="L358" s="181"/>
      <c r="M358" s="186"/>
      <c r="N358" s="187"/>
      <c r="O358" s="187"/>
      <c r="P358" s="187"/>
      <c r="Q358" s="187"/>
      <c r="R358" s="187"/>
      <c r="S358" s="187"/>
      <c r="T358" s="188"/>
      <c r="AT358" s="182" t="s">
        <v>143</v>
      </c>
      <c r="AU358" s="182" t="s">
        <v>141</v>
      </c>
      <c r="AV358" s="14" t="s">
        <v>81</v>
      </c>
      <c r="AW358" s="14" t="s">
        <v>33</v>
      </c>
      <c r="AX358" s="14" t="s">
        <v>84</v>
      </c>
      <c r="AY358" s="182" t="s">
        <v>134</v>
      </c>
    </row>
    <row r="359" spans="1:65" s="2" customFormat="1" ht="16.5" customHeight="1">
      <c r="A359" s="32"/>
      <c r="B359" s="157"/>
      <c r="C359" s="158">
        <v>126</v>
      </c>
      <c r="D359" s="158" t="s">
        <v>137</v>
      </c>
      <c r="E359" s="159" t="s">
        <v>609</v>
      </c>
      <c r="F359" s="160" t="s">
        <v>610</v>
      </c>
      <c r="G359" s="161" t="s">
        <v>140</v>
      </c>
      <c r="H359" s="162">
        <v>3.863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0.0003</v>
      </c>
      <c r="R359" s="168">
        <f>Q359*H359</f>
        <v>0.0011588999999999998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184</v>
      </c>
      <c r="AT359" s="170" t="s">
        <v>137</v>
      </c>
      <c r="AU359" s="170" t="s">
        <v>141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141</v>
      </c>
      <c r="BK359" s="171">
        <f>ROUND(I359*H359,2)</f>
        <v>0</v>
      </c>
      <c r="BL359" s="17" t="s">
        <v>184</v>
      </c>
      <c r="BM359" s="170" t="s">
        <v>611</v>
      </c>
    </row>
    <row r="360" spans="1:65" s="2" customFormat="1" ht="16.5" customHeight="1">
      <c r="A360" s="32"/>
      <c r="B360" s="157"/>
      <c r="C360" s="196">
        <v>127</v>
      </c>
      <c r="D360" s="196" t="s">
        <v>177</v>
      </c>
      <c r="E360" s="197" t="s">
        <v>612</v>
      </c>
      <c r="F360" s="198" t="s">
        <v>613</v>
      </c>
      <c r="G360" s="199" t="s">
        <v>140</v>
      </c>
      <c r="H360" s="200">
        <v>4.674</v>
      </c>
      <c r="I360" s="201"/>
      <c r="J360" s="202">
        <f>ROUND(I360*H360,2)</f>
        <v>0</v>
      </c>
      <c r="K360" s="203"/>
      <c r="L360" s="204"/>
      <c r="M360" s="205" t="s">
        <v>1</v>
      </c>
      <c r="N360" s="206" t="s">
        <v>42</v>
      </c>
      <c r="O360" s="58"/>
      <c r="P360" s="168">
        <f>O360*H360</f>
        <v>0</v>
      </c>
      <c r="Q360" s="168">
        <v>0.0192</v>
      </c>
      <c r="R360" s="168">
        <f>Q360*H360</f>
        <v>0.0897408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259</v>
      </c>
      <c r="AT360" s="170" t="s">
        <v>177</v>
      </c>
      <c r="AU360" s="170" t="s">
        <v>141</v>
      </c>
      <c r="AY360" s="17" t="s">
        <v>134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141</v>
      </c>
      <c r="BK360" s="171">
        <f>ROUND(I360*H360,2)</f>
        <v>0</v>
      </c>
      <c r="BL360" s="17" t="s">
        <v>184</v>
      </c>
      <c r="BM360" s="170" t="s">
        <v>614</v>
      </c>
    </row>
    <row r="361" spans="2:51" s="13" customFormat="1" ht="12">
      <c r="B361" s="172"/>
      <c r="D361" s="173" t="s">
        <v>143</v>
      </c>
      <c r="E361" s="174" t="s">
        <v>1</v>
      </c>
      <c r="F361" s="175" t="s">
        <v>615</v>
      </c>
      <c r="H361" s="176">
        <v>4.249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143</v>
      </c>
      <c r="AU361" s="174" t="s">
        <v>141</v>
      </c>
      <c r="AV361" s="13" t="s">
        <v>141</v>
      </c>
      <c r="AW361" s="13" t="s">
        <v>33</v>
      </c>
      <c r="AX361" s="13" t="s">
        <v>84</v>
      </c>
      <c r="AY361" s="174" t="s">
        <v>134</v>
      </c>
    </row>
    <row r="362" spans="2:51" s="13" customFormat="1" ht="12">
      <c r="B362" s="172"/>
      <c r="D362" s="173" t="s">
        <v>143</v>
      </c>
      <c r="F362" s="175" t="s">
        <v>616</v>
      </c>
      <c r="H362" s="176">
        <v>4.674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143</v>
      </c>
      <c r="AU362" s="174" t="s">
        <v>141</v>
      </c>
      <c r="AV362" s="13" t="s">
        <v>141</v>
      </c>
      <c r="AW362" s="13" t="s">
        <v>3</v>
      </c>
      <c r="AX362" s="13" t="s">
        <v>84</v>
      </c>
      <c r="AY362" s="174" t="s">
        <v>134</v>
      </c>
    </row>
    <row r="363" spans="1:65" s="2" customFormat="1" ht="21.75" customHeight="1">
      <c r="A363" s="32"/>
      <c r="B363" s="157"/>
      <c r="C363" s="158">
        <v>128</v>
      </c>
      <c r="D363" s="158" t="s">
        <v>137</v>
      </c>
      <c r="E363" s="159" t="s">
        <v>617</v>
      </c>
      <c r="F363" s="160" t="s">
        <v>618</v>
      </c>
      <c r="G363" s="161" t="s">
        <v>213</v>
      </c>
      <c r="H363" s="162">
        <v>0.236</v>
      </c>
      <c r="I363" s="163"/>
      <c r="J363" s="164">
        <f>ROUND(I363*H363,2)</f>
        <v>0</v>
      </c>
      <c r="K363" s="165"/>
      <c r="L363" s="33"/>
      <c r="M363" s="166" t="s">
        <v>1</v>
      </c>
      <c r="N363" s="167" t="s">
        <v>42</v>
      </c>
      <c r="O363" s="58"/>
      <c r="P363" s="168">
        <f>O363*H363</f>
        <v>0</v>
      </c>
      <c r="Q363" s="168">
        <v>0</v>
      </c>
      <c r="R363" s="168">
        <f>Q363*H363</f>
        <v>0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184</v>
      </c>
      <c r="AT363" s="170" t="s">
        <v>137</v>
      </c>
      <c r="AU363" s="170" t="s">
        <v>141</v>
      </c>
      <c r="AY363" s="17" t="s">
        <v>134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141</v>
      </c>
      <c r="BK363" s="171">
        <f>ROUND(I363*H363,2)</f>
        <v>0</v>
      </c>
      <c r="BL363" s="17" t="s">
        <v>184</v>
      </c>
      <c r="BM363" s="170" t="s">
        <v>619</v>
      </c>
    </row>
    <row r="364" spans="1:65" s="2" customFormat="1" ht="21.75" customHeight="1">
      <c r="A364" s="32"/>
      <c r="B364" s="157"/>
      <c r="C364" s="158">
        <v>129</v>
      </c>
      <c r="D364" s="158" t="s">
        <v>137</v>
      </c>
      <c r="E364" s="159" t="s">
        <v>620</v>
      </c>
      <c r="F364" s="160" t="s">
        <v>621</v>
      </c>
      <c r="G364" s="161" t="s">
        <v>213</v>
      </c>
      <c r="H364" s="162">
        <v>0.236</v>
      </c>
      <c r="I364" s="163"/>
      <c r="J364" s="164">
        <f>ROUND(I364*H364,2)</f>
        <v>0</v>
      </c>
      <c r="K364" s="165"/>
      <c r="L364" s="33"/>
      <c r="M364" s="166" t="s">
        <v>1</v>
      </c>
      <c r="N364" s="167" t="s">
        <v>42</v>
      </c>
      <c r="O364" s="58"/>
      <c r="P364" s="168">
        <f>O364*H364</f>
        <v>0</v>
      </c>
      <c r="Q364" s="168">
        <v>0</v>
      </c>
      <c r="R364" s="168">
        <f>Q364*H364</f>
        <v>0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184</v>
      </c>
      <c r="AT364" s="170" t="s">
        <v>137</v>
      </c>
      <c r="AU364" s="170" t="s">
        <v>141</v>
      </c>
      <c r="AY364" s="17" t="s">
        <v>134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141</v>
      </c>
      <c r="BK364" s="171">
        <f>ROUND(I364*H364,2)</f>
        <v>0</v>
      </c>
      <c r="BL364" s="17" t="s">
        <v>184</v>
      </c>
      <c r="BM364" s="170" t="s">
        <v>622</v>
      </c>
    </row>
    <row r="365" spans="2:63" s="12" customFormat="1" ht="22.9" customHeight="1">
      <c r="B365" s="144"/>
      <c r="D365" s="145" t="s">
        <v>75</v>
      </c>
      <c r="E365" s="155" t="s">
        <v>623</v>
      </c>
      <c r="F365" s="155" t="s">
        <v>624</v>
      </c>
      <c r="I365" s="147"/>
      <c r="J365" s="156">
        <f>BK365</f>
        <v>0</v>
      </c>
      <c r="L365" s="144"/>
      <c r="M365" s="149"/>
      <c r="N365" s="150"/>
      <c r="O365" s="150"/>
      <c r="P365" s="151">
        <f>SUM(P366:P377)</f>
        <v>0</v>
      </c>
      <c r="Q365" s="150"/>
      <c r="R365" s="151">
        <f>SUM(R366:R377)</f>
        <v>0.00144942</v>
      </c>
      <c r="S365" s="150"/>
      <c r="T365" s="152">
        <f>SUM(T366:T377)</f>
        <v>0.017562</v>
      </c>
      <c r="AR365" s="145" t="s">
        <v>141</v>
      </c>
      <c r="AT365" s="153" t="s">
        <v>75</v>
      </c>
      <c r="AU365" s="153" t="s">
        <v>84</v>
      </c>
      <c r="AY365" s="145" t="s">
        <v>134</v>
      </c>
      <c r="BK365" s="154">
        <f>SUM(BK366:BK377)</f>
        <v>0</v>
      </c>
    </row>
    <row r="366" spans="1:65" s="2" customFormat="1" ht="21.75" customHeight="1">
      <c r="A366" s="32"/>
      <c r="B366" s="157"/>
      <c r="C366" s="158">
        <v>130</v>
      </c>
      <c r="D366" s="158" t="s">
        <v>137</v>
      </c>
      <c r="E366" s="159" t="s">
        <v>625</v>
      </c>
      <c r="F366" s="160" t="s">
        <v>626</v>
      </c>
      <c r="G366" s="161" t="s">
        <v>140</v>
      </c>
      <c r="H366" s="162">
        <v>5.854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0.003</v>
      </c>
      <c r="T366" s="169">
        <f>S366*H366</f>
        <v>0.017562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184</v>
      </c>
      <c r="AT366" s="170" t="s">
        <v>137</v>
      </c>
      <c r="AU366" s="170" t="s">
        <v>141</v>
      </c>
      <c r="AY366" s="17" t="s">
        <v>134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141</v>
      </c>
      <c r="BK366" s="171">
        <f>ROUND(I366*H366,2)</f>
        <v>0</v>
      </c>
      <c r="BL366" s="17" t="s">
        <v>184</v>
      </c>
      <c r="BM366" s="170" t="s">
        <v>627</v>
      </c>
    </row>
    <row r="367" spans="2:51" s="15" customFormat="1" ht="12">
      <c r="B367" s="189"/>
      <c r="D367" s="173" t="s">
        <v>143</v>
      </c>
      <c r="E367" s="190" t="s">
        <v>1</v>
      </c>
      <c r="F367" s="191" t="s">
        <v>628</v>
      </c>
      <c r="H367" s="190" t="s">
        <v>1</v>
      </c>
      <c r="I367" s="192"/>
      <c r="L367" s="189"/>
      <c r="M367" s="193"/>
      <c r="N367" s="194"/>
      <c r="O367" s="194"/>
      <c r="P367" s="194"/>
      <c r="Q367" s="194"/>
      <c r="R367" s="194"/>
      <c r="S367" s="194"/>
      <c r="T367" s="195"/>
      <c r="AT367" s="190" t="s">
        <v>143</v>
      </c>
      <c r="AU367" s="190" t="s">
        <v>141</v>
      </c>
      <c r="AV367" s="15" t="s">
        <v>84</v>
      </c>
      <c r="AW367" s="15" t="s">
        <v>33</v>
      </c>
      <c r="AX367" s="15" t="s">
        <v>76</v>
      </c>
      <c r="AY367" s="190" t="s">
        <v>134</v>
      </c>
    </row>
    <row r="368" spans="2:51" s="13" customFormat="1" ht="12">
      <c r="B368" s="172"/>
      <c r="D368" s="173" t="s">
        <v>143</v>
      </c>
      <c r="E368" s="174" t="s">
        <v>1</v>
      </c>
      <c r="F368" s="175" t="s">
        <v>629</v>
      </c>
      <c r="H368" s="176">
        <v>1.011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143</v>
      </c>
      <c r="AU368" s="174" t="s">
        <v>141</v>
      </c>
      <c r="AV368" s="13" t="s">
        <v>141</v>
      </c>
      <c r="AW368" s="13" t="s">
        <v>33</v>
      </c>
      <c r="AX368" s="13" t="s">
        <v>76</v>
      </c>
      <c r="AY368" s="174" t="s">
        <v>134</v>
      </c>
    </row>
    <row r="369" spans="2:51" s="13" customFormat="1" ht="12">
      <c r="B369" s="172"/>
      <c r="D369" s="173" t="s">
        <v>143</v>
      </c>
      <c r="E369" s="174" t="s">
        <v>1</v>
      </c>
      <c r="F369" s="175" t="s">
        <v>630</v>
      </c>
      <c r="H369" s="176">
        <v>2.848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143</v>
      </c>
      <c r="AU369" s="174" t="s">
        <v>141</v>
      </c>
      <c r="AV369" s="13" t="s">
        <v>141</v>
      </c>
      <c r="AW369" s="13" t="s">
        <v>33</v>
      </c>
      <c r="AX369" s="13" t="s">
        <v>76</v>
      </c>
      <c r="AY369" s="174" t="s">
        <v>134</v>
      </c>
    </row>
    <row r="370" spans="2:51" s="13" customFormat="1" ht="12">
      <c r="B370" s="172"/>
      <c r="D370" s="173" t="s">
        <v>143</v>
      </c>
      <c r="E370" s="174" t="s">
        <v>1</v>
      </c>
      <c r="F370" s="175" t="s">
        <v>631</v>
      </c>
      <c r="H370" s="176">
        <v>1.995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143</v>
      </c>
      <c r="AU370" s="174" t="s">
        <v>141</v>
      </c>
      <c r="AV370" s="13" t="s">
        <v>141</v>
      </c>
      <c r="AW370" s="13" t="s">
        <v>33</v>
      </c>
      <c r="AX370" s="13" t="s">
        <v>76</v>
      </c>
      <c r="AY370" s="174" t="s">
        <v>134</v>
      </c>
    </row>
    <row r="371" spans="2:51" s="14" customFormat="1" ht="12">
      <c r="B371" s="181"/>
      <c r="D371" s="173" t="s">
        <v>143</v>
      </c>
      <c r="E371" s="182" t="s">
        <v>1</v>
      </c>
      <c r="F371" s="183" t="s">
        <v>148</v>
      </c>
      <c r="H371" s="184">
        <v>5.854</v>
      </c>
      <c r="I371" s="185"/>
      <c r="L371" s="181"/>
      <c r="M371" s="186"/>
      <c r="N371" s="187"/>
      <c r="O371" s="187"/>
      <c r="P371" s="187"/>
      <c r="Q371" s="187"/>
      <c r="R371" s="187"/>
      <c r="S371" s="187"/>
      <c r="T371" s="188"/>
      <c r="AT371" s="182" t="s">
        <v>143</v>
      </c>
      <c r="AU371" s="182" t="s">
        <v>141</v>
      </c>
      <c r="AV371" s="14" t="s">
        <v>81</v>
      </c>
      <c r="AW371" s="14" t="s">
        <v>33</v>
      </c>
      <c r="AX371" s="14" t="s">
        <v>84</v>
      </c>
      <c r="AY371" s="182" t="s">
        <v>134</v>
      </c>
    </row>
    <row r="372" spans="1:65" s="2" customFormat="1" ht="16.5" customHeight="1">
      <c r="A372" s="32"/>
      <c r="B372" s="157"/>
      <c r="C372" s="158">
        <v>131</v>
      </c>
      <c r="D372" s="158" t="s">
        <v>137</v>
      </c>
      <c r="E372" s="159" t="s">
        <v>632</v>
      </c>
      <c r="F372" s="160" t="s">
        <v>633</v>
      </c>
      <c r="G372" s="161" t="s">
        <v>269</v>
      </c>
      <c r="H372" s="162">
        <v>5.44</v>
      </c>
      <c r="I372" s="163"/>
      <c r="J372" s="164">
        <f>ROUND(I372*H372,2)</f>
        <v>0</v>
      </c>
      <c r="K372" s="165"/>
      <c r="L372" s="33"/>
      <c r="M372" s="166" t="s">
        <v>1</v>
      </c>
      <c r="N372" s="167" t="s">
        <v>42</v>
      </c>
      <c r="O372" s="58"/>
      <c r="P372" s="168">
        <f>O372*H372</f>
        <v>0</v>
      </c>
      <c r="Q372" s="168">
        <v>1E-05</v>
      </c>
      <c r="R372" s="168">
        <f>Q372*H372</f>
        <v>5.440000000000001E-05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184</v>
      </c>
      <c r="AT372" s="170" t="s">
        <v>137</v>
      </c>
      <c r="AU372" s="170" t="s">
        <v>141</v>
      </c>
      <c r="AY372" s="17" t="s">
        <v>134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141</v>
      </c>
      <c r="BK372" s="171">
        <f>ROUND(I372*H372,2)</f>
        <v>0</v>
      </c>
      <c r="BL372" s="17" t="s">
        <v>184</v>
      </c>
      <c r="BM372" s="170" t="s">
        <v>634</v>
      </c>
    </row>
    <row r="373" spans="2:51" s="13" customFormat="1" ht="12">
      <c r="B373" s="172"/>
      <c r="D373" s="173" t="s">
        <v>143</v>
      </c>
      <c r="E373" s="174" t="s">
        <v>1</v>
      </c>
      <c r="F373" s="175" t="s">
        <v>530</v>
      </c>
      <c r="H373" s="176">
        <v>5.44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143</v>
      </c>
      <c r="AU373" s="174" t="s">
        <v>141</v>
      </c>
      <c r="AV373" s="13" t="s">
        <v>141</v>
      </c>
      <c r="AW373" s="13" t="s">
        <v>33</v>
      </c>
      <c r="AX373" s="13" t="s">
        <v>84</v>
      </c>
      <c r="AY373" s="174" t="s">
        <v>134</v>
      </c>
    </row>
    <row r="374" spans="1:65" s="2" customFormat="1" ht="16.5" customHeight="1">
      <c r="A374" s="32"/>
      <c r="B374" s="157"/>
      <c r="C374" s="196">
        <v>132</v>
      </c>
      <c r="D374" s="196" t="s">
        <v>177</v>
      </c>
      <c r="E374" s="197" t="s">
        <v>635</v>
      </c>
      <c r="F374" s="198" t="s">
        <v>636</v>
      </c>
      <c r="G374" s="199" t="s">
        <v>269</v>
      </c>
      <c r="H374" s="200">
        <v>6.341</v>
      </c>
      <c r="I374" s="201"/>
      <c r="J374" s="202">
        <f>ROUND(I374*H374,2)</f>
        <v>0</v>
      </c>
      <c r="K374" s="203"/>
      <c r="L374" s="204"/>
      <c r="M374" s="205" t="s">
        <v>1</v>
      </c>
      <c r="N374" s="206" t="s">
        <v>42</v>
      </c>
      <c r="O374" s="58"/>
      <c r="P374" s="168">
        <f>O374*H374</f>
        <v>0</v>
      </c>
      <c r="Q374" s="168">
        <v>0.00022</v>
      </c>
      <c r="R374" s="168">
        <f>Q374*H374</f>
        <v>0.00139502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259</v>
      </c>
      <c r="AT374" s="170" t="s">
        <v>177</v>
      </c>
      <c r="AU374" s="170" t="s">
        <v>141</v>
      </c>
      <c r="AY374" s="17" t="s">
        <v>134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141</v>
      </c>
      <c r="BK374" s="171">
        <f>ROUND(I374*H374,2)</f>
        <v>0</v>
      </c>
      <c r="BL374" s="17" t="s">
        <v>184</v>
      </c>
      <c r="BM374" s="170" t="s">
        <v>637</v>
      </c>
    </row>
    <row r="375" spans="2:51" s="13" customFormat="1" ht="12">
      <c r="B375" s="172"/>
      <c r="C375" s="13">
        <v>1</v>
      </c>
      <c r="D375" s="173" t="s">
        <v>143</v>
      </c>
      <c r="F375" s="175" t="s">
        <v>638</v>
      </c>
      <c r="H375" s="176">
        <v>6.341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143</v>
      </c>
      <c r="AU375" s="174" t="s">
        <v>141</v>
      </c>
      <c r="AV375" s="13" t="s">
        <v>141</v>
      </c>
      <c r="AW375" s="13" t="s">
        <v>3</v>
      </c>
      <c r="AX375" s="13" t="s">
        <v>84</v>
      </c>
      <c r="AY375" s="174" t="s">
        <v>134</v>
      </c>
    </row>
    <row r="376" spans="1:65" s="2" customFormat="1" ht="21.75" customHeight="1">
      <c r="A376" s="32"/>
      <c r="B376" s="157"/>
      <c r="C376" s="158">
        <v>133</v>
      </c>
      <c r="D376" s="158" t="s">
        <v>137</v>
      </c>
      <c r="E376" s="159" t="s">
        <v>639</v>
      </c>
      <c r="F376" s="160" t="s">
        <v>640</v>
      </c>
      <c r="G376" s="161" t="s">
        <v>213</v>
      </c>
      <c r="H376" s="162">
        <v>0.001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0</v>
      </c>
      <c r="R376" s="168">
        <f>Q376*H376</f>
        <v>0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184</v>
      </c>
      <c r="AT376" s="170" t="s">
        <v>137</v>
      </c>
      <c r="AU376" s="170" t="s">
        <v>141</v>
      </c>
      <c r="AY376" s="17" t="s">
        <v>134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141</v>
      </c>
      <c r="BK376" s="171">
        <f>ROUND(I376*H376,2)</f>
        <v>0</v>
      </c>
      <c r="BL376" s="17" t="s">
        <v>184</v>
      </c>
      <c r="BM376" s="170" t="s">
        <v>641</v>
      </c>
    </row>
    <row r="377" spans="1:65" s="2" customFormat="1" ht="21.75" customHeight="1">
      <c r="A377" s="32"/>
      <c r="B377" s="157"/>
      <c r="C377" s="158">
        <v>134</v>
      </c>
      <c r="D377" s="158" t="s">
        <v>137</v>
      </c>
      <c r="E377" s="159" t="s">
        <v>642</v>
      </c>
      <c r="F377" s="160" t="s">
        <v>643</v>
      </c>
      <c r="G377" s="161" t="s">
        <v>213</v>
      </c>
      <c r="H377" s="162">
        <v>0.001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0</v>
      </c>
      <c r="R377" s="168">
        <f>Q377*H377</f>
        <v>0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184</v>
      </c>
      <c r="AT377" s="170" t="s">
        <v>137</v>
      </c>
      <c r="AU377" s="170" t="s">
        <v>141</v>
      </c>
      <c r="AY377" s="17" t="s">
        <v>134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141</v>
      </c>
      <c r="BK377" s="171">
        <f>ROUND(I377*H377,2)</f>
        <v>0</v>
      </c>
      <c r="BL377" s="17" t="s">
        <v>184</v>
      </c>
      <c r="BM377" s="170" t="s">
        <v>644</v>
      </c>
    </row>
    <row r="378" spans="2:63" s="12" customFormat="1" ht="22.9" customHeight="1">
      <c r="B378" s="144"/>
      <c r="D378" s="145" t="s">
        <v>75</v>
      </c>
      <c r="E378" s="155" t="s">
        <v>645</v>
      </c>
      <c r="F378" s="155" t="s">
        <v>646</v>
      </c>
      <c r="I378" s="147"/>
      <c r="J378" s="156">
        <f>BK378</f>
        <v>0</v>
      </c>
      <c r="L378" s="144"/>
      <c r="M378" s="149"/>
      <c r="N378" s="150"/>
      <c r="O378" s="150"/>
      <c r="P378" s="151">
        <f>SUM(P379:P394)</f>
        <v>0</v>
      </c>
      <c r="Q378" s="150"/>
      <c r="R378" s="151">
        <f>SUM(R379:R394)</f>
        <v>1.2306348999999999</v>
      </c>
      <c r="S378" s="150"/>
      <c r="T378" s="152">
        <f>SUM(T379:T394)</f>
        <v>0</v>
      </c>
      <c r="AR378" s="145" t="s">
        <v>141</v>
      </c>
      <c r="AT378" s="153" t="s">
        <v>75</v>
      </c>
      <c r="AU378" s="153" t="s">
        <v>84</v>
      </c>
      <c r="AY378" s="145" t="s">
        <v>134</v>
      </c>
      <c r="BK378" s="154">
        <f>SUM(BK379:BK394)</f>
        <v>0</v>
      </c>
    </row>
    <row r="379" spans="1:65" s="2" customFormat="1" ht="21.75" customHeight="1">
      <c r="A379" s="32"/>
      <c r="B379" s="157"/>
      <c r="C379" s="158">
        <v>135</v>
      </c>
      <c r="D379" s="158" t="s">
        <v>137</v>
      </c>
      <c r="E379" s="159" t="s">
        <v>647</v>
      </c>
      <c r="F379" s="160" t="s">
        <v>648</v>
      </c>
      <c r="G379" s="161" t="s">
        <v>269</v>
      </c>
      <c r="H379" s="162">
        <v>10.82</v>
      </c>
      <c r="I379" s="163"/>
      <c r="J379" s="164">
        <f>ROUND(I379*H379,2)</f>
        <v>0</v>
      </c>
      <c r="K379" s="165"/>
      <c r="L379" s="33"/>
      <c r="M379" s="166" t="s">
        <v>1</v>
      </c>
      <c r="N379" s="167" t="s">
        <v>42</v>
      </c>
      <c r="O379" s="58"/>
      <c r="P379" s="168">
        <f>O379*H379</f>
        <v>0</v>
      </c>
      <c r="Q379" s="168">
        <v>0.00035</v>
      </c>
      <c r="R379" s="168">
        <f>Q379*H379</f>
        <v>0.003787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184</v>
      </c>
      <c r="AT379" s="170" t="s">
        <v>137</v>
      </c>
      <c r="AU379" s="170" t="s">
        <v>141</v>
      </c>
      <c r="AY379" s="17" t="s">
        <v>134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141</v>
      </c>
      <c r="BK379" s="171">
        <f>ROUND(I379*H379,2)</f>
        <v>0</v>
      </c>
      <c r="BL379" s="17" t="s">
        <v>184</v>
      </c>
      <c r="BM379" s="170" t="s">
        <v>649</v>
      </c>
    </row>
    <row r="380" spans="2:51" s="13" customFormat="1" ht="12">
      <c r="B380" s="172"/>
      <c r="D380" s="173" t="s">
        <v>143</v>
      </c>
      <c r="E380" s="174" t="s">
        <v>1</v>
      </c>
      <c r="F380" s="175" t="s">
        <v>529</v>
      </c>
      <c r="H380" s="176">
        <v>4.01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143</v>
      </c>
      <c r="AU380" s="174" t="s">
        <v>141</v>
      </c>
      <c r="AV380" s="13" t="s">
        <v>141</v>
      </c>
      <c r="AW380" s="13" t="s">
        <v>33</v>
      </c>
      <c r="AX380" s="13" t="s">
        <v>76</v>
      </c>
      <c r="AY380" s="174" t="s">
        <v>134</v>
      </c>
    </row>
    <row r="381" spans="2:51" s="13" customFormat="1" ht="12">
      <c r="B381" s="172"/>
      <c r="D381" s="173" t="s">
        <v>143</v>
      </c>
      <c r="E381" s="174" t="s">
        <v>1</v>
      </c>
      <c r="F381" s="175" t="s">
        <v>272</v>
      </c>
      <c r="H381" s="176">
        <v>6.81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143</v>
      </c>
      <c r="AU381" s="174" t="s">
        <v>141</v>
      </c>
      <c r="AV381" s="13" t="s">
        <v>141</v>
      </c>
      <c r="AW381" s="13" t="s">
        <v>33</v>
      </c>
      <c r="AX381" s="13" t="s">
        <v>76</v>
      </c>
      <c r="AY381" s="174" t="s">
        <v>134</v>
      </c>
    </row>
    <row r="382" spans="2:51" s="14" customFormat="1" ht="12">
      <c r="B382" s="181"/>
      <c r="D382" s="173" t="s">
        <v>143</v>
      </c>
      <c r="E382" s="182" t="s">
        <v>1</v>
      </c>
      <c r="F382" s="183" t="s">
        <v>148</v>
      </c>
      <c r="H382" s="184">
        <v>10.82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143</v>
      </c>
      <c r="AU382" s="182" t="s">
        <v>141</v>
      </c>
      <c r="AV382" s="14" t="s">
        <v>81</v>
      </c>
      <c r="AW382" s="14" t="s">
        <v>33</v>
      </c>
      <c r="AX382" s="14" t="s">
        <v>84</v>
      </c>
      <c r="AY382" s="182" t="s">
        <v>134</v>
      </c>
    </row>
    <row r="383" spans="1:65" s="2" customFormat="1" ht="16.5" customHeight="1">
      <c r="A383" s="32"/>
      <c r="B383" s="157"/>
      <c r="C383" s="196">
        <v>136</v>
      </c>
      <c r="D383" s="196" t="s">
        <v>177</v>
      </c>
      <c r="E383" s="197" t="s">
        <v>650</v>
      </c>
      <c r="F383" s="198" t="s">
        <v>651</v>
      </c>
      <c r="G383" s="199" t="s">
        <v>175</v>
      </c>
      <c r="H383" s="200">
        <v>29.755</v>
      </c>
      <c r="I383" s="201"/>
      <c r="J383" s="202">
        <f>ROUND(I383*H383,2)</f>
        <v>0</v>
      </c>
      <c r="K383" s="203"/>
      <c r="L383" s="204"/>
      <c r="M383" s="205" t="s">
        <v>1</v>
      </c>
      <c r="N383" s="206" t="s">
        <v>42</v>
      </c>
      <c r="O383" s="58"/>
      <c r="P383" s="168">
        <f>O383*H383</f>
        <v>0</v>
      </c>
      <c r="Q383" s="168">
        <v>0</v>
      </c>
      <c r="R383" s="168">
        <f>Q383*H383</f>
        <v>0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259</v>
      </c>
      <c r="AT383" s="170" t="s">
        <v>177</v>
      </c>
      <c r="AU383" s="170" t="s">
        <v>141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141</v>
      </c>
      <c r="BK383" s="171">
        <f>ROUND(I383*H383,2)</f>
        <v>0</v>
      </c>
      <c r="BL383" s="17" t="s">
        <v>184</v>
      </c>
      <c r="BM383" s="170" t="s">
        <v>652</v>
      </c>
    </row>
    <row r="384" spans="2:51" s="13" customFormat="1" ht="12">
      <c r="B384" s="172"/>
      <c r="D384" s="173" t="s">
        <v>143</v>
      </c>
      <c r="E384" s="174" t="s">
        <v>1</v>
      </c>
      <c r="F384" s="175" t="s">
        <v>653</v>
      </c>
      <c r="H384" s="176">
        <v>29.755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143</v>
      </c>
      <c r="AU384" s="174" t="s">
        <v>141</v>
      </c>
      <c r="AV384" s="13" t="s">
        <v>141</v>
      </c>
      <c r="AW384" s="13" t="s">
        <v>33</v>
      </c>
      <c r="AX384" s="13" t="s">
        <v>84</v>
      </c>
      <c r="AY384" s="174" t="s">
        <v>134</v>
      </c>
    </row>
    <row r="385" spans="1:65" s="2" customFormat="1" ht="21.75" customHeight="1">
      <c r="A385" s="32"/>
      <c r="B385" s="157"/>
      <c r="C385" s="158">
        <v>137</v>
      </c>
      <c r="D385" s="158" t="s">
        <v>137</v>
      </c>
      <c r="E385" s="159" t="s">
        <v>654</v>
      </c>
      <c r="F385" s="160" t="s">
        <v>655</v>
      </c>
      <c r="G385" s="161" t="s">
        <v>140</v>
      </c>
      <c r="H385" s="162">
        <v>24.07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0.03362</v>
      </c>
      <c r="R385" s="168">
        <f>Q385*H385</f>
        <v>0.8092334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184</v>
      </c>
      <c r="AT385" s="170" t="s">
        <v>137</v>
      </c>
      <c r="AU385" s="170" t="s">
        <v>141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141</v>
      </c>
      <c r="BK385" s="171">
        <f>ROUND(I385*H385,2)</f>
        <v>0</v>
      </c>
      <c r="BL385" s="17" t="s">
        <v>184</v>
      </c>
      <c r="BM385" s="170" t="s">
        <v>656</v>
      </c>
    </row>
    <row r="386" spans="2:51" s="13" customFormat="1" ht="12">
      <c r="B386" s="172"/>
      <c r="D386" s="173" t="s">
        <v>143</v>
      </c>
      <c r="E386" s="174" t="s">
        <v>1</v>
      </c>
      <c r="F386" s="175" t="s">
        <v>657</v>
      </c>
      <c r="H386" s="176">
        <v>13.62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143</v>
      </c>
      <c r="AU386" s="174" t="s">
        <v>141</v>
      </c>
      <c r="AV386" s="13" t="s">
        <v>141</v>
      </c>
      <c r="AW386" s="13" t="s">
        <v>33</v>
      </c>
      <c r="AX386" s="13" t="s">
        <v>76</v>
      </c>
      <c r="AY386" s="174" t="s">
        <v>134</v>
      </c>
    </row>
    <row r="387" spans="2:51" s="13" customFormat="1" ht="12">
      <c r="B387" s="172"/>
      <c r="D387" s="173" t="s">
        <v>143</v>
      </c>
      <c r="E387" s="174" t="s">
        <v>1</v>
      </c>
      <c r="F387" s="175" t="s">
        <v>658</v>
      </c>
      <c r="H387" s="176">
        <v>8.02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143</v>
      </c>
      <c r="AU387" s="174" t="s">
        <v>141</v>
      </c>
      <c r="AV387" s="13" t="s">
        <v>141</v>
      </c>
      <c r="AW387" s="13" t="s">
        <v>33</v>
      </c>
      <c r="AX387" s="13" t="s">
        <v>76</v>
      </c>
      <c r="AY387" s="174" t="s">
        <v>134</v>
      </c>
    </row>
    <row r="388" spans="2:51" s="13" customFormat="1" ht="12">
      <c r="B388" s="172"/>
      <c r="D388" s="173" t="s">
        <v>143</v>
      </c>
      <c r="E388" s="174" t="s">
        <v>1</v>
      </c>
      <c r="F388" s="175" t="s">
        <v>659</v>
      </c>
      <c r="H388" s="176">
        <v>2.43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143</v>
      </c>
      <c r="AU388" s="174" t="s">
        <v>141</v>
      </c>
      <c r="AV388" s="13" t="s">
        <v>141</v>
      </c>
      <c r="AW388" s="13" t="s">
        <v>33</v>
      </c>
      <c r="AX388" s="13" t="s">
        <v>76</v>
      </c>
      <c r="AY388" s="174" t="s">
        <v>134</v>
      </c>
    </row>
    <row r="389" spans="2:51" s="14" customFormat="1" ht="12">
      <c r="B389" s="181"/>
      <c r="D389" s="173" t="s">
        <v>143</v>
      </c>
      <c r="E389" s="182" t="s">
        <v>1</v>
      </c>
      <c r="F389" s="183" t="s">
        <v>148</v>
      </c>
      <c r="H389" s="184">
        <v>24.07</v>
      </c>
      <c r="I389" s="185"/>
      <c r="L389" s="181"/>
      <c r="M389" s="186"/>
      <c r="N389" s="187"/>
      <c r="O389" s="187"/>
      <c r="P389" s="187"/>
      <c r="Q389" s="187"/>
      <c r="R389" s="187"/>
      <c r="S389" s="187"/>
      <c r="T389" s="188"/>
      <c r="AT389" s="182" t="s">
        <v>143</v>
      </c>
      <c r="AU389" s="182" t="s">
        <v>141</v>
      </c>
      <c r="AV389" s="14" t="s">
        <v>81</v>
      </c>
      <c r="AW389" s="14" t="s">
        <v>33</v>
      </c>
      <c r="AX389" s="14" t="s">
        <v>84</v>
      </c>
      <c r="AY389" s="182" t="s">
        <v>134</v>
      </c>
    </row>
    <row r="390" spans="1:65" s="2" customFormat="1" ht="21.75" customHeight="1">
      <c r="A390" s="32"/>
      <c r="B390" s="157"/>
      <c r="C390" s="196">
        <v>138</v>
      </c>
      <c r="D390" s="196" t="s">
        <v>177</v>
      </c>
      <c r="E390" s="197" t="s">
        <v>660</v>
      </c>
      <c r="F390" s="198" t="s">
        <v>661</v>
      </c>
      <c r="G390" s="199" t="s">
        <v>140</v>
      </c>
      <c r="H390" s="200">
        <v>26.477</v>
      </c>
      <c r="I390" s="201"/>
      <c r="J390" s="202">
        <f>ROUND(I390*H390,2)</f>
        <v>0</v>
      </c>
      <c r="K390" s="203"/>
      <c r="L390" s="204"/>
      <c r="M390" s="205" t="s">
        <v>1</v>
      </c>
      <c r="N390" s="206" t="s">
        <v>42</v>
      </c>
      <c r="O390" s="58"/>
      <c r="P390" s="168">
        <f>O390*H390</f>
        <v>0</v>
      </c>
      <c r="Q390" s="168">
        <v>0.0155</v>
      </c>
      <c r="R390" s="168">
        <f>Q390*H390</f>
        <v>0.4103935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259</v>
      </c>
      <c r="AT390" s="170" t="s">
        <v>177</v>
      </c>
      <c r="AU390" s="170" t="s">
        <v>141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141</v>
      </c>
      <c r="BK390" s="171">
        <f>ROUND(I390*H390,2)</f>
        <v>0</v>
      </c>
      <c r="BL390" s="17" t="s">
        <v>184</v>
      </c>
      <c r="BM390" s="170" t="s">
        <v>662</v>
      </c>
    </row>
    <row r="391" spans="2:51" s="13" customFormat="1" ht="12">
      <c r="B391" s="172"/>
      <c r="D391" s="173" t="s">
        <v>143</v>
      </c>
      <c r="E391" s="174" t="s">
        <v>1</v>
      </c>
      <c r="F391" s="175" t="s">
        <v>663</v>
      </c>
      <c r="H391" s="176">
        <v>26.477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143</v>
      </c>
      <c r="AU391" s="174" t="s">
        <v>141</v>
      </c>
      <c r="AV391" s="13" t="s">
        <v>141</v>
      </c>
      <c r="AW391" s="13" t="s">
        <v>33</v>
      </c>
      <c r="AX391" s="13" t="s">
        <v>84</v>
      </c>
      <c r="AY391" s="174" t="s">
        <v>134</v>
      </c>
    </row>
    <row r="392" spans="1:65" s="2" customFormat="1" ht="16.5" customHeight="1">
      <c r="A392" s="32"/>
      <c r="B392" s="157"/>
      <c r="C392" s="158">
        <v>139</v>
      </c>
      <c r="D392" s="158" t="s">
        <v>137</v>
      </c>
      <c r="E392" s="159" t="s">
        <v>664</v>
      </c>
      <c r="F392" s="160" t="s">
        <v>665</v>
      </c>
      <c r="G392" s="161" t="s">
        <v>140</v>
      </c>
      <c r="H392" s="162">
        <v>24.07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0.0003</v>
      </c>
      <c r="R392" s="168">
        <f>Q392*H392</f>
        <v>0.007220999999999999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184</v>
      </c>
      <c r="AT392" s="170" t="s">
        <v>137</v>
      </c>
      <c r="AU392" s="170" t="s">
        <v>141</v>
      </c>
      <c r="AY392" s="17" t="s">
        <v>134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141</v>
      </c>
      <c r="BK392" s="171">
        <f>ROUND(I392*H392,2)</f>
        <v>0</v>
      </c>
      <c r="BL392" s="17" t="s">
        <v>184</v>
      </c>
      <c r="BM392" s="170" t="s">
        <v>666</v>
      </c>
    </row>
    <row r="393" spans="1:65" s="2" customFormat="1" ht="21.75" customHeight="1">
      <c r="A393" s="32"/>
      <c r="B393" s="157"/>
      <c r="C393" s="158">
        <v>140</v>
      </c>
      <c r="D393" s="158" t="s">
        <v>137</v>
      </c>
      <c r="E393" s="159" t="s">
        <v>667</v>
      </c>
      <c r="F393" s="160" t="s">
        <v>668</v>
      </c>
      <c r="G393" s="161" t="s">
        <v>213</v>
      </c>
      <c r="H393" s="162">
        <v>1.231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</v>
      </c>
      <c r="R393" s="168">
        <f>Q393*H393</f>
        <v>0</v>
      </c>
      <c r="S393" s="168">
        <v>0</v>
      </c>
      <c r="T393" s="169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184</v>
      </c>
      <c r="AT393" s="170" t="s">
        <v>137</v>
      </c>
      <c r="AU393" s="170" t="s">
        <v>141</v>
      </c>
      <c r="AY393" s="17" t="s">
        <v>134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141</v>
      </c>
      <c r="BK393" s="171">
        <f>ROUND(I393*H393,2)</f>
        <v>0</v>
      </c>
      <c r="BL393" s="17" t="s">
        <v>184</v>
      </c>
      <c r="BM393" s="170" t="s">
        <v>669</v>
      </c>
    </row>
    <row r="394" spans="1:65" s="2" customFormat="1" ht="21.75" customHeight="1">
      <c r="A394" s="32"/>
      <c r="B394" s="157"/>
      <c r="C394" s="158">
        <v>141</v>
      </c>
      <c r="D394" s="158" t="s">
        <v>137</v>
      </c>
      <c r="E394" s="159" t="s">
        <v>670</v>
      </c>
      <c r="F394" s="160" t="s">
        <v>671</v>
      </c>
      <c r="G394" s="161" t="s">
        <v>213</v>
      </c>
      <c r="H394" s="162">
        <v>1.231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</v>
      </c>
      <c r="R394" s="168">
        <f>Q394*H394</f>
        <v>0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184</v>
      </c>
      <c r="AT394" s="170" t="s">
        <v>137</v>
      </c>
      <c r="AU394" s="170" t="s">
        <v>141</v>
      </c>
      <c r="AY394" s="17" t="s">
        <v>134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141</v>
      </c>
      <c r="BK394" s="171">
        <f>ROUND(I394*H394,2)</f>
        <v>0</v>
      </c>
      <c r="BL394" s="17" t="s">
        <v>184</v>
      </c>
      <c r="BM394" s="170" t="s">
        <v>672</v>
      </c>
    </row>
    <row r="395" spans="2:63" s="12" customFormat="1" ht="22.9" customHeight="1">
      <c r="B395" s="144"/>
      <c r="D395" s="145" t="s">
        <v>75</v>
      </c>
      <c r="E395" s="155" t="s">
        <v>673</v>
      </c>
      <c r="F395" s="155" t="s">
        <v>674</v>
      </c>
      <c r="I395" s="147"/>
      <c r="J395" s="156">
        <f>BK395</f>
        <v>0</v>
      </c>
      <c r="L395" s="144"/>
      <c r="M395" s="149"/>
      <c r="N395" s="150"/>
      <c r="O395" s="150"/>
      <c r="P395" s="151">
        <f>SUM(P396:P400)</f>
        <v>0</v>
      </c>
      <c r="Q395" s="150"/>
      <c r="R395" s="151">
        <f>SUM(R396:R400)</f>
        <v>0.001617</v>
      </c>
      <c r="S395" s="150"/>
      <c r="T395" s="152">
        <f>SUM(T396:T400)</f>
        <v>0</v>
      </c>
      <c r="AR395" s="145" t="s">
        <v>141</v>
      </c>
      <c r="AT395" s="153" t="s">
        <v>75</v>
      </c>
      <c r="AU395" s="153" t="s">
        <v>84</v>
      </c>
      <c r="AY395" s="145" t="s">
        <v>134</v>
      </c>
      <c r="BK395" s="154">
        <f>SUM(BK396:BK400)</f>
        <v>0</v>
      </c>
    </row>
    <row r="396" spans="1:65" s="2" customFormat="1" ht="21.75" customHeight="1">
      <c r="A396" s="32"/>
      <c r="B396" s="157"/>
      <c r="C396" s="158">
        <v>142</v>
      </c>
      <c r="D396" s="158" t="s">
        <v>137</v>
      </c>
      <c r="E396" s="159" t="s">
        <v>675</v>
      </c>
      <c r="F396" s="160" t="s">
        <v>676</v>
      </c>
      <c r="G396" s="161" t="s">
        <v>140</v>
      </c>
      <c r="H396" s="162">
        <v>4.9</v>
      </c>
      <c r="I396" s="163"/>
      <c r="J396" s="164">
        <f>ROUND(I396*H396,2)</f>
        <v>0</v>
      </c>
      <c r="K396" s="165"/>
      <c r="L396" s="33"/>
      <c r="M396" s="166" t="s">
        <v>1</v>
      </c>
      <c r="N396" s="167" t="s">
        <v>42</v>
      </c>
      <c r="O396" s="58"/>
      <c r="P396" s="168">
        <f>O396*H396</f>
        <v>0</v>
      </c>
      <c r="Q396" s="168">
        <v>7E-05</v>
      </c>
      <c r="R396" s="168">
        <f>Q396*H396</f>
        <v>0.000343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184</v>
      </c>
      <c r="AT396" s="170" t="s">
        <v>137</v>
      </c>
      <c r="AU396" s="170" t="s">
        <v>141</v>
      </c>
      <c r="AY396" s="17" t="s">
        <v>134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141</v>
      </c>
      <c r="BK396" s="171">
        <f>ROUND(I396*H396,2)</f>
        <v>0</v>
      </c>
      <c r="BL396" s="17" t="s">
        <v>184</v>
      </c>
      <c r="BM396" s="170" t="s">
        <v>677</v>
      </c>
    </row>
    <row r="397" spans="1:65" s="2" customFormat="1" ht="21.75" customHeight="1">
      <c r="A397" s="32"/>
      <c r="B397" s="157"/>
      <c r="C397" s="158">
        <v>143</v>
      </c>
      <c r="D397" s="158" t="s">
        <v>137</v>
      </c>
      <c r="E397" s="159" t="s">
        <v>678</v>
      </c>
      <c r="F397" s="160" t="s">
        <v>679</v>
      </c>
      <c r="G397" s="161" t="s">
        <v>140</v>
      </c>
      <c r="H397" s="162">
        <v>4.9</v>
      </c>
      <c r="I397" s="163"/>
      <c r="J397" s="164">
        <f>ROUND(I397*H397,2)</f>
        <v>0</v>
      </c>
      <c r="K397" s="165"/>
      <c r="L397" s="33"/>
      <c r="M397" s="166" t="s">
        <v>1</v>
      </c>
      <c r="N397" s="167" t="s">
        <v>42</v>
      </c>
      <c r="O397" s="58"/>
      <c r="P397" s="168">
        <f>O397*H397</f>
        <v>0</v>
      </c>
      <c r="Q397" s="168">
        <v>0.00014</v>
      </c>
      <c r="R397" s="168">
        <f>Q397*H397</f>
        <v>0.000686</v>
      </c>
      <c r="S397" s="168">
        <v>0</v>
      </c>
      <c r="T397" s="169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0" t="s">
        <v>184</v>
      </c>
      <c r="AT397" s="170" t="s">
        <v>137</v>
      </c>
      <c r="AU397" s="170" t="s">
        <v>141</v>
      </c>
      <c r="AY397" s="17" t="s">
        <v>134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7" t="s">
        <v>141</v>
      </c>
      <c r="BK397" s="171">
        <f>ROUND(I397*H397,2)</f>
        <v>0</v>
      </c>
      <c r="BL397" s="17" t="s">
        <v>184</v>
      </c>
      <c r="BM397" s="170" t="s">
        <v>680</v>
      </c>
    </row>
    <row r="398" spans="2:51" s="15" customFormat="1" ht="12">
      <c r="B398" s="189"/>
      <c r="D398" s="173" t="s">
        <v>143</v>
      </c>
      <c r="E398" s="190" t="s">
        <v>1</v>
      </c>
      <c r="F398" s="191" t="s">
        <v>681</v>
      </c>
      <c r="H398" s="190" t="s">
        <v>1</v>
      </c>
      <c r="I398" s="192"/>
      <c r="L398" s="189"/>
      <c r="M398" s="193"/>
      <c r="N398" s="194"/>
      <c r="O398" s="194"/>
      <c r="P398" s="194"/>
      <c r="Q398" s="194"/>
      <c r="R398" s="194"/>
      <c r="S398" s="194"/>
      <c r="T398" s="195"/>
      <c r="AT398" s="190" t="s">
        <v>143</v>
      </c>
      <c r="AU398" s="190" t="s">
        <v>141</v>
      </c>
      <c r="AV398" s="15" t="s">
        <v>84</v>
      </c>
      <c r="AW398" s="15" t="s">
        <v>33</v>
      </c>
      <c r="AX398" s="15" t="s">
        <v>76</v>
      </c>
      <c r="AY398" s="190" t="s">
        <v>134</v>
      </c>
    </row>
    <row r="399" spans="2:51" s="13" customFormat="1" ht="12">
      <c r="B399" s="172"/>
      <c r="D399" s="173" t="s">
        <v>143</v>
      </c>
      <c r="E399" s="174" t="s">
        <v>1</v>
      </c>
      <c r="F399" s="175" t="s">
        <v>682</v>
      </c>
      <c r="H399" s="176">
        <v>4.9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143</v>
      </c>
      <c r="AU399" s="174" t="s">
        <v>141</v>
      </c>
      <c r="AV399" s="13" t="s">
        <v>141</v>
      </c>
      <c r="AW399" s="13" t="s">
        <v>33</v>
      </c>
      <c r="AX399" s="13" t="s">
        <v>84</v>
      </c>
      <c r="AY399" s="174" t="s">
        <v>134</v>
      </c>
    </row>
    <row r="400" spans="1:65" s="2" customFormat="1" ht="21.75" customHeight="1">
      <c r="A400" s="32"/>
      <c r="B400" s="157"/>
      <c r="C400" s="158">
        <v>144</v>
      </c>
      <c r="D400" s="158" t="s">
        <v>137</v>
      </c>
      <c r="E400" s="159" t="s">
        <v>683</v>
      </c>
      <c r="F400" s="160" t="s">
        <v>684</v>
      </c>
      <c r="G400" s="161" t="s">
        <v>140</v>
      </c>
      <c r="H400" s="162">
        <v>4.9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0.00012</v>
      </c>
      <c r="R400" s="168">
        <f>Q400*H400</f>
        <v>0.0005880000000000001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184</v>
      </c>
      <c r="AT400" s="170" t="s">
        <v>137</v>
      </c>
      <c r="AU400" s="170" t="s">
        <v>141</v>
      </c>
      <c r="AY400" s="17" t="s">
        <v>134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141</v>
      </c>
      <c r="BK400" s="171">
        <f>ROUND(I400*H400,2)</f>
        <v>0</v>
      </c>
      <c r="BL400" s="17" t="s">
        <v>184</v>
      </c>
      <c r="BM400" s="170" t="s">
        <v>685</v>
      </c>
    </row>
    <row r="401" spans="2:63" s="12" customFormat="1" ht="22.9" customHeight="1">
      <c r="B401" s="144"/>
      <c r="D401" s="145" t="s">
        <v>75</v>
      </c>
      <c r="E401" s="155" t="s">
        <v>686</v>
      </c>
      <c r="F401" s="155" t="s">
        <v>687</v>
      </c>
      <c r="I401" s="147"/>
      <c r="J401" s="156">
        <f>BK401</f>
        <v>0</v>
      </c>
      <c r="L401" s="144"/>
      <c r="M401" s="149"/>
      <c r="N401" s="150"/>
      <c r="O401" s="150"/>
      <c r="P401" s="151">
        <f>SUM(P402:P414)</f>
        <v>0</v>
      </c>
      <c r="Q401" s="150"/>
      <c r="R401" s="151">
        <f>SUM(R402:R414)</f>
        <v>0.01953563</v>
      </c>
      <c r="S401" s="150"/>
      <c r="T401" s="152">
        <f>SUM(T402:T414)</f>
        <v>0</v>
      </c>
      <c r="AR401" s="145" t="s">
        <v>141</v>
      </c>
      <c r="AT401" s="153" t="s">
        <v>75</v>
      </c>
      <c r="AU401" s="153" t="s">
        <v>84</v>
      </c>
      <c r="AY401" s="145" t="s">
        <v>134</v>
      </c>
      <c r="BK401" s="154">
        <f>SUM(BK402:BK414)</f>
        <v>0</v>
      </c>
    </row>
    <row r="402" spans="1:65" s="2" customFormat="1" ht="21.75" customHeight="1">
      <c r="A402" s="32"/>
      <c r="B402" s="157"/>
      <c r="C402" s="158">
        <v>145</v>
      </c>
      <c r="D402" s="158" t="s">
        <v>137</v>
      </c>
      <c r="E402" s="159" t="s">
        <v>182</v>
      </c>
      <c r="F402" s="160" t="s">
        <v>183</v>
      </c>
      <c r="G402" s="161" t="s">
        <v>140</v>
      </c>
      <c r="H402" s="162">
        <v>52.799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</v>
      </c>
      <c r="R402" s="168">
        <f>Q402*H402</f>
        <v>0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184</v>
      </c>
      <c r="AT402" s="170" t="s">
        <v>137</v>
      </c>
      <c r="AU402" s="170" t="s">
        <v>141</v>
      </c>
      <c r="AY402" s="17" t="s">
        <v>134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141</v>
      </c>
      <c r="BK402" s="171">
        <f>ROUND(I402*H402,2)</f>
        <v>0</v>
      </c>
      <c r="BL402" s="17" t="s">
        <v>184</v>
      </c>
      <c r="BM402" s="170" t="s">
        <v>688</v>
      </c>
    </row>
    <row r="403" spans="2:51" s="15" customFormat="1" ht="12">
      <c r="B403" s="189"/>
      <c r="D403" s="173" t="s">
        <v>143</v>
      </c>
      <c r="E403" s="190" t="s">
        <v>1</v>
      </c>
      <c r="F403" s="191" t="s">
        <v>188</v>
      </c>
      <c r="H403" s="190" t="s">
        <v>1</v>
      </c>
      <c r="I403" s="192"/>
      <c r="L403" s="189"/>
      <c r="M403" s="193"/>
      <c r="N403" s="194"/>
      <c r="O403" s="194"/>
      <c r="P403" s="194"/>
      <c r="Q403" s="194"/>
      <c r="R403" s="194"/>
      <c r="S403" s="194"/>
      <c r="T403" s="195"/>
      <c r="AT403" s="190" t="s">
        <v>143</v>
      </c>
      <c r="AU403" s="190" t="s">
        <v>141</v>
      </c>
      <c r="AV403" s="15" t="s">
        <v>84</v>
      </c>
      <c r="AW403" s="15" t="s">
        <v>33</v>
      </c>
      <c r="AX403" s="15" t="s">
        <v>76</v>
      </c>
      <c r="AY403" s="190" t="s">
        <v>134</v>
      </c>
    </row>
    <row r="404" spans="2:51" s="13" customFormat="1" ht="12">
      <c r="B404" s="172"/>
      <c r="D404" s="173" t="s">
        <v>143</v>
      </c>
      <c r="E404" s="174" t="s">
        <v>1</v>
      </c>
      <c r="F404" s="175" t="s">
        <v>172</v>
      </c>
      <c r="H404" s="176">
        <v>0.993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143</v>
      </c>
      <c r="AU404" s="174" t="s">
        <v>141</v>
      </c>
      <c r="AV404" s="13" t="s">
        <v>141</v>
      </c>
      <c r="AW404" s="13" t="s">
        <v>33</v>
      </c>
      <c r="AX404" s="13" t="s">
        <v>76</v>
      </c>
      <c r="AY404" s="174" t="s">
        <v>134</v>
      </c>
    </row>
    <row r="405" spans="2:51" s="13" customFormat="1" ht="12">
      <c r="B405" s="172"/>
      <c r="D405" s="173" t="s">
        <v>143</v>
      </c>
      <c r="E405" s="174" t="s">
        <v>1</v>
      </c>
      <c r="F405" s="175" t="s">
        <v>171</v>
      </c>
      <c r="H405" s="176">
        <v>2.87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143</v>
      </c>
      <c r="AU405" s="174" t="s">
        <v>141</v>
      </c>
      <c r="AV405" s="13" t="s">
        <v>141</v>
      </c>
      <c r="AW405" s="13" t="s">
        <v>33</v>
      </c>
      <c r="AX405" s="13" t="s">
        <v>76</v>
      </c>
      <c r="AY405" s="174" t="s">
        <v>134</v>
      </c>
    </row>
    <row r="406" spans="2:51" s="15" customFormat="1" ht="12">
      <c r="B406" s="189"/>
      <c r="D406" s="173" t="s">
        <v>143</v>
      </c>
      <c r="E406" s="190" t="s">
        <v>1</v>
      </c>
      <c r="F406" s="191" t="s">
        <v>689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143</v>
      </c>
      <c r="AU406" s="190" t="s">
        <v>141</v>
      </c>
      <c r="AV406" s="15" t="s">
        <v>84</v>
      </c>
      <c r="AW406" s="15" t="s">
        <v>33</v>
      </c>
      <c r="AX406" s="15" t="s">
        <v>76</v>
      </c>
      <c r="AY406" s="190" t="s">
        <v>134</v>
      </c>
    </row>
    <row r="407" spans="2:51" s="13" customFormat="1" ht="12">
      <c r="B407" s="172"/>
      <c r="D407" s="173" t="s">
        <v>143</v>
      </c>
      <c r="E407" s="174" t="s">
        <v>1</v>
      </c>
      <c r="F407" s="175" t="s">
        <v>690</v>
      </c>
      <c r="H407" s="176">
        <v>4.086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143</v>
      </c>
      <c r="AU407" s="174" t="s">
        <v>141</v>
      </c>
      <c r="AV407" s="13" t="s">
        <v>141</v>
      </c>
      <c r="AW407" s="13" t="s">
        <v>33</v>
      </c>
      <c r="AX407" s="13" t="s">
        <v>76</v>
      </c>
      <c r="AY407" s="174" t="s">
        <v>134</v>
      </c>
    </row>
    <row r="408" spans="2:51" s="13" customFormat="1" ht="12">
      <c r="B408" s="172"/>
      <c r="D408" s="173" t="s">
        <v>143</v>
      </c>
      <c r="E408" s="174" t="s">
        <v>1</v>
      </c>
      <c r="F408" s="175" t="s">
        <v>691</v>
      </c>
      <c r="H408" s="176">
        <v>2.406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143</v>
      </c>
      <c r="AU408" s="174" t="s">
        <v>141</v>
      </c>
      <c r="AV408" s="13" t="s">
        <v>141</v>
      </c>
      <c r="AW408" s="13" t="s">
        <v>33</v>
      </c>
      <c r="AX408" s="13" t="s">
        <v>76</v>
      </c>
      <c r="AY408" s="174" t="s">
        <v>134</v>
      </c>
    </row>
    <row r="409" spans="2:51" s="13" customFormat="1" ht="12">
      <c r="B409" s="172"/>
      <c r="D409" s="173" t="s">
        <v>143</v>
      </c>
      <c r="E409" s="174" t="s">
        <v>1</v>
      </c>
      <c r="F409" s="175" t="s">
        <v>692</v>
      </c>
      <c r="H409" s="176">
        <v>8.8</v>
      </c>
      <c r="I409" s="177"/>
      <c r="L409" s="172"/>
      <c r="M409" s="178"/>
      <c r="N409" s="179"/>
      <c r="O409" s="179"/>
      <c r="P409" s="179"/>
      <c r="Q409" s="179"/>
      <c r="R409" s="179"/>
      <c r="S409" s="179"/>
      <c r="T409" s="180"/>
      <c r="AT409" s="174" t="s">
        <v>143</v>
      </c>
      <c r="AU409" s="174" t="s">
        <v>141</v>
      </c>
      <c r="AV409" s="13" t="s">
        <v>141</v>
      </c>
      <c r="AW409" s="13" t="s">
        <v>33</v>
      </c>
      <c r="AX409" s="13" t="s">
        <v>76</v>
      </c>
      <c r="AY409" s="174" t="s">
        <v>134</v>
      </c>
    </row>
    <row r="410" spans="2:51" s="15" customFormat="1" ht="12">
      <c r="B410" s="189"/>
      <c r="D410" s="173" t="s">
        <v>143</v>
      </c>
      <c r="E410" s="190" t="s">
        <v>1</v>
      </c>
      <c r="F410" s="191" t="s">
        <v>693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143</v>
      </c>
      <c r="AU410" s="190" t="s">
        <v>141</v>
      </c>
      <c r="AV410" s="15" t="s">
        <v>84</v>
      </c>
      <c r="AW410" s="15" t="s">
        <v>33</v>
      </c>
      <c r="AX410" s="15" t="s">
        <v>76</v>
      </c>
      <c r="AY410" s="190" t="s">
        <v>134</v>
      </c>
    </row>
    <row r="411" spans="2:51" s="13" customFormat="1" ht="12">
      <c r="B411" s="172"/>
      <c r="D411" s="173" t="s">
        <v>143</v>
      </c>
      <c r="E411" s="174" t="s">
        <v>1</v>
      </c>
      <c r="F411" s="175" t="s">
        <v>694</v>
      </c>
      <c r="H411" s="176">
        <v>33.644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143</v>
      </c>
      <c r="AU411" s="174" t="s">
        <v>141</v>
      </c>
      <c r="AV411" s="13" t="s">
        <v>141</v>
      </c>
      <c r="AW411" s="13" t="s">
        <v>33</v>
      </c>
      <c r="AX411" s="13" t="s">
        <v>76</v>
      </c>
      <c r="AY411" s="174" t="s">
        <v>134</v>
      </c>
    </row>
    <row r="412" spans="2:51" s="14" customFormat="1" ht="12">
      <c r="B412" s="181"/>
      <c r="D412" s="173" t="s">
        <v>143</v>
      </c>
      <c r="E412" s="182" t="s">
        <v>1</v>
      </c>
      <c r="F412" s="183" t="s">
        <v>148</v>
      </c>
      <c r="H412" s="184">
        <v>52.799</v>
      </c>
      <c r="I412" s="185"/>
      <c r="L412" s="181"/>
      <c r="M412" s="186"/>
      <c r="N412" s="187"/>
      <c r="O412" s="187"/>
      <c r="P412" s="187"/>
      <c r="Q412" s="187"/>
      <c r="R412" s="187"/>
      <c r="S412" s="187"/>
      <c r="T412" s="188"/>
      <c r="AT412" s="182" t="s">
        <v>143</v>
      </c>
      <c r="AU412" s="182" t="s">
        <v>141</v>
      </c>
      <c r="AV412" s="14" t="s">
        <v>81</v>
      </c>
      <c r="AW412" s="14" t="s">
        <v>33</v>
      </c>
      <c r="AX412" s="14" t="s">
        <v>84</v>
      </c>
      <c r="AY412" s="182" t="s">
        <v>134</v>
      </c>
    </row>
    <row r="413" spans="1:65" s="2" customFormat="1" ht="21.75" customHeight="1">
      <c r="A413" s="32"/>
      <c r="B413" s="157"/>
      <c r="C413" s="158">
        <v>146</v>
      </c>
      <c r="D413" s="158" t="s">
        <v>137</v>
      </c>
      <c r="E413" s="159" t="s">
        <v>695</v>
      </c>
      <c r="F413" s="160" t="s">
        <v>696</v>
      </c>
      <c r="G413" s="161" t="s">
        <v>140</v>
      </c>
      <c r="H413" s="162">
        <v>52.799</v>
      </c>
      <c r="I413" s="163"/>
      <c r="J413" s="164">
        <f>ROUND(I413*H413,2)</f>
        <v>0</v>
      </c>
      <c r="K413" s="165"/>
      <c r="L413" s="33"/>
      <c r="M413" s="166" t="s">
        <v>1</v>
      </c>
      <c r="N413" s="167" t="s">
        <v>42</v>
      </c>
      <c r="O413" s="58"/>
      <c r="P413" s="168">
        <f>O413*H413</f>
        <v>0</v>
      </c>
      <c r="Q413" s="168">
        <v>0.00021</v>
      </c>
      <c r="R413" s="168">
        <f>Q413*H413</f>
        <v>0.01108779</v>
      </c>
      <c r="S413" s="168">
        <v>0</v>
      </c>
      <c r="T413" s="169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70" t="s">
        <v>184</v>
      </c>
      <c r="AT413" s="170" t="s">
        <v>137</v>
      </c>
      <c r="AU413" s="170" t="s">
        <v>141</v>
      </c>
      <c r="AY413" s="17" t="s">
        <v>134</v>
      </c>
      <c r="BE413" s="171">
        <f>IF(N413="základní",J413,0)</f>
        <v>0</v>
      </c>
      <c r="BF413" s="171">
        <f>IF(N413="snížená",J413,0)</f>
        <v>0</v>
      </c>
      <c r="BG413" s="171">
        <f>IF(N413="zákl. přenesená",J413,0)</f>
        <v>0</v>
      </c>
      <c r="BH413" s="171">
        <f>IF(N413="sníž. přenesená",J413,0)</f>
        <v>0</v>
      </c>
      <c r="BI413" s="171">
        <f>IF(N413="nulová",J413,0)</f>
        <v>0</v>
      </c>
      <c r="BJ413" s="17" t="s">
        <v>141</v>
      </c>
      <c r="BK413" s="171">
        <f>ROUND(I413*H413,2)</f>
        <v>0</v>
      </c>
      <c r="BL413" s="17" t="s">
        <v>184</v>
      </c>
      <c r="BM413" s="170" t="s">
        <v>697</v>
      </c>
    </row>
    <row r="414" spans="1:65" s="2" customFormat="1" ht="21.75" customHeight="1">
      <c r="A414" s="32"/>
      <c r="B414" s="157"/>
      <c r="C414" s="158">
        <v>147</v>
      </c>
      <c r="D414" s="158" t="s">
        <v>137</v>
      </c>
      <c r="E414" s="159" t="s">
        <v>698</v>
      </c>
      <c r="F414" s="160" t="s">
        <v>699</v>
      </c>
      <c r="G414" s="161" t="s">
        <v>140</v>
      </c>
      <c r="H414" s="162">
        <v>52.799</v>
      </c>
      <c r="I414" s="163"/>
      <c r="J414" s="164">
        <f>ROUND(I414*H414,2)</f>
        <v>0</v>
      </c>
      <c r="K414" s="165"/>
      <c r="L414" s="33"/>
      <c r="M414" s="166" t="s">
        <v>1</v>
      </c>
      <c r="N414" s="167" t="s">
        <v>42</v>
      </c>
      <c r="O414" s="58"/>
      <c r="P414" s="168">
        <f>O414*H414</f>
        <v>0</v>
      </c>
      <c r="Q414" s="168">
        <v>0.00016</v>
      </c>
      <c r="R414" s="168">
        <f>Q414*H414</f>
        <v>0.00844784</v>
      </c>
      <c r="S414" s="168">
        <v>0</v>
      </c>
      <c r="T414" s="169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70" t="s">
        <v>184</v>
      </c>
      <c r="AT414" s="170" t="s">
        <v>137</v>
      </c>
      <c r="AU414" s="170" t="s">
        <v>141</v>
      </c>
      <c r="AY414" s="17" t="s">
        <v>134</v>
      </c>
      <c r="BE414" s="171">
        <f>IF(N414="základní",J414,0)</f>
        <v>0</v>
      </c>
      <c r="BF414" s="171">
        <f>IF(N414="snížená",J414,0)</f>
        <v>0</v>
      </c>
      <c r="BG414" s="171">
        <f>IF(N414="zákl. přenesená",J414,0)</f>
        <v>0</v>
      </c>
      <c r="BH414" s="171">
        <f>IF(N414="sníž. přenesená",J414,0)</f>
        <v>0</v>
      </c>
      <c r="BI414" s="171">
        <f>IF(N414="nulová",J414,0)</f>
        <v>0</v>
      </c>
      <c r="BJ414" s="17" t="s">
        <v>141</v>
      </c>
      <c r="BK414" s="171">
        <f>ROUND(I414*H414,2)</f>
        <v>0</v>
      </c>
      <c r="BL414" s="17" t="s">
        <v>184</v>
      </c>
      <c r="BM414" s="170" t="s">
        <v>700</v>
      </c>
    </row>
    <row r="415" spans="2:63" s="12" customFormat="1" ht="25.9" customHeight="1">
      <c r="B415" s="144"/>
      <c r="D415" s="145" t="s">
        <v>75</v>
      </c>
      <c r="E415" s="146" t="s">
        <v>701</v>
      </c>
      <c r="F415" s="146" t="s">
        <v>702</v>
      </c>
      <c r="I415" s="147"/>
      <c r="J415" s="148">
        <f>BK415</f>
        <v>0</v>
      </c>
      <c r="L415" s="144"/>
      <c r="M415" s="149"/>
      <c r="N415" s="150"/>
      <c r="O415" s="150"/>
      <c r="P415" s="151">
        <f>SUM(P416:P439)</f>
        <v>0</v>
      </c>
      <c r="Q415" s="150"/>
      <c r="R415" s="151">
        <f>SUM(R416:R439)</f>
        <v>0</v>
      </c>
      <c r="S415" s="150"/>
      <c r="T415" s="152">
        <f>SUM(T416:T439)</f>
        <v>0</v>
      </c>
      <c r="AR415" s="145" t="s">
        <v>81</v>
      </c>
      <c r="AT415" s="153" t="s">
        <v>75</v>
      </c>
      <c r="AU415" s="153" t="s">
        <v>76</v>
      </c>
      <c r="AY415" s="145" t="s">
        <v>134</v>
      </c>
      <c r="BK415" s="154">
        <f>SUM(BK416:BK439)</f>
        <v>0</v>
      </c>
    </row>
    <row r="416" spans="1:65" s="2" customFormat="1" ht="16.5" customHeight="1">
      <c r="A416" s="32"/>
      <c r="B416" s="157"/>
      <c r="C416" s="158">
        <v>148</v>
      </c>
      <c r="D416" s="158" t="s">
        <v>137</v>
      </c>
      <c r="E416" s="159" t="s">
        <v>703</v>
      </c>
      <c r="F416" s="160" t="s">
        <v>704</v>
      </c>
      <c r="G416" s="161" t="s">
        <v>705</v>
      </c>
      <c r="H416" s="162">
        <v>58</v>
      </c>
      <c r="I416" s="163"/>
      <c r="J416" s="164">
        <f>ROUND(I416*H416,2)</f>
        <v>0</v>
      </c>
      <c r="K416" s="165"/>
      <c r="L416" s="33"/>
      <c r="M416" s="166" t="s">
        <v>1</v>
      </c>
      <c r="N416" s="167" t="s">
        <v>42</v>
      </c>
      <c r="O416" s="58"/>
      <c r="P416" s="168">
        <f>O416*H416</f>
        <v>0</v>
      </c>
      <c r="Q416" s="168">
        <v>0</v>
      </c>
      <c r="R416" s="168">
        <f>Q416*H416</f>
        <v>0</v>
      </c>
      <c r="S416" s="168">
        <v>0</v>
      </c>
      <c r="T416" s="169">
        <f>S416*H416</f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70" t="s">
        <v>706</v>
      </c>
      <c r="AT416" s="170" t="s">
        <v>137</v>
      </c>
      <c r="AU416" s="170" t="s">
        <v>84</v>
      </c>
      <c r="AY416" s="17" t="s">
        <v>134</v>
      </c>
      <c r="BE416" s="171">
        <f>IF(N416="základní",J416,0)</f>
        <v>0</v>
      </c>
      <c r="BF416" s="171">
        <f>IF(N416="snížená",J416,0)</f>
        <v>0</v>
      </c>
      <c r="BG416" s="171">
        <f>IF(N416="zákl. přenesená",J416,0)</f>
        <v>0</v>
      </c>
      <c r="BH416" s="171">
        <f>IF(N416="sníž. přenesená",J416,0)</f>
        <v>0</v>
      </c>
      <c r="BI416" s="171">
        <f>IF(N416="nulová",J416,0)</f>
        <v>0</v>
      </c>
      <c r="BJ416" s="17" t="s">
        <v>141</v>
      </c>
      <c r="BK416" s="171">
        <f>ROUND(I416*H416,2)</f>
        <v>0</v>
      </c>
      <c r="BL416" s="17" t="s">
        <v>706</v>
      </c>
      <c r="BM416" s="170" t="s">
        <v>707</v>
      </c>
    </row>
    <row r="417" spans="2:51" s="15" customFormat="1" ht="22.5">
      <c r="B417" s="189"/>
      <c r="D417" s="173" t="s">
        <v>143</v>
      </c>
      <c r="E417" s="190" t="s">
        <v>1</v>
      </c>
      <c r="F417" s="191" t="s">
        <v>708</v>
      </c>
      <c r="H417" s="190" t="s">
        <v>1</v>
      </c>
      <c r="I417" s="192"/>
      <c r="L417" s="189"/>
      <c r="M417" s="193"/>
      <c r="N417" s="194"/>
      <c r="O417" s="194"/>
      <c r="P417" s="194"/>
      <c r="Q417" s="194"/>
      <c r="R417" s="194"/>
      <c r="S417" s="194"/>
      <c r="T417" s="195"/>
      <c r="AT417" s="190" t="s">
        <v>143</v>
      </c>
      <c r="AU417" s="190" t="s">
        <v>84</v>
      </c>
      <c r="AV417" s="15" t="s">
        <v>84</v>
      </c>
      <c r="AW417" s="15" t="s">
        <v>33</v>
      </c>
      <c r="AX417" s="15" t="s">
        <v>76</v>
      </c>
      <c r="AY417" s="190" t="s">
        <v>134</v>
      </c>
    </row>
    <row r="418" spans="2:51" s="15" customFormat="1" ht="12">
      <c r="B418" s="189"/>
      <c r="D418" s="173" t="s">
        <v>143</v>
      </c>
      <c r="E418" s="190" t="s">
        <v>1</v>
      </c>
      <c r="F418" s="191" t="s">
        <v>709</v>
      </c>
      <c r="H418" s="190" t="s">
        <v>1</v>
      </c>
      <c r="I418" s="192"/>
      <c r="L418" s="189"/>
      <c r="M418" s="193"/>
      <c r="N418" s="194"/>
      <c r="O418" s="194"/>
      <c r="P418" s="194"/>
      <c r="Q418" s="194"/>
      <c r="R418" s="194"/>
      <c r="S418" s="194"/>
      <c r="T418" s="195"/>
      <c r="AT418" s="190" t="s">
        <v>143</v>
      </c>
      <c r="AU418" s="190" t="s">
        <v>84</v>
      </c>
      <c r="AV418" s="15" t="s">
        <v>84</v>
      </c>
      <c r="AW418" s="15" t="s">
        <v>33</v>
      </c>
      <c r="AX418" s="15" t="s">
        <v>76</v>
      </c>
      <c r="AY418" s="190" t="s">
        <v>134</v>
      </c>
    </row>
    <row r="419" spans="2:51" s="13" customFormat="1" ht="12">
      <c r="B419" s="172"/>
      <c r="D419" s="173" t="s">
        <v>143</v>
      </c>
      <c r="E419" s="174" t="s">
        <v>1</v>
      </c>
      <c r="F419" s="175" t="s">
        <v>184</v>
      </c>
      <c r="H419" s="176">
        <v>16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143</v>
      </c>
      <c r="AU419" s="174" t="s">
        <v>84</v>
      </c>
      <c r="AV419" s="13" t="s">
        <v>141</v>
      </c>
      <c r="AW419" s="13" t="s">
        <v>33</v>
      </c>
      <c r="AX419" s="13" t="s">
        <v>76</v>
      </c>
      <c r="AY419" s="174" t="s">
        <v>134</v>
      </c>
    </row>
    <row r="420" spans="2:51" s="15" customFormat="1" ht="12">
      <c r="B420" s="189"/>
      <c r="D420" s="173" t="s">
        <v>143</v>
      </c>
      <c r="E420" s="190" t="s">
        <v>1</v>
      </c>
      <c r="F420" s="191" t="s">
        <v>710</v>
      </c>
      <c r="H420" s="190" t="s">
        <v>1</v>
      </c>
      <c r="I420" s="192"/>
      <c r="L420" s="189"/>
      <c r="M420" s="193"/>
      <c r="N420" s="194"/>
      <c r="O420" s="194"/>
      <c r="P420" s="194"/>
      <c r="Q420" s="194"/>
      <c r="R420" s="194"/>
      <c r="S420" s="194"/>
      <c r="T420" s="195"/>
      <c r="AT420" s="190" t="s">
        <v>143</v>
      </c>
      <c r="AU420" s="190" t="s">
        <v>84</v>
      </c>
      <c r="AV420" s="15" t="s">
        <v>84</v>
      </c>
      <c r="AW420" s="15" t="s">
        <v>33</v>
      </c>
      <c r="AX420" s="15" t="s">
        <v>76</v>
      </c>
      <c r="AY420" s="190" t="s">
        <v>134</v>
      </c>
    </row>
    <row r="421" spans="2:51" s="13" customFormat="1" ht="12">
      <c r="B421" s="172"/>
      <c r="D421" s="173" t="s">
        <v>143</v>
      </c>
      <c r="E421" s="174" t="s">
        <v>1</v>
      </c>
      <c r="F421" s="175" t="s">
        <v>184</v>
      </c>
      <c r="H421" s="176">
        <v>16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143</v>
      </c>
      <c r="AU421" s="174" t="s">
        <v>84</v>
      </c>
      <c r="AV421" s="13" t="s">
        <v>141</v>
      </c>
      <c r="AW421" s="13" t="s">
        <v>33</v>
      </c>
      <c r="AX421" s="13" t="s">
        <v>76</v>
      </c>
      <c r="AY421" s="174" t="s">
        <v>134</v>
      </c>
    </row>
    <row r="422" spans="2:51" s="15" customFormat="1" ht="22.5">
      <c r="B422" s="189"/>
      <c r="D422" s="173" t="s">
        <v>143</v>
      </c>
      <c r="E422" s="190" t="s">
        <v>1</v>
      </c>
      <c r="F422" s="191" t="s">
        <v>711</v>
      </c>
      <c r="H422" s="190" t="s">
        <v>1</v>
      </c>
      <c r="I422" s="192"/>
      <c r="L422" s="189"/>
      <c r="M422" s="193"/>
      <c r="N422" s="194"/>
      <c r="O422" s="194"/>
      <c r="P422" s="194"/>
      <c r="Q422" s="194"/>
      <c r="R422" s="194"/>
      <c r="S422" s="194"/>
      <c r="T422" s="195"/>
      <c r="AT422" s="190" t="s">
        <v>143</v>
      </c>
      <c r="AU422" s="190" t="s">
        <v>84</v>
      </c>
      <c r="AV422" s="15" t="s">
        <v>84</v>
      </c>
      <c r="AW422" s="15" t="s">
        <v>33</v>
      </c>
      <c r="AX422" s="15" t="s">
        <v>76</v>
      </c>
      <c r="AY422" s="190" t="s">
        <v>134</v>
      </c>
    </row>
    <row r="423" spans="2:51" s="13" customFormat="1" ht="12">
      <c r="B423" s="172"/>
      <c r="D423" s="173" t="s">
        <v>143</v>
      </c>
      <c r="E423" s="174" t="s">
        <v>1</v>
      </c>
      <c r="F423" s="175" t="s">
        <v>141</v>
      </c>
      <c r="H423" s="176">
        <v>2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143</v>
      </c>
      <c r="AU423" s="174" t="s">
        <v>84</v>
      </c>
      <c r="AV423" s="13" t="s">
        <v>141</v>
      </c>
      <c r="AW423" s="13" t="s">
        <v>33</v>
      </c>
      <c r="AX423" s="13" t="s">
        <v>76</v>
      </c>
      <c r="AY423" s="174" t="s">
        <v>134</v>
      </c>
    </row>
    <row r="424" spans="2:51" s="15" customFormat="1" ht="12">
      <c r="B424" s="189"/>
      <c r="D424" s="173" t="s">
        <v>143</v>
      </c>
      <c r="E424" s="190" t="s">
        <v>1</v>
      </c>
      <c r="F424" s="191" t="s">
        <v>712</v>
      </c>
      <c r="H424" s="190" t="s">
        <v>1</v>
      </c>
      <c r="I424" s="192"/>
      <c r="L424" s="189"/>
      <c r="M424" s="193"/>
      <c r="N424" s="194"/>
      <c r="O424" s="194"/>
      <c r="P424" s="194"/>
      <c r="Q424" s="194"/>
      <c r="R424" s="194"/>
      <c r="S424" s="194"/>
      <c r="T424" s="195"/>
      <c r="AT424" s="190" t="s">
        <v>143</v>
      </c>
      <c r="AU424" s="190" t="s">
        <v>84</v>
      </c>
      <c r="AV424" s="15" t="s">
        <v>84</v>
      </c>
      <c r="AW424" s="15" t="s">
        <v>33</v>
      </c>
      <c r="AX424" s="15" t="s">
        <v>76</v>
      </c>
      <c r="AY424" s="190" t="s">
        <v>134</v>
      </c>
    </row>
    <row r="425" spans="2:51" s="13" customFormat="1" ht="12">
      <c r="B425" s="172"/>
      <c r="D425" s="173" t="s">
        <v>143</v>
      </c>
      <c r="E425" s="174" t="s">
        <v>1</v>
      </c>
      <c r="F425" s="175" t="s">
        <v>156</v>
      </c>
      <c r="H425" s="176">
        <v>8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143</v>
      </c>
      <c r="AU425" s="174" t="s">
        <v>84</v>
      </c>
      <c r="AV425" s="13" t="s">
        <v>141</v>
      </c>
      <c r="AW425" s="13" t="s">
        <v>33</v>
      </c>
      <c r="AX425" s="13" t="s">
        <v>76</v>
      </c>
      <c r="AY425" s="174" t="s">
        <v>134</v>
      </c>
    </row>
    <row r="426" spans="2:51" s="15" customFormat="1" ht="12">
      <c r="B426" s="189"/>
      <c r="D426" s="173" t="s">
        <v>143</v>
      </c>
      <c r="E426" s="190" t="s">
        <v>1</v>
      </c>
      <c r="F426" s="191" t="s">
        <v>713</v>
      </c>
      <c r="H426" s="190" t="s">
        <v>1</v>
      </c>
      <c r="I426" s="192"/>
      <c r="L426" s="189"/>
      <c r="M426" s="193"/>
      <c r="N426" s="194"/>
      <c r="O426" s="194"/>
      <c r="P426" s="194"/>
      <c r="Q426" s="194"/>
      <c r="R426" s="194"/>
      <c r="S426" s="194"/>
      <c r="T426" s="195"/>
      <c r="AT426" s="190" t="s">
        <v>143</v>
      </c>
      <c r="AU426" s="190" t="s">
        <v>84</v>
      </c>
      <c r="AV426" s="15" t="s">
        <v>84</v>
      </c>
      <c r="AW426" s="15" t="s">
        <v>33</v>
      </c>
      <c r="AX426" s="15" t="s">
        <v>76</v>
      </c>
      <c r="AY426" s="190" t="s">
        <v>134</v>
      </c>
    </row>
    <row r="427" spans="2:51" s="13" customFormat="1" ht="12">
      <c r="B427" s="172"/>
      <c r="D427" s="173" t="s">
        <v>143</v>
      </c>
      <c r="E427" s="174" t="s">
        <v>1</v>
      </c>
      <c r="F427" s="175" t="s">
        <v>156</v>
      </c>
      <c r="H427" s="176">
        <v>8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143</v>
      </c>
      <c r="AU427" s="174" t="s">
        <v>84</v>
      </c>
      <c r="AV427" s="13" t="s">
        <v>141</v>
      </c>
      <c r="AW427" s="13" t="s">
        <v>33</v>
      </c>
      <c r="AX427" s="13" t="s">
        <v>76</v>
      </c>
      <c r="AY427" s="174" t="s">
        <v>134</v>
      </c>
    </row>
    <row r="428" spans="2:51" s="15" customFormat="1" ht="12">
      <c r="B428" s="189"/>
      <c r="D428" s="173" t="s">
        <v>143</v>
      </c>
      <c r="E428" s="190" t="s">
        <v>1</v>
      </c>
      <c r="F428" s="191" t="s">
        <v>714</v>
      </c>
      <c r="H428" s="190" t="s">
        <v>1</v>
      </c>
      <c r="I428" s="192"/>
      <c r="L428" s="189"/>
      <c r="M428" s="193"/>
      <c r="N428" s="194"/>
      <c r="O428" s="194"/>
      <c r="P428" s="194"/>
      <c r="Q428" s="194"/>
      <c r="R428" s="194"/>
      <c r="S428" s="194"/>
      <c r="T428" s="195"/>
      <c r="AT428" s="190" t="s">
        <v>143</v>
      </c>
      <c r="AU428" s="190" t="s">
        <v>84</v>
      </c>
      <c r="AV428" s="15" t="s">
        <v>84</v>
      </c>
      <c r="AW428" s="15" t="s">
        <v>33</v>
      </c>
      <c r="AX428" s="15" t="s">
        <v>76</v>
      </c>
      <c r="AY428" s="190" t="s">
        <v>134</v>
      </c>
    </row>
    <row r="429" spans="2:51" s="13" customFormat="1" ht="12">
      <c r="B429" s="172"/>
      <c r="D429" s="173" t="s">
        <v>143</v>
      </c>
      <c r="E429" s="174" t="s">
        <v>1</v>
      </c>
      <c r="F429" s="175" t="s">
        <v>156</v>
      </c>
      <c r="H429" s="176">
        <v>8</v>
      </c>
      <c r="I429" s="177"/>
      <c r="L429" s="172"/>
      <c r="M429" s="178"/>
      <c r="N429" s="179"/>
      <c r="O429" s="179"/>
      <c r="P429" s="179"/>
      <c r="Q429" s="179"/>
      <c r="R429" s="179"/>
      <c r="S429" s="179"/>
      <c r="T429" s="180"/>
      <c r="AT429" s="174" t="s">
        <v>143</v>
      </c>
      <c r="AU429" s="174" t="s">
        <v>84</v>
      </c>
      <c r="AV429" s="13" t="s">
        <v>141</v>
      </c>
      <c r="AW429" s="13" t="s">
        <v>33</v>
      </c>
      <c r="AX429" s="13" t="s">
        <v>76</v>
      </c>
      <c r="AY429" s="174" t="s">
        <v>134</v>
      </c>
    </row>
    <row r="430" spans="2:51" s="14" customFormat="1" ht="12">
      <c r="B430" s="181"/>
      <c r="D430" s="173" t="s">
        <v>143</v>
      </c>
      <c r="E430" s="182" t="s">
        <v>1</v>
      </c>
      <c r="F430" s="183" t="s">
        <v>148</v>
      </c>
      <c r="H430" s="184">
        <v>58</v>
      </c>
      <c r="I430" s="185"/>
      <c r="L430" s="181"/>
      <c r="M430" s="186"/>
      <c r="N430" s="187"/>
      <c r="O430" s="187"/>
      <c r="P430" s="187"/>
      <c r="Q430" s="187"/>
      <c r="R430" s="187"/>
      <c r="S430" s="187"/>
      <c r="T430" s="188"/>
      <c r="AT430" s="182" t="s">
        <v>143</v>
      </c>
      <c r="AU430" s="182" t="s">
        <v>84</v>
      </c>
      <c r="AV430" s="14" t="s">
        <v>81</v>
      </c>
      <c r="AW430" s="14" t="s">
        <v>33</v>
      </c>
      <c r="AX430" s="14" t="s">
        <v>84</v>
      </c>
      <c r="AY430" s="182" t="s">
        <v>134</v>
      </c>
    </row>
    <row r="431" spans="1:65" s="2" customFormat="1" ht="16.5" customHeight="1">
      <c r="A431" s="32"/>
      <c r="B431" s="157"/>
      <c r="C431" s="158">
        <v>149</v>
      </c>
      <c r="D431" s="158" t="s">
        <v>137</v>
      </c>
      <c r="E431" s="159" t="s">
        <v>715</v>
      </c>
      <c r="F431" s="160" t="s">
        <v>716</v>
      </c>
      <c r="G431" s="161" t="s">
        <v>705</v>
      </c>
      <c r="H431" s="162">
        <v>16</v>
      </c>
      <c r="I431" s="163"/>
      <c r="J431" s="164">
        <f>ROUND(I431*H431,2)</f>
        <v>0</v>
      </c>
      <c r="K431" s="165"/>
      <c r="L431" s="33"/>
      <c r="M431" s="166" t="s">
        <v>1</v>
      </c>
      <c r="N431" s="167" t="s">
        <v>42</v>
      </c>
      <c r="O431" s="58"/>
      <c r="P431" s="168">
        <f>O431*H431</f>
        <v>0</v>
      </c>
      <c r="Q431" s="168">
        <v>0</v>
      </c>
      <c r="R431" s="168">
        <f>Q431*H431</f>
        <v>0</v>
      </c>
      <c r="S431" s="168">
        <v>0</v>
      </c>
      <c r="T431" s="169">
        <f>S431*H431</f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70" t="s">
        <v>706</v>
      </c>
      <c r="AT431" s="170" t="s">
        <v>137</v>
      </c>
      <c r="AU431" s="170" t="s">
        <v>84</v>
      </c>
      <c r="AY431" s="17" t="s">
        <v>134</v>
      </c>
      <c r="BE431" s="171">
        <f>IF(N431="základní",J431,0)</f>
        <v>0</v>
      </c>
      <c r="BF431" s="171">
        <f>IF(N431="snížená",J431,0)</f>
        <v>0</v>
      </c>
      <c r="BG431" s="171">
        <f>IF(N431="zákl. přenesená",J431,0)</f>
        <v>0</v>
      </c>
      <c r="BH431" s="171">
        <f>IF(N431="sníž. přenesená",J431,0)</f>
        <v>0</v>
      </c>
      <c r="BI431" s="171">
        <f>IF(N431="nulová",J431,0)</f>
        <v>0</v>
      </c>
      <c r="BJ431" s="17" t="s">
        <v>141</v>
      </c>
      <c r="BK431" s="171">
        <f>ROUND(I431*H431,2)</f>
        <v>0</v>
      </c>
      <c r="BL431" s="17" t="s">
        <v>706</v>
      </c>
      <c r="BM431" s="170" t="s">
        <v>717</v>
      </c>
    </row>
    <row r="432" spans="2:51" s="15" customFormat="1" ht="22.5">
      <c r="B432" s="189"/>
      <c r="D432" s="173" t="s">
        <v>143</v>
      </c>
      <c r="E432" s="190" t="s">
        <v>1</v>
      </c>
      <c r="F432" s="191" t="s">
        <v>718</v>
      </c>
      <c r="H432" s="190" t="s">
        <v>1</v>
      </c>
      <c r="I432" s="192"/>
      <c r="L432" s="189"/>
      <c r="M432" s="193"/>
      <c r="N432" s="194"/>
      <c r="O432" s="194"/>
      <c r="P432" s="194"/>
      <c r="Q432" s="194"/>
      <c r="R432" s="194"/>
      <c r="S432" s="194"/>
      <c r="T432" s="195"/>
      <c r="AT432" s="190" t="s">
        <v>143</v>
      </c>
      <c r="AU432" s="190" t="s">
        <v>84</v>
      </c>
      <c r="AV432" s="15" t="s">
        <v>84</v>
      </c>
      <c r="AW432" s="15" t="s">
        <v>33</v>
      </c>
      <c r="AX432" s="15" t="s">
        <v>76</v>
      </c>
      <c r="AY432" s="190" t="s">
        <v>134</v>
      </c>
    </row>
    <row r="433" spans="2:51" s="13" customFormat="1" ht="12">
      <c r="B433" s="172"/>
      <c r="D433" s="173" t="s">
        <v>143</v>
      </c>
      <c r="E433" s="174" t="s">
        <v>1</v>
      </c>
      <c r="F433" s="175" t="s">
        <v>156</v>
      </c>
      <c r="H433" s="176">
        <v>8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143</v>
      </c>
      <c r="AU433" s="174" t="s">
        <v>84</v>
      </c>
      <c r="AV433" s="13" t="s">
        <v>141</v>
      </c>
      <c r="AW433" s="13" t="s">
        <v>33</v>
      </c>
      <c r="AX433" s="13" t="s">
        <v>76</v>
      </c>
      <c r="AY433" s="174" t="s">
        <v>134</v>
      </c>
    </row>
    <row r="434" spans="2:51" s="15" customFormat="1" ht="12">
      <c r="B434" s="189"/>
      <c r="D434" s="173" t="s">
        <v>143</v>
      </c>
      <c r="E434" s="190" t="s">
        <v>1</v>
      </c>
      <c r="F434" s="191" t="s">
        <v>719</v>
      </c>
      <c r="H434" s="190" t="s">
        <v>1</v>
      </c>
      <c r="I434" s="192"/>
      <c r="L434" s="189"/>
      <c r="M434" s="193"/>
      <c r="N434" s="194"/>
      <c r="O434" s="194"/>
      <c r="P434" s="194"/>
      <c r="Q434" s="194"/>
      <c r="R434" s="194"/>
      <c r="S434" s="194"/>
      <c r="T434" s="195"/>
      <c r="AT434" s="190" t="s">
        <v>143</v>
      </c>
      <c r="AU434" s="190" t="s">
        <v>84</v>
      </c>
      <c r="AV434" s="15" t="s">
        <v>84</v>
      </c>
      <c r="AW434" s="15" t="s">
        <v>33</v>
      </c>
      <c r="AX434" s="15" t="s">
        <v>76</v>
      </c>
      <c r="AY434" s="190" t="s">
        <v>134</v>
      </c>
    </row>
    <row r="435" spans="2:51" s="13" customFormat="1" ht="12">
      <c r="B435" s="172"/>
      <c r="D435" s="173" t="s">
        <v>143</v>
      </c>
      <c r="E435" s="174" t="s">
        <v>1</v>
      </c>
      <c r="F435" s="175" t="s">
        <v>156</v>
      </c>
      <c r="H435" s="176">
        <v>8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143</v>
      </c>
      <c r="AU435" s="174" t="s">
        <v>84</v>
      </c>
      <c r="AV435" s="13" t="s">
        <v>141</v>
      </c>
      <c r="AW435" s="13" t="s">
        <v>33</v>
      </c>
      <c r="AX435" s="13" t="s">
        <v>76</v>
      </c>
      <c r="AY435" s="174" t="s">
        <v>134</v>
      </c>
    </row>
    <row r="436" spans="2:51" s="14" customFormat="1" ht="12">
      <c r="B436" s="181"/>
      <c r="D436" s="173" t="s">
        <v>143</v>
      </c>
      <c r="E436" s="182" t="s">
        <v>1</v>
      </c>
      <c r="F436" s="183" t="s">
        <v>148</v>
      </c>
      <c r="H436" s="184">
        <v>16</v>
      </c>
      <c r="I436" s="185"/>
      <c r="L436" s="181"/>
      <c r="M436" s="186"/>
      <c r="N436" s="187"/>
      <c r="O436" s="187"/>
      <c r="P436" s="187"/>
      <c r="Q436" s="187"/>
      <c r="R436" s="187"/>
      <c r="S436" s="187"/>
      <c r="T436" s="188"/>
      <c r="AT436" s="182" t="s">
        <v>143</v>
      </c>
      <c r="AU436" s="182" t="s">
        <v>84</v>
      </c>
      <c r="AV436" s="14" t="s">
        <v>81</v>
      </c>
      <c r="AW436" s="14" t="s">
        <v>33</v>
      </c>
      <c r="AX436" s="14" t="s">
        <v>84</v>
      </c>
      <c r="AY436" s="182" t="s">
        <v>134</v>
      </c>
    </row>
    <row r="437" spans="1:65" s="2" customFormat="1" ht="16.5" customHeight="1">
      <c r="A437" s="32"/>
      <c r="B437" s="157"/>
      <c r="C437" s="158">
        <v>150</v>
      </c>
      <c r="D437" s="158" t="s">
        <v>137</v>
      </c>
      <c r="E437" s="159" t="s">
        <v>720</v>
      </c>
      <c r="F437" s="160" t="s">
        <v>721</v>
      </c>
      <c r="G437" s="161" t="s">
        <v>705</v>
      </c>
      <c r="H437" s="162">
        <v>4</v>
      </c>
      <c r="I437" s="163"/>
      <c r="J437" s="164">
        <f>ROUND(I437*H437,2)</f>
        <v>0</v>
      </c>
      <c r="K437" s="165"/>
      <c r="L437" s="33"/>
      <c r="M437" s="166" t="s">
        <v>1</v>
      </c>
      <c r="N437" s="167" t="s">
        <v>42</v>
      </c>
      <c r="O437" s="58"/>
      <c r="P437" s="168">
        <f>O437*H437</f>
        <v>0</v>
      </c>
      <c r="Q437" s="168">
        <v>0</v>
      </c>
      <c r="R437" s="168">
        <f>Q437*H437</f>
        <v>0</v>
      </c>
      <c r="S437" s="168">
        <v>0</v>
      </c>
      <c r="T437" s="169">
        <f>S437*H437</f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70" t="s">
        <v>706</v>
      </c>
      <c r="AT437" s="170" t="s">
        <v>137</v>
      </c>
      <c r="AU437" s="170" t="s">
        <v>84</v>
      </c>
      <c r="AY437" s="17" t="s">
        <v>134</v>
      </c>
      <c r="BE437" s="171">
        <f>IF(N437="základní",J437,0)</f>
        <v>0</v>
      </c>
      <c r="BF437" s="171">
        <f>IF(N437="snížená",J437,0)</f>
        <v>0</v>
      </c>
      <c r="BG437" s="171">
        <f>IF(N437="zákl. přenesená",J437,0)</f>
        <v>0</v>
      </c>
      <c r="BH437" s="171">
        <f>IF(N437="sníž. přenesená",J437,0)</f>
        <v>0</v>
      </c>
      <c r="BI437" s="171">
        <f>IF(N437="nulová",J437,0)</f>
        <v>0</v>
      </c>
      <c r="BJ437" s="17" t="s">
        <v>141</v>
      </c>
      <c r="BK437" s="171">
        <f>ROUND(I437*H437,2)</f>
        <v>0</v>
      </c>
      <c r="BL437" s="17" t="s">
        <v>706</v>
      </c>
      <c r="BM437" s="170" t="s">
        <v>722</v>
      </c>
    </row>
    <row r="438" spans="2:51" s="15" customFormat="1" ht="12">
      <c r="B438" s="189"/>
      <c r="D438" s="173" t="s">
        <v>143</v>
      </c>
      <c r="E438" s="190" t="s">
        <v>1</v>
      </c>
      <c r="F438" s="191" t="s">
        <v>723</v>
      </c>
      <c r="H438" s="190" t="s">
        <v>1</v>
      </c>
      <c r="I438" s="192"/>
      <c r="L438" s="189"/>
      <c r="M438" s="193"/>
      <c r="N438" s="194"/>
      <c r="O438" s="194"/>
      <c r="P438" s="194"/>
      <c r="Q438" s="194"/>
      <c r="R438" s="194"/>
      <c r="S438" s="194"/>
      <c r="T438" s="195"/>
      <c r="AT438" s="190" t="s">
        <v>143</v>
      </c>
      <c r="AU438" s="190" t="s">
        <v>84</v>
      </c>
      <c r="AV438" s="15" t="s">
        <v>84</v>
      </c>
      <c r="AW438" s="15" t="s">
        <v>33</v>
      </c>
      <c r="AX438" s="15" t="s">
        <v>76</v>
      </c>
      <c r="AY438" s="190" t="s">
        <v>134</v>
      </c>
    </row>
    <row r="439" spans="2:51" s="13" customFormat="1" ht="12">
      <c r="B439" s="172"/>
      <c r="D439" s="173" t="s">
        <v>143</v>
      </c>
      <c r="E439" s="174" t="s">
        <v>1</v>
      </c>
      <c r="F439" s="175" t="s">
        <v>81</v>
      </c>
      <c r="H439" s="176">
        <v>4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143</v>
      </c>
      <c r="AU439" s="174" t="s">
        <v>84</v>
      </c>
      <c r="AV439" s="13" t="s">
        <v>141</v>
      </c>
      <c r="AW439" s="13" t="s">
        <v>33</v>
      </c>
      <c r="AX439" s="13" t="s">
        <v>84</v>
      </c>
      <c r="AY439" s="174" t="s">
        <v>134</v>
      </c>
    </row>
    <row r="440" spans="2:63" s="12" customFormat="1" ht="25.9" customHeight="1">
      <c r="B440" s="144"/>
      <c r="D440" s="145" t="s">
        <v>75</v>
      </c>
      <c r="E440" s="146" t="s">
        <v>724</v>
      </c>
      <c r="F440" s="146" t="s">
        <v>725</v>
      </c>
      <c r="I440" s="147"/>
      <c r="J440" s="148">
        <f>BK440</f>
        <v>0</v>
      </c>
      <c r="L440" s="144"/>
      <c r="M440" s="149"/>
      <c r="N440" s="150"/>
      <c r="O440" s="150"/>
      <c r="P440" s="151">
        <f>P441+P443</f>
        <v>0</v>
      </c>
      <c r="Q440" s="150"/>
      <c r="R440" s="151">
        <f>R441+R443</f>
        <v>0</v>
      </c>
      <c r="S440" s="150"/>
      <c r="T440" s="152">
        <f>T441+T443</f>
        <v>0</v>
      </c>
      <c r="AR440" s="145" t="s">
        <v>149</v>
      </c>
      <c r="AT440" s="153" t="s">
        <v>75</v>
      </c>
      <c r="AU440" s="153" t="s">
        <v>76</v>
      </c>
      <c r="AY440" s="145" t="s">
        <v>134</v>
      </c>
      <c r="BK440" s="154">
        <f>BK441+BK443</f>
        <v>0</v>
      </c>
    </row>
    <row r="441" spans="2:63" s="12" customFormat="1" ht="22.9" customHeight="1">
      <c r="B441" s="144"/>
      <c r="D441" s="145" t="s">
        <v>75</v>
      </c>
      <c r="E441" s="155" t="s">
        <v>726</v>
      </c>
      <c r="F441" s="155" t="s">
        <v>727</v>
      </c>
      <c r="I441" s="147"/>
      <c r="J441" s="156">
        <f>BK441</f>
        <v>0</v>
      </c>
      <c r="L441" s="144"/>
      <c r="M441" s="149"/>
      <c r="N441" s="150"/>
      <c r="O441" s="150"/>
      <c r="P441" s="151">
        <f>P442</f>
        <v>0</v>
      </c>
      <c r="Q441" s="150"/>
      <c r="R441" s="151">
        <f>R442</f>
        <v>0</v>
      </c>
      <c r="S441" s="150"/>
      <c r="T441" s="152">
        <f>T442</f>
        <v>0</v>
      </c>
      <c r="AR441" s="145" t="s">
        <v>149</v>
      </c>
      <c r="AT441" s="153" t="s">
        <v>75</v>
      </c>
      <c r="AU441" s="153" t="s">
        <v>84</v>
      </c>
      <c r="AY441" s="145" t="s">
        <v>134</v>
      </c>
      <c r="BK441" s="154">
        <f>BK442</f>
        <v>0</v>
      </c>
    </row>
    <row r="442" spans="1:65" s="2" customFormat="1" ht="16.5" customHeight="1">
      <c r="A442" s="32"/>
      <c r="B442" s="157"/>
      <c r="C442" s="158">
        <v>151</v>
      </c>
      <c r="D442" s="158" t="s">
        <v>137</v>
      </c>
      <c r="E442" s="159" t="s">
        <v>728</v>
      </c>
      <c r="F442" s="160" t="s">
        <v>727</v>
      </c>
      <c r="G442" s="161" t="s">
        <v>335</v>
      </c>
      <c r="H442" s="162">
        <v>1</v>
      </c>
      <c r="I442" s="163"/>
      <c r="J442" s="164">
        <f>ROUND(I442*H442,2)</f>
        <v>0</v>
      </c>
      <c r="K442" s="165"/>
      <c r="L442" s="33"/>
      <c r="M442" s="166" t="s">
        <v>1</v>
      </c>
      <c r="N442" s="167" t="s">
        <v>42</v>
      </c>
      <c r="O442" s="58"/>
      <c r="P442" s="168">
        <f>O442*H442</f>
        <v>0</v>
      </c>
      <c r="Q442" s="168">
        <v>0</v>
      </c>
      <c r="R442" s="168">
        <f>Q442*H442</f>
        <v>0</v>
      </c>
      <c r="S442" s="168">
        <v>0</v>
      </c>
      <c r="T442" s="169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70" t="s">
        <v>729</v>
      </c>
      <c r="AT442" s="170" t="s">
        <v>137</v>
      </c>
      <c r="AU442" s="170" t="s">
        <v>141</v>
      </c>
      <c r="AY442" s="17" t="s">
        <v>134</v>
      </c>
      <c r="BE442" s="171">
        <f>IF(N442="základní",J442,0)</f>
        <v>0</v>
      </c>
      <c r="BF442" s="171">
        <f>IF(N442="snížená",J442,0)</f>
        <v>0</v>
      </c>
      <c r="BG442" s="171">
        <f>IF(N442="zákl. přenesená",J442,0)</f>
        <v>0</v>
      </c>
      <c r="BH442" s="171">
        <f>IF(N442="sníž. přenesená",J442,0)</f>
        <v>0</v>
      </c>
      <c r="BI442" s="171">
        <f>IF(N442="nulová",J442,0)</f>
        <v>0</v>
      </c>
      <c r="BJ442" s="17" t="s">
        <v>141</v>
      </c>
      <c r="BK442" s="171">
        <f>ROUND(I442*H442,2)</f>
        <v>0</v>
      </c>
      <c r="BL442" s="17" t="s">
        <v>729</v>
      </c>
      <c r="BM442" s="170" t="s">
        <v>730</v>
      </c>
    </row>
    <row r="443" spans="2:63" s="12" customFormat="1" ht="22.9" customHeight="1">
      <c r="B443" s="144"/>
      <c r="D443" s="145" t="s">
        <v>75</v>
      </c>
      <c r="E443" s="155" t="s">
        <v>731</v>
      </c>
      <c r="F443" s="155" t="s">
        <v>732</v>
      </c>
      <c r="I443" s="147"/>
      <c r="J443" s="156">
        <f>BK443</f>
        <v>0</v>
      </c>
      <c r="L443" s="144"/>
      <c r="M443" s="149"/>
      <c r="N443" s="150"/>
      <c r="O443" s="150"/>
      <c r="P443" s="151">
        <f>P444</f>
        <v>0</v>
      </c>
      <c r="Q443" s="150"/>
      <c r="R443" s="151">
        <f>R444</f>
        <v>0</v>
      </c>
      <c r="S443" s="150"/>
      <c r="T443" s="152">
        <f>T444</f>
        <v>0</v>
      </c>
      <c r="AR443" s="145" t="s">
        <v>149</v>
      </c>
      <c r="AT443" s="153" t="s">
        <v>75</v>
      </c>
      <c r="AU443" s="153" t="s">
        <v>84</v>
      </c>
      <c r="AY443" s="145" t="s">
        <v>134</v>
      </c>
      <c r="BK443" s="154">
        <f>BK444</f>
        <v>0</v>
      </c>
    </row>
    <row r="444" spans="1:65" s="2" customFormat="1" ht="16.5" customHeight="1">
      <c r="A444" s="32"/>
      <c r="B444" s="157"/>
      <c r="C444" s="158">
        <v>152</v>
      </c>
      <c r="D444" s="158" t="s">
        <v>137</v>
      </c>
      <c r="E444" s="159" t="s">
        <v>733</v>
      </c>
      <c r="F444" s="160" t="s">
        <v>732</v>
      </c>
      <c r="G444" s="161" t="s">
        <v>335</v>
      </c>
      <c r="H444" s="162">
        <v>1</v>
      </c>
      <c r="I444" s="163"/>
      <c r="J444" s="164">
        <f>ROUND(I444*H444,2)</f>
        <v>0</v>
      </c>
      <c r="K444" s="165"/>
      <c r="L444" s="33"/>
      <c r="M444" s="207" t="s">
        <v>1</v>
      </c>
      <c r="N444" s="208" t="s">
        <v>42</v>
      </c>
      <c r="O444" s="209"/>
      <c r="P444" s="210">
        <f>O444*H444</f>
        <v>0</v>
      </c>
      <c r="Q444" s="210">
        <v>0</v>
      </c>
      <c r="R444" s="210">
        <f>Q444*H444</f>
        <v>0</v>
      </c>
      <c r="S444" s="210">
        <v>0</v>
      </c>
      <c r="T444" s="211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70" t="s">
        <v>729</v>
      </c>
      <c r="AT444" s="170" t="s">
        <v>137</v>
      </c>
      <c r="AU444" s="170" t="s">
        <v>141</v>
      </c>
      <c r="AY444" s="17" t="s">
        <v>134</v>
      </c>
      <c r="BE444" s="171">
        <f>IF(N444="základní",J444,0)</f>
        <v>0</v>
      </c>
      <c r="BF444" s="171">
        <f>IF(N444="snížená",J444,0)</f>
        <v>0</v>
      </c>
      <c r="BG444" s="171">
        <f>IF(N444="zákl. přenesená",J444,0)</f>
        <v>0</v>
      </c>
      <c r="BH444" s="171">
        <f>IF(N444="sníž. přenesená",J444,0)</f>
        <v>0</v>
      </c>
      <c r="BI444" s="171">
        <f>IF(N444="nulová",J444,0)</f>
        <v>0</v>
      </c>
      <c r="BJ444" s="17" t="s">
        <v>141</v>
      </c>
      <c r="BK444" s="171">
        <f>ROUND(I444*H444,2)</f>
        <v>0</v>
      </c>
      <c r="BL444" s="17" t="s">
        <v>729</v>
      </c>
      <c r="BM444" s="170" t="s">
        <v>734</v>
      </c>
    </row>
    <row r="445" spans="1:31" s="2" customFormat="1" ht="6.95" customHeight="1">
      <c r="A445" s="32"/>
      <c r="B445" s="47"/>
      <c r="C445" s="48"/>
      <c r="D445" s="48"/>
      <c r="E445" s="48"/>
      <c r="F445" s="48"/>
      <c r="G445" s="48"/>
      <c r="H445" s="48"/>
      <c r="I445" s="116"/>
      <c r="J445" s="48"/>
      <c r="K445" s="48"/>
      <c r="L445" s="33"/>
      <c r="M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</row>
  </sheetData>
  <autoFilter ref="C141:K444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2020-06-02T05:27:19Z</dcterms:created>
  <dcterms:modified xsi:type="dcterms:W3CDTF">2021-03-01T14:39:30Z</dcterms:modified>
  <cp:category/>
  <cp:version/>
  <cp:contentType/>
  <cp:contentStatus/>
</cp:coreProperties>
</file>