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10" windowHeight="11310" firstSheet="1" activeTab="1"/>
  </bookViews>
  <sheets>
    <sheet name="Rekapitulace stavby" sheetId="1" state="veryHidden" r:id="rId1"/>
    <sheet name="4a - Bytová jednotka č.4 ..." sheetId="2" r:id="rId2"/>
  </sheets>
  <definedNames>
    <definedName name="_xlnm._FilterDatabase" localSheetId="1" hidden="1">'4a - Bytová jednotka č.4 ...'!$C$141:$K$459</definedName>
    <definedName name="_xlnm.Print_Area" localSheetId="1">'4a - Bytová jednotka č.4 ...'!$C$4:$J$76,'4a - Bytová jednotka č.4 ...'!$C$82:$J$123,'4a - Bytová jednotka č.4 ...'!$C$129:$K$459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'4a - Bytová jednotka č.4 ...'!$141:$141</definedName>
  </definedNames>
  <calcPr calcId="162913"/>
</workbook>
</file>

<file path=xl/sharedStrings.xml><?xml version="1.0" encoding="utf-8"?>
<sst xmlns="http://schemas.openxmlformats.org/spreadsheetml/2006/main" count="3893" uniqueCount="918">
  <si>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</si>
  <si>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</si>
  <si>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</si>
  <si>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</si>
  <si>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</si>
  <si>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</si>
  <si>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</si>
  <si>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</si>
  <si>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</si>
  <si>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</si>
  <si>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</si>
  <si>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</si>
  <si>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</si>
  <si>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</si>
  <si>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</si>
  <si>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</si>
  <si>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</si>
  <si>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</si>
  <si>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</si>
  <si>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</si>
  <si>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</si>
  <si>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</si>
  <si>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</si>
  <si>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</si>
  <si>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</si>
  <si>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</si>
  <si>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</si>
  <si>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</si>
  <si>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</si>
  <si>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</si>
  <si>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</si>
  <si>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</si>
  <si>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</si>
  <si>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</si>
  <si>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</si>
  <si>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</si>
  <si>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</si>
  <si>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</si>
  <si>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</si>
  <si>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</si>
  <si>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</si>
  <si>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</si>
  <si>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</si>
  <si>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</si>
  <si>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</si>
  <si>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</si>
  <si>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</si>
  <si>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</si>
  <si>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</si>
  <si>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</si>
  <si>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</si>
  <si>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</si>
  <si>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</si>
  <si>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</si>
  <si>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</si>
  <si>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</si>
  <si>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</si>
  <si>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</si>
  <si>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</si>
  <si>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</si>
  <si>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</si>
  <si>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</si>
  <si>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</si>
  <si>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</si>
  <si>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</si>
  <si>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</si>
  <si>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</si>
  <si>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</si>
  <si>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</si>
  <si>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</si>
  <si>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</si>
  <si>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</si>
  <si>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</si>
  <si>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</si>
  <si>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</si>
  <si>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</si>
  <si>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</si>
  <si>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</si>
  <si>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</si>
  <si>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</si>
  <si>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</si>
  <si>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4a</t>
  </si>
  <si>
    <t>Bytová jednotka č.4 - varianta 2</t>
  </si>
  <si>
    <t>STA</t>
  </si>
  <si>
    <t>1</t>
  </si>
  <si>
    <t>{495dbefb-7148-4b31-85b6-e98f0f8e173d}</t>
  </si>
  <si>
    <t>KRYCÍ LIST SOUPISU PRACÍ</t>
  </si>
  <si>
    <t>Objekt:</t>
  </si>
  <si>
    <t>4a - Bytová jednotka č.4 - varianta 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</si>
  <si>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</si>
  <si>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</si>
  <si>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</si>
  <si>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</si>
  <si>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</si>
  <si>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</si>
  <si>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</si>
  <si>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</si>
  <si>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</si>
  <si>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</si>
  <si>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</si>
  <si>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</si>
  <si>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</si>
  <si>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</si>
  <si>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</si>
  <si>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</si>
  <si>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</si>
  <si>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</si>
  <si>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</si>
  <si>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</si>
  <si>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</si>
  <si>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</si>
  <si>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</si>
  <si>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</si>
  <si>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</si>
  <si>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</si>
  <si>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</si>
  <si>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</si>
  <si>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</si>
  <si>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</si>
  <si>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</si>
  <si>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</si>
  <si>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</si>
  <si>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</si>
  <si>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</si>
  <si>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</si>
  <si>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</si>
  <si>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</si>
  <si>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</si>
  <si>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</si>
  <si>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</si>
  <si>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</si>
  <si>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</si>
  <si>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</si>
  <si>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</si>
  <si>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</si>
  <si>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</si>
  <si>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</si>
  <si>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</si>
  <si>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</si>
  <si>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</si>
  <si>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</si>
  <si>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</si>
  <si>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</si>
  <si>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</si>
  <si>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245381394</t>
  </si>
  <si>
    <t>VV</t>
  </si>
  <si>
    <t>(1,5+0,7)*0,8</t>
  </si>
  <si>
    <t>6</t>
  </si>
  <si>
    <t>Úpravy povrchů, podlahy a osazování výplní</t>
  </si>
  <si>
    <t>611131121</t>
  </si>
  <si>
    <t>Penetrační disperzní nátěr vnitřních stropů nanášený ručně</t>
  </si>
  <si>
    <t>2071439088</t>
  </si>
  <si>
    <t>2,59*1,95</t>
  </si>
  <si>
    <t>-0,91*0,6</t>
  </si>
  <si>
    <t>Součet</t>
  </si>
  <si>
    <t>5</t>
  </si>
  <si>
    <t>611321111</t>
  </si>
  <si>
    <t>Vápenocementová omítka hrubá jednovrstvá zatřená vnitřních stropů rovných nanášená ručně</t>
  </si>
  <si>
    <t>-385494450</t>
  </si>
  <si>
    <t>612131121</t>
  </si>
  <si>
    <t>Penetrační disperzní nátěr vnitřních stěn nanášený ručně</t>
  </si>
  <si>
    <t>-1147659641</t>
  </si>
  <si>
    <t>7</t>
  </si>
  <si>
    <t>612142001</t>
  </si>
  <si>
    <t>Potažení vnitřních stěn sklovláknitým pletivem vtlačeným do tenkovrstvé hmoty</t>
  </si>
  <si>
    <t>2050719761</t>
  </si>
  <si>
    <t>8</t>
  </si>
  <si>
    <t>612311131</t>
  </si>
  <si>
    <t>Potažení vnitřních stěn vápenným štukem tloušťky do 3 mm</t>
  </si>
  <si>
    <t>-1187643564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</si>
  <si>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</si>
  <si>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</si>
  <si>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</si>
  <si>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</si>
  <si>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</si>
  <si>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1160999229</t>
  </si>
  <si>
    <t>(1,535+0,655+0,655+3)*2,6</t>
  </si>
  <si>
    <t>10</t>
  </si>
  <si>
    <t>619991001</t>
  </si>
  <si>
    <t>Zakrytí podlah fólií přilepenou lepící páskou</t>
  </si>
  <si>
    <t>1787058827</t>
  </si>
  <si>
    <t>3*4,5</t>
  </si>
  <si>
    <t>11</t>
  </si>
  <si>
    <t>619991011</t>
  </si>
  <si>
    <t>Obalení konstrukcí a prvků fólií přilepenou lepící páskou</t>
  </si>
  <si>
    <t>1264654805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</si>
  <si>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</si>
  <si>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</si>
  <si>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</si>
  <si>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</si>
  <si>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</si>
  <si>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-1823197972</t>
  </si>
  <si>
    <t>1,535*1,87</t>
  </si>
  <si>
    <t>0,895*1,11</t>
  </si>
  <si>
    <t>13</t>
  </si>
  <si>
    <t>642944121</t>
  </si>
  <si>
    <t>Osazování ocelových zárubní dodatečné pl do 2,5 m2</t>
  </si>
  <si>
    <t>kus</t>
  </si>
  <si>
    <t>237079160</t>
  </si>
  <si>
    <t>14</t>
  </si>
  <si>
    <t>M</t>
  </si>
  <si>
    <t>55331521</t>
  </si>
  <si>
    <t>zárubeň ocelová pro sádrokarton 100 700 L/P</t>
  </si>
  <si>
    <t>357619248</t>
  </si>
  <si>
    <t>Ostatní konstrukce a práce, bourání</t>
  </si>
  <si>
    <t>784111001</t>
  </si>
  <si>
    <t>Oprášení (ometení ) podkladu v místnostech výšky do 3,80 m</t>
  </si>
  <si>
    <t>16</t>
  </si>
  <si>
    <t>1479817414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</si>
  <si>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</si>
  <si>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</si>
  <si>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</si>
  <si>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</si>
  <si>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</si>
  <si>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779948841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</si>
  <si>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</si>
  <si>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</si>
  <si>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</si>
  <si>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</si>
  <si>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</si>
  <si>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bytové a občanské výstavby při výšce podlaží do 4 m</t>
  </si>
  <si>
    <t>-117694801</t>
  </si>
  <si>
    <t>3,5*3</t>
  </si>
  <si>
    <t>přístupová trasa do bytu-choba:</t>
  </si>
  <si>
    <t>18</t>
  </si>
  <si>
    <t>962084121</t>
  </si>
  <si>
    <t>Bourání příček umakartových tl do 50 mm</t>
  </si>
  <si>
    <t>-593683250</t>
  </si>
  <si>
    <t>(2,565*2+1,895*2+3+0,895)*2,6</t>
  </si>
  <si>
    <t>19</t>
  </si>
  <si>
    <t>965046111</t>
  </si>
  <si>
    <t>Broušení stávajících betonových podlah úběr do 3 mm</t>
  </si>
  <si>
    <t>-1624685831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</si>
  <si>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</si>
  <si>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</si>
  <si>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</si>
  <si>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</si>
  <si>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</si>
  <si>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</si>
  <si>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</si>
  <si>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</si>
  <si>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-1899354301</t>
  </si>
  <si>
    <t>997013219</t>
  </si>
  <si>
    <t>Příplatek k vnitrostaveništní dopravě suti a vybouraných hmot za zvětšenou dopravu suti ZKD 10 m</t>
  </si>
  <si>
    <t>-5417460</t>
  </si>
  <si>
    <t>3,816*50 'Přepočtené koeficientem množství</t>
  </si>
  <si>
    <t>22</t>
  </si>
  <si>
    <t>997013501</t>
  </si>
  <si>
    <t>Odvoz suti a vybouraných hmot na skládku nebo meziskládku do 1 km se složením</t>
  </si>
  <si>
    <t>-96431356</t>
  </si>
  <si>
    <t>23</t>
  </si>
  <si>
    <t>997013509</t>
  </si>
  <si>
    <t>Příplatek k odvozu suti a vybouraných hmot na skládku ZKD 1 km přes 1 km</t>
  </si>
  <si>
    <t>-1046595138</t>
  </si>
  <si>
    <t>3,816*9 'Přepočtené koeficientem množství</t>
  </si>
  <si>
    <t>24</t>
  </si>
  <si>
    <t>997013831</t>
  </si>
  <si>
    <t>Poplatek za uložení na skládce (skládkovné) stavebního odpadu směsného kód odpadu 170 904</t>
  </si>
  <si>
    <t>-1958917737</t>
  </si>
  <si>
    <t>998</t>
  </si>
  <si>
    <t>Přesun hmot</t>
  </si>
  <si>
    <t>25</t>
  </si>
  <si>
    <t>998011003</t>
  </si>
  <si>
    <t>Přesun hmot pro budovy zděné v do 24 m</t>
  </si>
  <si>
    <t>589530862</t>
  </si>
  <si>
    <t>26</t>
  </si>
  <si>
    <t>998011014</t>
  </si>
  <si>
    <t>Příplatek k přesunu hmot pro budovy zděné za zvětšený přesun do 500 m</t>
  </si>
  <si>
    <t>1274351239</t>
  </si>
  <si>
    <t>27</t>
  </si>
  <si>
    <t>998017003</t>
  </si>
  <si>
    <t>Přesun hmot s omezením mechanizace pro budovy v do 24 m</t>
  </si>
  <si>
    <t>2050818285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</si>
  <si>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</si>
  <si>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</si>
  <si>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</si>
  <si>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</si>
  <si>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</si>
  <si>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</si>
  <si>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</si>
  <si>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-540226330</t>
  </si>
  <si>
    <t>1,87*1,535</t>
  </si>
  <si>
    <t>29</t>
  </si>
  <si>
    <t>711192201</t>
  </si>
  <si>
    <t>Provedení izolace proti zemní vlhkosti hydroizolační stěrkou svislé na betonu, 2 vrstvy</t>
  </si>
  <si>
    <t>2058972705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</si>
  <si>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</si>
  <si>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</si>
  <si>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</si>
  <si>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</si>
  <si>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</si>
  <si>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</si>
  <si>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</si>
  <si>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</si>
  <si>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</si>
  <si>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</si>
  <si>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-1252307985</t>
  </si>
  <si>
    <t>spotřeba 3kg/m2, tl. 2mm</t>
  </si>
  <si>
    <t>(3,863+8,589)*3</t>
  </si>
  <si>
    <t>31</t>
  </si>
  <si>
    <t>711199095</t>
  </si>
  <si>
    <t>Příplatek k izolacím proti zemní vlhkosti za plochu do 10 m2 natěradly za studena nebo za horka</t>
  </si>
  <si>
    <t>730769371</t>
  </si>
  <si>
    <t>3,863+8,589</t>
  </si>
  <si>
    <t>711199101</t>
  </si>
  <si>
    <t>Provedení těsnícího pásu do spoje dilatační nebo styčné spáry podlaha - stěna</t>
  </si>
  <si>
    <t>m</t>
  </si>
  <si>
    <t>-66414347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</si>
  <si>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</si>
  <si>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</si>
  <si>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</si>
  <si>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</si>
  <si>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</si>
  <si>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</si>
  <si>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</si>
  <si>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těsnícího koutu pro vnější nebo vnitřní roh spáry podlaha - stěna</t>
  </si>
  <si>
    <t>32448904</t>
  </si>
  <si>
    <t>34</t>
  </si>
  <si>
    <t>28355020</t>
  </si>
  <si>
    <t>páska pružná těsnící š 80mm</t>
  </si>
  <si>
    <t>1148479442</t>
  </si>
  <si>
    <t>17,86*1,1</t>
  </si>
  <si>
    <t>35</t>
  </si>
  <si>
    <t>998711103</t>
  </si>
  <si>
    <t>Přesun hmot tonážní pro izolace proti vodě, vlhkosti a plynům v objektech výšky do 60 m</t>
  </si>
  <si>
    <t>-1122174992</t>
  </si>
  <si>
    <t>36</t>
  </si>
  <si>
    <t>998711181</t>
  </si>
  <si>
    <t>Příplatek k přesunu hmot tonážní 711 prováděný bez použití mechanizace</t>
  </si>
  <si>
    <t>1406961122</t>
  </si>
  <si>
    <t>721</t>
  </si>
  <si>
    <t>Zdravotechnika - vnitřní kanalizace</t>
  </si>
  <si>
    <t>37</t>
  </si>
  <si>
    <t>721171808</t>
  </si>
  <si>
    <t>Demontáž potrubí z PVC do D 114</t>
  </si>
  <si>
    <t>-900150667</t>
  </si>
  <si>
    <t>38</t>
  </si>
  <si>
    <t>721173706</t>
  </si>
  <si>
    <t>Potrubí kanalizační z PE odpadní DN 100</t>
  </si>
  <si>
    <t>-1176396410</t>
  </si>
  <si>
    <t>39</t>
  </si>
  <si>
    <t>721173722</t>
  </si>
  <si>
    <t>Potrubí kanalizační z PE připojovací DN 40</t>
  </si>
  <si>
    <t>994055493</t>
  </si>
  <si>
    <t>40</t>
  </si>
  <si>
    <t>721173724</t>
  </si>
  <si>
    <t>Potrubí kanalizační z PE připojovací DN 70</t>
  </si>
  <si>
    <t>-1147273261</t>
  </si>
  <si>
    <t>41</t>
  </si>
  <si>
    <t>721220801</t>
  </si>
  <si>
    <t>Demontáž uzávěrek zápachových DN 70</t>
  </si>
  <si>
    <t>854959739</t>
  </si>
  <si>
    <t>vana,umyvadlo,pračka:</t>
  </si>
  <si>
    <t>42</t>
  </si>
  <si>
    <t>721290111</t>
  </si>
  <si>
    <t>Zkouška těsnosti potrubí kanalizace vodou do DN 125</t>
  </si>
  <si>
    <t>-415691280</t>
  </si>
  <si>
    <t>43</t>
  </si>
  <si>
    <t>998721103</t>
  </si>
  <si>
    <t>Přesun hmot tonážní pro vnitřní kanalizace v objektech v do 24 m</t>
  </si>
  <si>
    <t>-294237105</t>
  </si>
  <si>
    <t>44</t>
  </si>
  <si>
    <t>998721181</t>
  </si>
  <si>
    <t>Příplatek k přesunu hmot tonážní 721 prováděný bez použití mechanizace</t>
  </si>
  <si>
    <t>-860278764</t>
  </si>
  <si>
    <t>722</t>
  </si>
  <si>
    <t>Zdravotechnika - vnitřní vodovod</t>
  </si>
  <si>
    <t>45</t>
  </si>
  <si>
    <t>722170801</t>
  </si>
  <si>
    <t>Demontáž rozvodů vody z plastů do D 25</t>
  </si>
  <si>
    <t>976287877</t>
  </si>
  <si>
    <t>46</t>
  </si>
  <si>
    <t>722176113</t>
  </si>
  <si>
    <t>Montáž potrubí plastové spojované svary polyfuzně do D 25 mm</t>
  </si>
  <si>
    <t>-1126928118</t>
  </si>
  <si>
    <t>47</t>
  </si>
  <si>
    <t>28615150</t>
  </si>
  <si>
    <t>trubka vodovodní tlaková PPR řada PN 20 D 16mm dl 4m</t>
  </si>
  <si>
    <t>-649034203</t>
  </si>
  <si>
    <t>48</t>
  </si>
  <si>
    <t>28615152</t>
  </si>
  <si>
    <t>trubka vodovodní tlaková PPR řada PN 20 D 20mm dl 4m</t>
  </si>
  <si>
    <t>-142187798</t>
  </si>
  <si>
    <t>49</t>
  </si>
  <si>
    <t>28615153</t>
  </si>
  <si>
    <t>trubka vodovodní tlaková PPR řada PN 20 D 25mm dl 4m</t>
  </si>
  <si>
    <t>222706494</t>
  </si>
  <si>
    <t>722179191</t>
  </si>
  <si>
    <t>Příplatek k rozvodu vody z plastů za malý rozsah prací na zakázce do 20 m</t>
  </si>
  <si>
    <t>soubor</t>
  </si>
  <si>
    <t>-1773189831</t>
  </si>
  <si>
    <t>51</t>
  </si>
  <si>
    <t>722179192</t>
  </si>
  <si>
    <t>Příplatek k rozvodu vody z plastů za potrubí do D 32 mm do 15 svarů</t>
  </si>
  <si>
    <t>-159629040</t>
  </si>
  <si>
    <t>52</t>
  </si>
  <si>
    <t>722290215</t>
  </si>
  <si>
    <t>Zkouška těsnosti vodovodního potrubí hrdlového nebo přírubového do DN 100</t>
  </si>
  <si>
    <t>-1084003950</t>
  </si>
  <si>
    <t>53</t>
  </si>
  <si>
    <t>722290234</t>
  </si>
  <si>
    <t>Proplach a dezinfekce vodovodního potrubí do DN 80</t>
  </si>
  <si>
    <t>1222375159</t>
  </si>
  <si>
    <t>54</t>
  </si>
  <si>
    <t>998722103</t>
  </si>
  <si>
    <t>Přesun hmot tonážní pro vnitřní vodovod v objektech v do 24 m</t>
  </si>
  <si>
    <t>143569513</t>
  </si>
  <si>
    <t>55</t>
  </si>
  <si>
    <t>998722181</t>
  </si>
  <si>
    <t>Příplatek k přesunu hmot tonážní 722 prováděný bez použití mechanizace</t>
  </si>
  <si>
    <t>1363856136</t>
  </si>
  <si>
    <t>723</t>
  </si>
  <si>
    <t>Zdravotechnika - vnitřní plynovod</t>
  </si>
  <si>
    <t>56</t>
  </si>
  <si>
    <t>723120804</t>
  </si>
  <si>
    <t>Demontáž potrubí ocelové závitové svařované do DN 25</t>
  </si>
  <si>
    <t>-2009152772</t>
  </si>
  <si>
    <t>57</t>
  </si>
  <si>
    <t>723150402</t>
  </si>
  <si>
    <t>Potrubí plyn ocelové z ušlechtilé oceli spojované lisováním DN 15</t>
  </si>
  <si>
    <t>1594389945</t>
  </si>
  <si>
    <t>chránička:</t>
  </si>
  <si>
    <t>58</t>
  </si>
  <si>
    <t>723181002</t>
  </si>
  <si>
    <t>Potrubí měděné měkké spojované lisováním DN 15 ZTI</t>
  </si>
  <si>
    <t>-1733961282</t>
  </si>
  <si>
    <t>59</t>
  </si>
  <si>
    <t>723190105</t>
  </si>
  <si>
    <t>Přípojka plynovodní nerezová hadice G1/2 F x G1/2 F délky 100 cm spojovaná na závit</t>
  </si>
  <si>
    <t>-1396485994</t>
  </si>
  <si>
    <t>60</t>
  </si>
  <si>
    <t>723190901</t>
  </si>
  <si>
    <t>Uzavření,otevření plynovodního potrubí při opravě</t>
  </si>
  <si>
    <t>2054220447</t>
  </si>
  <si>
    <t>61</t>
  </si>
  <si>
    <t>723190907</t>
  </si>
  <si>
    <t>Odvzdušnění nebo napuštění plynovodního potrubí</t>
  </si>
  <si>
    <t>662353724</t>
  </si>
  <si>
    <t>62</t>
  </si>
  <si>
    <t>723190909</t>
  </si>
  <si>
    <t>Zkouška těsnosti potrubí plynovodního</t>
  </si>
  <si>
    <t>730304096</t>
  </si>
  <si>
    <t>63</t>
  </si>
  <si>
    <t>998723103</t>
  </si>
  <si>
    <t>Přesun hmot tonážní pro vnitřní plynovod v objektech v do 24 m</t>
  </si>
  <si>
    <t>817193773</t>
  </si>
  <si>
    <t>64</t>
  </si>
  <si>
    <t>998723181</t>
  </si>
  <si>
    <t>Příplatek k přesunu hmot tonážní 723 prováděný bez použití mechanizace</t>
  </si>
  <si>
    <t>64561121</t>
  </si>
  <si>
    <t>725</t>
  </si>
  <si>
    <t>Zdravotechnika - zařizovací předměty</t>
  </si>
  <si>
    <t>65</t>
  </si>
  <si>
    <t>725110811</t>
  </si>
  <si>
    <t>Demontáž klozetů splachovací s nádrží</t>
  </si>
  <si>
    <t>1510274814</t>
  </si>
  <si>
    <t>66</t>
  </si>
  <si>
    <t>725112001</t>
  </si>
  <si>
    <t>Klozet keramický standardní samostatně stojící s hlubokým splachováním odpad vodorovný</t>
  </si>
  <si>
    <t>-437081820</t>
  </si>
  <si>
    <t>67</t>
  </si>
  <si>
    <t>725210821</t>
  </si>
  <si>
    <t>Demontáž umyvadel bez výtokových armatur</t>
  </si>
  <si>
    <t>-1195193400</t>
  </si>
  <si>
    <t>68</t>
  </si>
  <si>
    <t>725211602</t>
  </si>
  <si>
    <t>Umyvadlo keramické připevněné na stěnu šrouby bílé bez krytu na sifon 550 mm</t>
  </si>
  <si>
    <t>-1511032647</t>
  </si>
  <si>
    <t>69</t>
  </si>
  <si>
    <t>725220841</t>
  </si>
  <si>
    <t>Demontáž van ocelová</t>
  </si>
  <si>
    <t>-259779477</t>
  </si>
  <si>
    <t>70</t>
  </si>
  <si>
    <t>725222116</t>
  </si>
  <si>
    <t>Vana bez armatur výtokových akrylátová se zápachovou uzávěrkou 1500x700 mm</t>
  </si>
  <si>
    <t>1485716050</t>
  </si>
  <si>
    <t>71</t>
  </si>
  <si>
    <t>725810811</t>
  </si>
  <si>
    <t>Demontáž ventilů výtokových nástěnných</t>
  </si>
  <si>
    <t>1543670522</t>
  </si>
  <si>
    <t>72</t>
  </si>
  <si>
    <t>725811115</t>
  </si>
  <si>
    <t>Ventil nástěnný pevný výtok G1/2x80 mm</t>
  </si>
  <si>
    <t>-2038256663</t>
  </si>
  <si>
    <t>73</t>
  </si>
  <si>
    <t>725820801</t>
  </si>
  <si>
    <t>Demontáž baterie nástěnné do G 3 / 4</t>
  </si>
  <si>
    <t>1850762132</t>
  </si>
  <si>
    <t>74</t>
  </si>
  <si>
    <t>725822611</t>
  </si>
  <si>
    <t>Baterie umyvadlová stojánková páková bez výpusti</t>
  </si>
  <si>
    <t>208186691</t>
  </si>
  <si>
    <t>76</t>
  </si>
  <si>
    <t>725865501</t>
  </si>
  <si>
    <t>Odpadní souprava DN 40/50 se zápachovou uzávěrkou pro vanu, ovládání bovdenem</t>
  </si>
  <si>
    <t>-1533132409</t>
  </si>
  <si>
    <t>77</t>
  </si>
  <si>
    <t>725869101</t>
  </si>
  <si>
    <t>Montáž zápachových uzávěrek do DN 40</t>
  </si>
  <si>
    <t>-119366167</t>
  </si>
  <si>
    <t>78</t>
  </si>
  <si>
    <t>55161837</t>
  </si>
  <si>
    <t>uzávěrka zápachová pro pračku a myčku nástěnná PP-bílá DN 40</t>
  </si>
  <si>
    <t>343505334</t>
  </si>
  <si>
    <t>79</t>
  </si>
  <si>
    <t>ZUU</t>
  </si>
  <si>
    <t>Zápachová uzávěra - sifon pro umyvadla, provedení chrom</t>
  </si>
  <si>
    <t>662322184</t>
  </si>
  <si>
    <t>80</t>
  </si>
  <si>
    <t>725980123</t>
  </si>
  <si>
    <t>Dvířka 40/20 vč. montáže a začištění k obkladu</t>
  </si>
  <si>
    <t>-1378890197</t>
  </si>
  <si>
    <t>81</t>
  </si>
  <si>
    <t>998725103</t>
  </si>
  <si>
    <t>Přesun hmot tonážní pro zařizovací předměty v objektech v do 24 m</t>
  </si>
  <si>
    <t>-1098255507</t>
  </si>
  <si>
    <t>82</t>
  </si>
  <si>
    <t>998725181</t>
  </si>
  <si>
    <t>Příplatek k přesunu hmot tonážní 725 prováděný bez použití mechanizace</t>
  </si>
  <si>
    <t>1583775140</t>
  </si>
  <si>
    <t>83</t>
  </si>
  <si>
    <t>OIM</t>
  </si>
  <si>
    <t>Ostatní instalační materiál nutný pro dopojení zařizovacích předmětů (pancéřové hadičky, těsnění atd...)</t>
  </si>
  <si>
    <t>kpl</t>
  </si>
  <si>
    <t>-1890844680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</si>
  <si>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</si>
  <si>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</si>
  <si>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</si>
  <si>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</si>
  <si>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</si>
  <si>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-1064753846</t>
  </si>
  <si>
    <t>85</t>
  </si>
  <si>
    <t>998726113</t>
  </si>
  <si>
    <t>Přesun hmot tonážní pro instalační prefabrikáty v objektech v do 24 m</t>
  </si>
  <si>
    <t>998298946</t>
  </si>
  <si>
    <t>86</t>
  </si>
  <si>
    <t>998726181</t>
  </si>
  <si>
    <t>Příplatek k přesunu hmot tonážní 726 prováděný bez použití mechanizace</t>
  </si>
  <si>
    <t>1851784940</t>
  </si>
  <si>
    <t>741</t>
  </si>
  <si>
    <t>Elektroinstalace - silnoproud</t>
  </si>
  <si>
    <t>87</t>
  </si>
  <si>
    <t>725610902</t>
  </si>
  <si>
    <t>Výměna plynových sporáků s úpravou instalace</t>
  </si>
  <si>
    <t>1475804792</t>
  </si>
  <si>
    <t>88</t>
  </si>
  <si>
    <t>54111971</t>
  </si>
  <si>
    <t>sporák plynový</t>
  </si>
  <si>
    <t>-346540920</t>
  </si>
  <si>
    <t>89</t>
  </si>
  <si>
    <t>741112001</t>
  </si>
  <si>
    <t>Montáž krabice zapuštěná plastová kruhová</t>
  </si>
  <si>
    <t>1167524547</t>
  </si>
  <si>
    <t>90</t>
  </si>
  <si>
    <t>34571515</t>
  </si>
  <si>
    <t>krabice přístrojová instalační 400 V, 142x71x45mm do dutých stěn</t>
  </si>
  <si>
    <t>-248870915</t>
  </si>
  <si>
    <t>91</t>
  </si>
  <si>
    <t>741120001</t>
  </si>
  <si>
    <t>Montáž vodič Cu izolovaný plný a laněný žíla 0,35-6 mm2 pod omítku (CY)</t>
  </si>
  <si>
    <t>-784053592</t>
  </si>
  <si>
    <t>92</t>
  </si>
  <si>
    <t>34111036</t>
  </si>
  <si>
    <t>kabel silový s Cu jádrem 1 kV 3x2,5mm2</t>
  </si>
  <si>
    <t>-961798996</t>
  </si>
  <si>
    <t>93</t>
  </si>
  <si>
    <t>34111018</t>
  </si>
  <si>
    <t>kabel silový s Cu jádrem 6mm2</t>
  </si>
  <si>
    <t>-236279039</t>
  </si>
  <si>
    <t>94</t>
  </si>
  <si>
    <t>741210001</t>
  </si>
  <si>
    <t>Montáž rozvodnice oceloplechová nebo plastová běžná do 20 kg</t>
  </si>
  <si>
    <t>1747655022</t>
  </si>
  <si>
    <t>95</t>
  </si>
  <si>
    <t>35713850</t>
  </si>
  <si>
    <t>rozvodnice elektroměrové s jedním 1 fázovým místem bez požární úpravy 18 pozic</t>
  </si>
  <si>
    <t>-968364182</t>
  </si>
  <si>
    <t>96</t>
  </si>
  <si>
    <t>741310001</t>
  </si>
  <si>
    <t>Montáž vypínač nástěnný 1-jednopólový prostředí normální</t>
  </si>
  <si>
    <t>-1618387777</t>
  </si>
  <si>
    <t>97</t>
  </si>
  <si>
    <t>34535799</t>
  </si>
  <si>
    <t>ovladač zapínací tlačítkový 10A 3553-80289 velkoplošný</t>
  </si>
  <si>
    <t>642948650</t>
  </si>
  <si>
    <t>98</t>
  </si>
  <si>
    <t>741313001</t>
  </si>
  <si>
    <t>Montáž zásuvka (polo)zapuštěná bezšroubové připojení 2P+PE se zapojením vodičů</t>
  </si>
  <si>
    <t>-2007432545</t>
  </si>
  <si>
    <t>99</t>
  </si>
  <si>
    <t>35811077</t>
  </si>
  <si>
    <t>zásuvka nepropustná nástěnná 16A 220 V 3pólová</t>
  </si>
  <si>
    <t>22724163</t>
  </si>
  <si>
    <t>100</t>
  </si>
  <si>
    <t>741370002</t>
  </si>
  <si>
    <t>Montáž svítidlo žárovkové bytové stropní přisazené 1 zdroj se sklem</t>
  </si>
  <si>
    <t>1018117160</t>
  </si>
  <si>
    <t>101</t>
  </si>
  <si>
    <t>34821275</t>
  </si>
  <si>
    <t>svítidlo bytové žárovkové IP 42, max. 60 W E27</t>
  </si>
  <si>
    <t>-427057917</t>
  </si>
  <si>
    <t>102</t>
  </si>
  <si>
    <t>34111030</t>
  </si>
  <si>
    <t>kabel silový s Cu jádrem 1 kV 3x1,5mm2</t>
  </si>
  <si>
    <t>-707043792</t>
  </si>
  <si>
    <t>103</t>
  </si>
  <si>
    <t>741810001</t>
  </si>
  <si>
    <t>Celková prohlídka elektrického rozvodu a zařízení do 100 000,- Kč</t>
  </si>
  <si>
    <t>-310091926</t>
  </si>
  <si>
    <t>104</t>
  </si>
  <si>
    <t>998741103</t>
  </si>
  <si>
    <t>Přesun hmot tonážní pro silnoproud v objektech v do 24 m</t>
  </si>
  <si>
    <t>127910887</t>
  </si>
  <si>
    <t>105</t>
  </si>
  <si>
    <t>998741181</t>
  </si>
  <si>
    <t>Příplatek k přesunu hmot tonážní 741 prováděný bez použití mechanizace</t>
  </si>
  <si>
    <t>-142407033</t>
  </si>
  <si>
    <t>106</t>
  </si>
  <si>
    <t>34823735</t>
  </si>
  <si>
    <t>svítidlo zářivkové interiérové s kompenzací, barva bílá, 18W, délka 974 mm</t>
  </si>
  <si>
    <t>1557292332</t>
  </si>
  <si>
    <t>751</t>
  </si>
  <si>
    <t>Vzduchotechnika</t>
  </si>
  <si>
    <t>107</t>
  </si>
  <si>
    <t>751111012</t>
  </si>
  <si>
    <t>Mtž vent ax ntl nástěnného základního D do 200 mm</t>
  </si>
  <si>
    <t>916265765</t>
  </si>
  <si>
    <t>108</t>
  </si>
  <si>
    <t>V</t>
  </si>
  <si>
    <t>Axiální ventilátor max. 20x20cm, pr. 125 mm</t>
  </si>
  <si>
    <t>-1982664801</t>
  </si>
  <si>
    <t>109</t>
  </si>
  <si>
    <t>751111811</t>
  </si>
  <si>
    <t>Demontáž ventilátoru axiálního nízkotlakého kruhové potrubí D do 200 mm</t>
  </si>
  <si>
    <t>-724065183</t>
  </si>
  <si>
    <t>110</t>
  </si>
  <si>
    <t>998751102</t>
  </si>
  <si>
    <t>Přesun hmot tonážní pro vzduchotechniku v objektech v do 24 m</t>
  </si>
  <si>
    <t>231944042</t>
  </si>
  <si>
    <t>111</t>
  </si>
  <si>
    <t>998751181</t>
  </si>
  <si>
    <t>Příplatek k přesunu hmot tonážní 751 prováděný bez použití mechanizace</t>
  </si>
  <si>
    <t>1168733598</t>
  </si>
  <si>
    <t>763</t>
  </si>
  <si>
    <t>Konstrukce suché výstavby</t>
  </si>
  <si>
    <t>112</t>
  </si>
  <si>
    <t>763111331</t>
  </si>
  <si>
    <t>SDK příčka tl 80 mm profil CW+UW 50 desky 1xH2 15 TI 40 mm</t>
  </si>
  <si>
    <t>485676061</t>
  </si>
  <si>
    <t>1,95*2*2,6</t>
  </si>
  <si>
    <t>2,85*2,6</t>
  </si>
  <si>
    <t>(0,91+2,59)*2,6</t>
  </si>
  <si>
    <t>-0,8*2,1</t>
  </si>
  <si>
    <t>113</t>
  </si>
  <si>
    <t>763111718</t>
  </si>
  <si>
    <t>SDK příčka úprava styku příčky a stropu/stávající stěny páskou nebo silikonováním</t>
  </si>
  <si>
    <t>1250974921</t>
  </si>
  <si>
    <t>2,85</t>
  </si>
  <si>
    <t>(0,895+1,11)*2</t>
  </si>
  <si>
    <t>0,9+2,59+1,95</t>
  </si>
  <si>
    <t>2,6*6</t>
  </si>
  <si>
    <t>114</t>
  </si>
  <si>
    <t>763111724</t>
  </si>
  <si>
    <t>SDK příčka páska k vyztužení různých úhlů</t>
  </si>
  <si>
    <t>-779254498</t>
  </si>
  <si>
    <t>2,6*3</t>
  </si>
  <si>
    <t>115</t>
  </si>
  <si>
    <t>763111751</t>
  </si>
  <si>
    <t>Příplatek k SDK příčce za plochu do 6 m2 jednotlivě</t>
  </si>
  <si>
    <t>-1693094499</t>
  </si>
  <si>
    <t>116</t>
  </si>
  <si>
    <t>763111762</t>
  </si>
  <si>
    <t>Příplatek k SDK příčce s jednoduchou nosnou konstrukcí za zahuštění profilů na vzdálenost 41 mm</t>
  </si>
  <si>
    <t>1044365322</t>
  </si>
  <si>
    <t>117</t>
  </si>
  <si>
    <t>763111771</t>
  </si>
  <si>
    <t>Příplatek k SDK příčce za rovinnost kvality Q3</t>
  </si>
  <si>
    <t>-1478888397</t>
  </si>
  <si>
    <t>24,97*2</t>
  </si>
  <si>
    <t>118</t>
  </si>
  <si>
    <t>998763303</t>
  </si>
  <si>
    <t>Přesun hmot tonážní pro sádrokartonové konstrukce v objektech v do 24 m</t>
  </si>
  <si>
    <t>1044439924</t>
  </si>
  <si>
    <t>119</t>
  </si>
  <si>
    <t>998763381</t>
  </si>
  <si>
    <t>Příplatek k přesunu hmot tonážní 763 SDK prováděný bez použití mechanizace</t>
  </si>
  <si>
    <t>384386980</t>
  </si>
  <si>
    <t>120</t>
  </si>
  <si>
    <t>VS</t>
  </si>
  <si>
    <t>Příplatek za použití vysokopevnostního sádrokartonu tvrzeného v místě zavěšení kuchyňské linky</t>
  </si>
  <si>
    <t>-1808747203</t>
  </si>
  <si>
    <t>2,85*2,6-0,8*2,1</t>
  </si>
  <si>
    <t>766</t>
  </si>
  <si>
    <t>Konstrukce truhlářské</t>
  </si>
  <si>
    <t>121</t>
  </si>
  <si>
    <t>766421812</t>
  </si>
  <si>
    <t>Demontáž truhlářského obložení podhledů z panelů plochy přes 1,5 m2</t>
  </si>
  <si>
    <t>2050477103</t>
  </si>
  <si>
    <t>demontáž obložení stropu umakartem:</t>
  </si>
  <si>
    <t>2,6*1,895</t>
  </si>
  <si>
    <t>122</t>
  </si>
  <si>
    <t>766660001</t>
  </si>
  <si>
    <t>Montáž dveřních křídel otvíravých 1křídlových š do 0,8 m do ocelové zárubně</t>
  </si>
  <si>
    <t>-1656693602</t>
  </si>
  <si>
    <t>123</t>
  </si>
  <si>
    <t>61162854</t>
  </si>
  <si>
    <t>dveře vnitřní foliované plné 1křídlové 70x197 cm</t>
  </si>
  <si>
    <t>1356350802</t>
  </si>
  <si>
    <t>124</t>
  </si>
  <si>
    <t>54914610</t>
  </si>
  <si>
    <t>kování vrchní dveřní klika včetně rozet a montážního materiál nerez PK</t>
  </si>
  <si>
    <t>1939652200</t>
  </si>
  <si>
    <t>125</t>
  </si>
  <si>
    <t>766660722</t>
  </si>
  <si>
    <t>Montáž dveřního kování - zámku</t>
  </si>
  <si>
    <t>88928362</t>
  </si>
  <si>
    <t>126</t>
  </si>
  <si>
    <t>54925015</t>
  </si>
  <si>
    <t>zámek stavební zadlabací dozický 02-03 L Zn</t>
  </si>
  <si>
    <t>1700506271</t>
  </si>
  <si>
    <t>127</t>
  </si>
  <si>
    <t>766695212</t>
  </si>
  <si>
    <t>Montáž truhlářských prahů dveří 1křídlových šířky do 10 cm</t>
  </si>
  <si>
    <t>-383076074</t>
  </si>
  <si>
    <t>128</t>
  </si>
  <si>
    <t>61187416</t>
  </si>
  <si>
    <t>práh dveřní dřevěný bukový tl 2cm dl 92cm š 10cm</t>
  </si>
  <si>
    <t>1812767466</t>
  </si>
  <si>
    <t>129</t>
  </si>
  <si>
    <t>766812840</t>
  </si>
  <si>
    <t>Demontáž kuchyňských linek dřevěných nebo kovových délky do 2,1 m</t>
  </si>
  <si>
    <t>148985316</t>
  </si>
  <si>
    <t>130</t>
  </si>
  <si>
    <t>998766103</t>
  </si>
  <si>
    <t>Přesun hmot tonážní pro konstrukce truhlářské v objektech v do 24 m</t>
  </si>
  <si>
    <t>66600285</t>
  </si>
  <si>
    <t>131</t>
  </si>
  <si>
    <t>998766181</t>
  </si>
  <si>
    <t>Příplatek k přesunu hmot tonážní 766 prováděný bez použití mechanizace</t>
  </si>
  <si>
    <t>1545145336</t>
  </si>
  <si>
    <t>132</t>
  </si>
  <si>
    <t>DV</t>
  </si>
  <si>
    <t>Dodávka a osazení SDK konstrukce dvířek za wc - pro obklad vč. úchytek a začištění</t>
  </si>
  <si>
    <t>-1242814748</t>
  </si>
  <si>
    <t>133</t>
  </si>
  <si>
    <t>KL</t>
  </si>
  <si>
    <t>Kuchyňská linka dle specifikace vč. dřezu - dodávka</t>
  </si>
  <si>
    <t>-999999320</t>
  </si>
  <si>
    <t>134</t>
  </si>
  <si>
    <t>MKL</t>
  </si>
  <si>
    <t>Montáž kuchyňské linky dle specifikace</t>
  </si>
  <si>
    <t>-2120240474</t>
  </si>
  <si>
    <t>135</t>
  </si>
  <si>
    <t>UP</t>
  </si>
  <si>
    <t>Dodatečná úprava dveřních prahů vzhledem k výškovým rozdílům podlah</t>
  </si>
  <si>
    <t>461539954</t>
  </si>
  <si>
    <t>771</t>
  </si>
  <si>
    <t>Podlahy z dlaždic</t>
  </si>
  <si>
    <t>136</t>
  </si>
  <si>
    <t>771571113</t>
  </si>
  <si>
    <t>Montáž podlah z keramických dlaždic režných hladkých do malty do 12 ks/m2</t>
  </si>
  <si>
    <t>-1428088813</t>
  </si>
  <si>
    <t>137</t>
  </si>
  <si>
    <t>771591111</t>
  </si>
  <si>
    <t>Podlahy penetrace podkladu</t>
  </si>
  <si>
    <t>-1115155556</t>
  </si>
  <si>
    <t>138</t>
  </si>
  <si>
    <t>59761408</t>
  </si>
  <si>
    <t>dlaždice keramická barevná přes 9 do 12 ks/m2</t>
  </si>
  <si>
    <t>-1308452514</t>
  </si>
  <si>
    <t>3,863*1,1</t>
  </si>
  <si>
    <t>4,249*1,1 'Přepočtené koeficientem množství</t>
  </si>
  <si>
    <t>139</t>
  </si>
  <si>
    <t>998771103</t>
  </si>
  <si>
    <t>Přesun hmot tonážní pro podlahy z dlaždic v objektech v do 24 m</t>
  </si>
  <si>
    <t>1512732911</t>
  </si>
  <si>
    <t>140</t>
  </si>
  <si>
    <t>998771181</t>
  </si>
  <si>
    <t>Příplatek k přesunu hmot tonážní 771 prováděný bez použití mechanizace</t>
  </si>
  <si>
    <t>7938984</t>
  </si>
  <si>
    <t>776</t>
  </si>
  <si>
    <t>Podlahy povlakové</t>
  </si>
  <si>
    <t>141</t>
  </si>
  <si>
    <t>776201812</t>
  </si>
  <si>
    <t>Demontáž lepených povlakových podlah s podložkou ručně</t>
  </si>
  <si>
    <t>106242694</t>
  </si>
  <si>
    <t>demontáž nášlapné vrstvy z pvc:</t>
  </si>
  <si>
    <t>1,13*0,895</t>
  </si>
  <si>
    <t>1,6*1,78</t>
  </si>
  <si>
    <t>0,7*2,85</t>
  </si>
  <si>
    <t>142</t>
  </si>
  <si>
    <t>776421111</t>
  </si>
  <si>
    <t>Montáž obvodových lišt lepením</t>
  </si>
  <si>
    <t>1515613466</t>
  </si>
  <si>
    <t>2,69+1,95</t>
  </si>
  <si>
    <t>143</t>
  </si>
  <si>
    <t>28411003</t>
  </si>
  <si>
    <t>lišta soklová PVC 30 x 30 mm</t>
  </si>
  <si>
    <t>2077273185</t>
  </si>
  <si>
    <t>5,30285714285714*1,02 'Přepočtené koeficientem množství</t>
  </si>
  <si>
    <t>144</t>
  </si>
  <si>
    <t>998776103</t>
  </si>
  <si>
    <t>Přesun hmot tonážní pro podlahy povlakové v objektech v do 24 m</t>
  </si>
  <si>
    <t>453800494</t>
  </si>
  <si>
    <t>145</t>
  </si>
  <si>
    <t>998776181</t>
  </si>
  <si>
    <t>Příplatek k přesunu hmot tonážní 776 prováděný bez použití mechanizace</t>
  </si>
  <si>
    <t>-1130833118</t>
  </si>
  <si>
    <t>781</t>
  </si>
  <si>
    <t>Dokončovací práce - obklady</t>
  </si>
  <si>
    <t>146</t>
  </si>
  <si>
    <t>781413212</t>
  </si>
  <si>
    <t>Montáž obkladů vnitřních z dekorů pórovinových výšky do 75 mm lepených standardním lepidlem</t>
  </si>
  <si>
    <t>157984117</t>
  </si>
  <si>
    <t>147</t>
  </si>
  <si>
    <t>L</t>
  </si>
  <si>
    <t>Listela - dekorovaný obklad</t>
  </si>
  <si>
    <t>-485343881</t>
  </si>
  <si>
    <t>10,82/0,4*1,1</t>
  </si>
  <si>
    <t>148</t>
  </si>
  <si>
    <t>781471113</t>
  </si>
  <si>
    <t>Montáž obkladů vnitřních keramických hladkých do 19 ks/m2 kladených do malty</t>
  </si>
  <si>
    <t>-1626862726</t>
  </si>
  <si>
    <t>(1,87+1,535)*2*2</t>
  </si>
  <si>
    <t>(0,895+1,11)*2*2</t>
  </si>
  <si>
    <t>(0,6+2+0,6)*0,6</t>
  </si>
  <si>
    <t>149</t>
  </si>
  <si>
    <t>59761155</t>
  </si>
  <si>
    <t>dlaždice keramické koupelnové(barevné) přes 19 do 25 ks/m2</t>
  </si>
  <si>
    <t>1867993112</t>
  </si>
  <si>
    <t>23,56*1,1</t>
  </si>
  <si>
    <t>150</t>
  </si>
  <si>
    <t>781495111</t>
  </si>
  <si>
    <t>Penetrace podkladu vnitřních obkladů</t>
  </si>
  <si>
    <t>-521572316</t>
  </si>
  <si>
    <t>151</t>
  </si>
  <si>
    <t>998781103</t>
  </si>
  <si>
    <t>Přesun hmot tonážní pro obklady keramické v objektech v do 24 m</t>
  </si>
  <si>
    <t>-770533016</t>
  </si>
  <si>
    <t>152</t>
  </si>
  <si>
    <t>998781181</t>
  </si>
  <si>
    <t>Příplatek k přesunu hmot tonážní 781 prováděný bez použití mechanizace</t>
  </si>
  <si>
    <t>-1028085708</t>
  </si>
  <si>
    <t>153</t>
  </si>
  <si>
    <t>Z</t>
  </si>
  <si>
    <t>Dodávka a montáž zrcadla na zeď</t>
  </si>
  <si>
    <t>-1061924067</t>
  </si>
  <si>
    <t>783</t>
  </si>
  <si>
    <t>Dokončovací práce - nátěry</t>
  </si>
  <si>
    <t>154</t>
  </si>
  <si>
    <t>783301313</t>
  </si>
  <si>
    <t>Odmaštění zámečnických konstrukcí ředidlovým odmašťovačem</t>
  </si>
  <si>
    <t>939353953</t>
  </si>
  <si>
    <t>155</t>
  </si>
  <si>
    <t>783314101</t>
  </si>
  <si>
    <t>Základní jednonásobný syntetický nátěr zámečnických konstrukcí</t>
  </si>
  <si>
    <t>640309247</t>
  </si>
  <si>
    <t>zárubně:</t>
  </si>
  <si>
    <t>(2*2+0,9)*2*0,5</t>
  </si>
  <si>
    <t>156</t>
  </si>
  <si>
    <t>783317101</t>
  </si>
  <si>
    <t>Krycí jednonásobný syntetický standardní nátěr zámečnických konstrukcí</t>
  </si>
  <si>
    <t>-2070493208</t>
  </si>
  <si>
    <t>784</t>
  </si>
  <si>
    <t>Dokončovací práce - malby a tapety</t>
  </si>
  <si>
    <t>157</t>
  </si>
  <si>
    <t>1069273154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</si>
  <si>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</si>
  <si>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</si>
  <si>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</si>
  <si>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</si>
  <si>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</si>
  <si>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</si>
  <si>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</si>
  <si>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</si>
  <si>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Základní silikátová jednonásobná penetrace podkladu v místnostech výšky do 3,80m</t>
  </si>
  <si>
    <t>-1800785759</t>
  </si>
  <si>
    <t>159</t>
  </si>
  <si>
    <t>784321001</t>
  </si>
  <si>
    <t>Jednonásobné silikátové bílé malby v místnosti výšky do 3,80 m</t>
  </si>
  <si>
    <t>-1899487369</t>
  </si>
  <si>
    <t>HZS</t>
  </si>
  <si>
    <t>Hodinové zúčtovací sazby</t>
  </si>
  <si>
    <t>160</t>
  </si>
  <si>
    <t>HZS1292</t>
  </si>
  <si>
    <t>Hodinová zúčtovací sazba stavební dělník</t>
  </si>
  <si>
    <t>hod</t>
  </si>
  <si>
    <t>512</t>
  </si>
  <si>
    <t>-2104858184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</si>
  <si>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</si>
  <si>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</si>
  <si>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</si>
  <si>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</si>
  <si>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</si>
  <si>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</si>
  <si>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</si>
  <si>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</si>
  <si>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</si>
  <si>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Hodinová zúčtovací sazba instalatér odborný</t>
  </si>
  <si>
    <t>1170368367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</si>
  <si>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</si>
  <si>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</si>
  <si>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</si>
  <si>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</si>
  <si>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Hodinová zúčtovací sazba montér potrubí</t>
  </si>
  <si>
    <t>2026724961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</si>
  <si>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</si>
  <si>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</si>
  <si>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</si>
  <si>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</si>
  <si>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</si>
  <si>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</si>
  <si>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</si>
  <si>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978116303</t>
  </si>
  <si>
    <t>VRN7</t>
  </si>
  <si>
    <t>Provozní vlivy</t>
  </si>
  <si>
    <t>070001000</t>
  </si>
  <si>
    <t>-569477373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</si>
</sst>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V. Košaře 122/1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27. 8. 2019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'4a - Bytová jednotka č.4 ...'!J30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'4a - Bytová jednotka č.4 ...'!P142</f>
        <v>0</v>
      </c>
      <c r="AV95" s="85">
        <f>'4a - Bytová jednotka č.4 ...'!J33</f>
        <v>0</v>
      </c>
      <c r="AW95" s="85">
        <f>'4a - Bytová jednotka č.4 ...'!J34</f>
        <v>0</v>
      </c>
      <c r="AX95" s="85">
        <f>'4a - Bytová jednotka č.4 ...'!J35</f>
        <v>0</v>
      </c>
      <c r="AY95" s="85">
        <f>'4a - Bytová jednotka č.4 ...'!J36</f>
        <v>0</v>
      </c>
      <c r="AZ95" s="85">
        <f>'4a - Bytová jednotka č.4 ...'!F33</f>
        <v>0</v>
      </c>
      <c r="BA95" s="85">
        <f>'4a - Bytová jednotka č.4 ...'!F34</f>
        <v>0</v>
      </c>
      <c r="BB95" s="85">
        <f>'4a - Bytová jednotka č.4 ...'!F35</f>
        <v>0</v>
      </c>
      <c r="BC95" s="85">
        <f>'4a - Bytová jednotka č.4 ...'!F36</f>
        <v>0</v>
      </c>
      <c r="BD95" s="87">
        <f>'4a - Bytová jednotka č.4 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a - Bytová jednotka č.4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0"/>
  <sheetViews>
    <sheetView showGridLines="0" tabSelected="1" workbookViewId="0" topLeftCell="A275">
      <selection activeCell="F286" sqref="F28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V. Košaře 122/1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ROUND((SUM(BE142:BE459)),2)</f>
        <v>0</v>
      </c>
      <c r="G33" s="32"/>
      <c r="H33" s="32"/>
      <c r="I33" s="103">
        <v>0.21</v>
      </c>
      <c r="J33" s="102">
        <f>ROUND(((SUM(BE142:BE459))*I33),2)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ROUND((SUM(BF142:BF459)),2)</f>
        <v>0</v>
      </c>
      <c r="G34" s="32"/>
      <c r="H34" s="32"/>
      <c r="I34" s="103">
        <v>0.15</v>
      </c>
      <c r="J34" s="102">
        <f>ROUND(((SUM(BF142:BF459))*I34),2)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ROUND((SUM(BG142:BG459)),2)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ROUND((SUM(BH142:BH459)),2)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ROUND((SUM(BI142:BI459)),2)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122/1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4a - Bytová jednotka č.4 - varianta 2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J172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J196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J204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J208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J209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J273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J292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J296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J317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J323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J349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J368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J379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J392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J410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J416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J430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J455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J456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J458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V. Košaře 122/1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4a - Bytová jednotka č.4 - varianta 2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P143+P208+P430+P455</f>
        <v>0</v>
      </c>
      <c r="Q142" s="66"/>
      <c r="R142" s="141">
        <f>R143+R208+R430+R455</f>
        <v>3.2809693599999994</v>
      </c>
      <c r="S142" s="66"/>
      <c r="T142" s="142">
        <f>T143+T208+T430+T455</f>
        <v>3.8147687000000006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BK143+BK208+BK430+BK455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P144+P147+P172+P196+P204</f>
        <v>0</v>
      </c>
      <c r="Q143" s="150"/>
      <c r="R143" s="151">
        <f>R144+R147+R172+R196+R204</f>
        <v>0.8854149799999999</v>
      </c>
      <c r="S143" s="150"/>
      <c r="T143" s="152">
        <f>T144+T147+T172+T196+T204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BK144+BK147+BK172+BK196+BK204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2">
      <c r="B146" s="172"/>
      <c r="D146" s="173" t="s">
        <v>145</v>
      </c>
      <c r="E146" s="174" t="s">
        <v>1</v>
      </c>
      <c r="F146" s="175" t="s">
        <v>146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147</v>
      </c>
      <c r="F147" s="155" t="s">
        <v>148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SUM(P148:P171)</f>
        <v>0</v>
      </c>
      <c r="Q147" s="150"/>
      <c r="R147" s="151">
        <f>SUM(R148:R171)</f>
        <v>0.7702669799999999</v>
      </c>
      <c r="S147" s="150"/>
      <c r="T147" s="152">
        <f>SUM(T148:T171)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SUM(BK148:BK171)</f>
        <v>0</v>
      </c>
    </row>
    <row r="148" spans="1:65" s="2" customFormat="1" ht="21.75" customHeight="1">
      <c r="A148" s="32"/>
      <c r="B148" s="157"/>
      <c r="C148" s="158" t="s">
        <v>143</v>
      </c>
      <c r="D148" s="158" t="s">
        <v>138</v>
      </c>
      <c r="E148" s="159" t="s">
        <v>149</v>
      </c>
      <c r="F148" s="160" t="s">
        <v>150</v>
      </c>
      <c r="G148" s="161" t="s">
        <v>141</v>
      </c>
      <c r="H148" s="162">
        <v>4.505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0.0011713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143</v>
      </c>
      <c r="BK148" s="171">
        <f>ROUND(I148*H148,2)</f>
        <v>0</v>
      </c>
      <c r="BL148" s="17" t="s">
        <v>142</v>
      </c>
      <c r="BM148" s="170" t="s">
        <v>151</v>
      </c>
    </row>
    <row r="149" spans="2:51" s="13" customFormat="1" ht="12">
      <c r="B149" s="172"/>
      <c r="D149" s="173" t="s">
        <v>145</v>
      </c>
      <c r="E149" s="174" t="s">
        <v>1</v>
      </c>
      <c r="F149" s="175" t="s">
        <v>152</v>
      </c>
      <c r="H149" s="176">
        <v>5.051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145</v>
      </c>
      <c r="AU149" s="174" t="s">
        <v>143</v>
      </c>
      <c r="AV149" s="13" t="s">
        <v>143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145</v>
      </c>
      <c r="E150" s="174" t="s">
        <v>1</v>
      </c>
      <c r="F150" s="175" t="s">
        <v>153</v>
      </c>
      <c r="H150" s="176">
        <v>-0.546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145</v>
      </c>
      <c r="AU150" s="174" t="s">
        <v>143</v>
      </c>
      <c r="AV150" s="13" t="s">
        <v>143</v>
      </c>
      <c r="AW150" s="13" t="s">
        <v>33</v>
      </c>
      <c r="AX150" s="13" t="s">
        <v>76</v>
      </c>
      <c r="AY150" s="174" t="s">
        <v>135</v>
      </c>
    </row>
    <row r="151" spans="2:51" s="14" customFormat="1" ht="12">
      <c r="B151" s="181"/>
      <c r="D151" s="173" t="s">
        <v>145</v>
      </c>
      <c r="E151" s="182" t="s">
        <v>1</v>
      </c>
      <c r="F151" s="183" t="s">
        <v>154</v>
      </c>
      <c r="H151" s="184">
        <v>4.505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145</v>
      </c>
      <c r="AU151" s="182" t="s">
        <v>143</v>
      </c>
      <c r="AV151" s="14" t="s">
        <v>142</v>
      </c>
      <c r="AW151" s="14" t="s">
        <v>33</v>
      </c>
      <c r="AX151" s="14" t="s">
        <v>84</v>
      </c>
      <c r="AY151" s="182" t="s">
        <v>135</v>
      </c>
    </row>
    <row r="152" spans="1:65" s="2" customFormat="1" ht="21.75" customHeight="1">
      <c r="A152" s="32"/>
      <c r="B152" s="157"/>
      <c r="C152" s="158" t="s">
        <v>155</v>
      </c>
      <c r="D152" s="158" t="s">
        <v>138</v>
      </c>
      <c r="E152" s="159" t="s">
        <v>156</v>
      </c>
      <c r="F152" s="160" t="s">
        <v>157</v>
      </c>
      <c r="G152" s="161" t="s">
        <v>141</v>
      </c>
      <c r="H152" s="162">
        <v>4.505</v>
      </c>
      <c r="I152" s="163"/>
      <c r="J152" s="164">
        <f aca="true" t="shared" si="0" ref="J152:J155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:P155">O152*H152</f>
        <v>0</v>
      </c>
      <c r="Q152" s="168">
        <v>0.01575</v>
      </c>
      <c r="R152" s="168">
        <f aca="true" t="shared" si="2" ref="R152:R155">Q152*H152</f>
        <v>0.07095375</v>
      </c>
      <c r="S152" s="168">
        <v>0</v>
      </c>
      <c r="T152" s="169">
        <f aca="true" t="shared" si="3" ref="T152:T155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aca="true" t="shared" si="4" ref="BE152:BE155">IF(N152="základní",J152,0)</f>
        <v>0</v>
      </c>
      <c r="BF152" s="171">
        <f aca="true" t="shared" si="5" ref="BF152:BF155">IF(N152="snížená",J152,0)</f>
        <v>0</v>
      </c>
      <c r="BG152" s="171">
        <f aca="true" t="shared" si="6" ref="BG152:BG155">IF(N152="zákl. přenesená",J152,0)</f>
        <v>0</v>
      </c>
      <c r="BH152" s="171">
        <f aca="true" t="shared" si="7" ref="BH152:BH155">IF(N152="sníž. přenesená",J152,0)</f>
        <v>0</v>
      </c>
      <c r="BI152" s="171">
        <f aca="true" t="shared" si="8" ref="BI152:BI155">IF(N152="nulová",J152,0)</f>
        <v>0</v>
      </c>
      <c r="BJ152" s="17" t="s">
        <v>143</v>
      </c>
      <c r="BK152" s="171">
        <f aca="true" t="shared" si="9" ref="BK152:BK155">ROUND(I152*H152,2)</f>
        <v>0</v>
      </c>
      <c r="BL152" s="17" t="s">
        <v>142</v>
      </c>
      <c r="BM152" s="170" t="s">
        <v>158</v>
      </c>
    </row>
    <row r="153" spans="1:65" s="2" customFormat="1" ht="21.75" customHeight="1">
      <c r="A153" s="32"/>
      <c r="B153" s="157"/>
      <c r="C153" s="158" t="s">
        <v>147</v>
      </c>
      <c r="D153" s="158" t="s">
        <v>138</v>
      </c>
      <c r="E153" s="159" t="s">
        <v>159</v>
      </c>
      <c r="F153" s="160" t="s">
        <v>160</v>
      </c>
      <c r="G153" s="161" t="s">
        <v>141</v>
      </c>
      <c r="H153" s="162">
        <v>15.197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0.00026</v>
      </c>
      <c r="R153" s="168">
        <f t="shared" si="2"/>
        <v>0.003951219999999999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143</v>
      </c>
      <c r="BK153" s="171">
        <f t="shared" si="9"/>
        <v>0</v>
      </c>
      <c r="BL153" s="17" t="s">
        <v>142</v>
      </c>
      <c r="BM153" s="170" t="s">
        <v>161</v>
      </c>
    </row>
    <row r="154" spans="1:65" s="2" customFormat="1" ht="21.75" customHeight="1">
      <c r="A154" s="32"/>
      <c r="B154" s="157"/>
      <c r="C154" s="158" t="s">
        <v>162</v>
      </c>
      <c r="D154" s="158" t="s">
        <v>138</v>
      </c>
      <c r="E154" s="159" t="s">
        <v>163</v>
      </c>
      <c r="F154" s="160" t="s">
        <v>164</v>
      </c>
      <c r="G154" s="161" t="s">
        <v>141</v>
      </c>
      <c r="H154" s="162">
        <v>15.197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0.00438</v>
      </c>
      <c r="R154" s="168">
        <f t="shared" si="2"/>
        <v>0.06656286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143</v>
      </c>
      <c r="BK154" s="171">
        <f t="shared" si="9"/>
        <v>0</v>
      </c>
      <c r="BL154" s="17" t="s">
        <v>142</v>
      </c>
      <c r="BM154" s="170" t="s">
        <v>165</v>
      </c>
    </row>
    <row r="155" spans="1:65" s="2" customFormat="1" ht="21.75" customHeight="1">
      <c r="A155" s="32"/>
      <c r="B155" s="157"/>
      <c r="C155" s="158" t="s">
        <v>166</v>
      </c>
      <c r="D155" s="158" t="s">
        <v>138</v>
      </c>
      <c r="E155" s="159" t="s">
        <v>167</v>
      </c>
      <c r="F155" s="160" t="s">
        <v>168</v>
      </c>
      <c r="G155" s="161" t="s">
        <v>141</v>
      </c>
      <c r="H155" s="162">
        <v>9.541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0.003</v>
      </c>
      <c r="R155" s="168">
        <f t="shared" si="2"/>
        <v>0.028623000000000003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143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143</v>
      </c>
      <c r="BK155" s="171">
        <f t="shared" si="9"/>
        <v>0</v>
      </c>
      <c r="BL155" s="17" t="s">
        <v>142</v>
      </c>
      <c r="BM155" s="170" t="s">
        <v>169</v>
      </c>
    </row>
    <row r="156" spans="2:51" s="13" customFormat="1" ht="12">
      <c r="B156" s="172"/>
      <c r="D156" s="173" t="s">
        <v>145</v>
      </c>
      <c r="E156" s="174" t="s">
        <v>1</v>
      </c>
      <c r="F156" s="175" t="s">
        <v>170</v>
      </c>
      <c r="H156" s="176">
        <v>0.921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145</v>
      </c>
      <c r="AU156" s="174" t="s">
        <v>143</v>
      </c>
      <c r="AV156" s="13" t="s">
        <v>143</v>
      </c>
      <c r="AW156" s="13" t="s">
        <v>33</v>
      </c>
      <c r="AX156" s="13" t="s">
        <v>76</v>
      </c>
      <c r="AY156" s="174" t="s">
        <v>135</v>
      </c>
    </row>
    <row r="157" spans="2:51" s="13" customFormat="1" ht="12">
      <c r="B157" s="172"/>
      <c r="D157" s="173" t="s">
        <v>145</v>
      </c>
      <c r="E157" s="174" t="s">
        <v>1</v>
      </c>
      <c r="F157" s="175" t="s">
        <v>171</v>
      </c>
      <c r="H157" s="176">
        <v>8.62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145</v>
      </c>
      <c r="AU157" s="174" t="s">
        <v>143</v>
      </c>
      <c r="AV157" s="13" t="s">
        <v>143</v>
      </c>
      <c r="AW157" s="13" t="s">
        <v>33</v>
      </c>
      <c r="AX157" s="13" t="s">
        <v>76</v>
      </c>
      <c r="AY157" s="174" t="s">
        <v>135</v>
      </c>
    </row>
    <row r="158" spans="2:51" s="14" customFormat="1" ht="12">
      <c r="B158" s="181"/>
      <c r="D158" s="173" t="s">
        <v>145</v>
      </c>
      <c r="E158" s="182" t="s">
        <v>1</v>
      </c>
      <c r="F158" s="183" t="s">
        <v>154</v>
      </c>
      <c r="H158" s="184">
        <v>9.541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145</v>
      </c>
      <c r="AU158" s="182" t="s">
        <v>143</v>
      </c>
      <c r="AV158" s="14" t="s">
        <v>142</v>
      </c>
      <c r="AW158" s="14" t="s">
        <v>33</v>
      </c>
      <c r="AX158" s="14" t="s">
        <v>84</v>
      </c>
      <c r="AY158" s="182" t="s">
        <v>135</v>
      </c>
    </row>
    <row r="159" spans="1:65" s="2" customFormat="1" ht="21.75" customHeight="1">
      <c r="A159" s="32"/>
      <c r="B159" s="157"/>
      <c r="C159" s="158" t="s">
        <v>172</v>
      </c>
      <c r="D159" s="158" t="s">
        <v>138</v>
      </c>
      <c r="E159" s="159" t="s">
        <v>173</v>
      </c>
      <c r="F159" s="160" t="s">
        <v>174</v>
      </c>
      <c r="G159" s="161" t="s">
        <v>141</v>
      </c>
      <c r="H159" s="162">
        <v>15.197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0.01575</v>
      </c>
      <c r="R159" s="168">
        <f>Q159*H159</f>
        <v>0.23935274999999998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142</v>
      </c>
      <c r="AT159" s="170" t="s">
        <v>138</v>
      </c>
      <c r="AU159" s="170" t="s">
        <v>143</v>
      </c>
      <c r="AY159" s="17" t="s">
        <v>135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143</v>
      </c>
      <c r="BK159" s="171">
        <f>ROUND(I159*H159,2)</f>
        <v>0</v>
      </c>
      <c r="BL159" s="17" t="s">
        <v>142</v>
      </c>
      <c r="BM159" s="170" t="s">
        <v>175</v>
      </c>
    </row>
    <row r="160" spans="2:51" s="13" customFormat="1" ht="12">
      <c r="B160" s="172"/>
      <c r="D160" s="173" t="s">
        <v>145</v>
      </c>
      <c r="E160" s="174" t="s">
        <v>1</v>
      </c>
      <c r="F160" s="175" t="s">
        <v>176</v>
      </c>
      <c r="H160" s="176">
        <v>15.197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145</v>
      </c>
      <c r="AU160" s="174" t="s">
        <v>143</v>
      </c>
      <c r="AV160" s="13" t="s">
        <v>143</v>
      </c>
      <c r="AW160" s="13" t="s">
        <v>33</v>
      </c>
      <c r="AX160" s="13" t="s">
        <v>84</v>
      </c>
      <c r="AY160" s="174" t="s">
        <v>135</v>
      </c>
    </row>
    <row r="161" spans="1:65" s="2" customFormat="1" ht="16.5" customHeight="1">
      <c r="A161" s="32"/>
      <c r="B161" s="157"/>
      <c r="C161" s="158" t="s">
        <v>177</v>
      </c>
      <c r="D161" s="158" t="s">
        <v>138</v>
      </c>
      <c r="E161" s="159" t="s">
        <v>178</v>
      </c>
      <c r="F161" s="160" t="s">
        <v>179</v>
      </c>
      <c r="G161" s="161" t="s">
        <v>141</v>
      </c>
      <c r="H161" s="162">
        <v>13.5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142</v>
      </c>
      <c r="AT161" s="170" t="s">
        <v>138</v>
      </c>
      <c r="AU161" s="170" t="s">
        <v>143</v>
      </c>
      <c r="AY161" s="17" t="s">
        <v>135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143</v>
      </c>
      <c r="BK161" s="171">
        <f>ROUND(I161*H161,2)</f>
        <v>0</v>
      </c>
      <c r="BL161" s="17" t="s">
        <v>142</v>
      </c>
      <c r="BM161" s="170" t="s">
        <v>180</v>
      </c>
    </row>
    <row r="162" spans="2:51" s="13" customFormat="1" ht="12">
      <c r="B162" s="172"/>
      <c r="D162" s="173" t="s">
        <v>145</v>
      </c>
      <c r="E162" s="174" t="s">
        <v>1</v>
      </c>
      <c r="F162" s="175" t="s">
        <v>181</v>
      </c>
      <c r="H162" s="176">
        <v>13.5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182</v>
      </c>
      <c r="D163" s="158" t="s">
        <v>138</v>
      </c>
      <c r="E163" s="159" t="s">
        <v>183</v>
      </c>
      <c r="F163" s="160" t="s">
        <v>184</v>
      </c>
      <c r="G163" s="161" t="s">
        <v>141</v>
      </c>
      <c r="H163" s="162">
        <v>50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185</v>
      </c>
    </row>
    <row r="164" spans="2:51" s="15" customFormat="1" ht="12">
      <c r="B164" s="189"/>
      <c r="D164" s="173" t="s">
        <v>145</v>
      </c>
      <c r="E164" s="190" t="s">
        <v>1</v>
      </c>
      <c r="F164" s="191" t="s">
        <v>186</v>
      </c>
      <c r="H164" s="190" t="s">
        <v>1</v>
      </c>
      <c r="I164" s="192"/>
      <c r="L164" s="189"/>
      <c r="M164" s="193"/>
      <c r="N164" s="194"/>
      <c r="O164" s="194"/>
      <c r="P164" s="194"/>
      <c r="Q164" s="194"/>
      <c r="R164" s="194"/>
      <c r="S164" s="194"/>
      <c r="T164" s="195"/>
      <c r="AT164" s="190" t="s">
        <v>145</v>
      </c>
      <c r="AU164" s="190" t="s">
        <v>143</v>
      </c>
      <c r="AV164" s="15" t="s">
        <v>84</v>
      </c>
      <c r="AW164" s="15" t="s">
        <v>33</v>
      </c>
      <c r="AX164" s="15" t="s">
        <v>76</v>
      </c>
      <c r="AY164" s="190" t="s">
        <v>135</v>
      </c>
    </row>
    <row r="165" spans="2:51" s="13" customFormat="1" ht="12">
      <c r="B165" s="172"/>
      <c r="D165" s="173" t="s">
        <v>145</v>
      </c>
      <c r="E165" s="174" t="s">
        <v>1</v>
      </c>
      <c r="F165" s="175" t="s">
        <v>187</v>
      </c>
      <c r="H165" s="176">
        <v>50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145</v>
      </c>
      <c r="AU165" s="174" t="s">
        <v>143</v>
      </c>
      <c r="AV165" s="13" t="s">
        <v>143</v>
      </c>
      <c r="AW165" s="13" t="s">
        <v>33</v>
      </c>
      <c r="AX165" s="13" t="s">
        <v>84</v>
      </c>
      <c r="AY165" s="174" t="s">
        <v>135</v>
      </c>
    </row>
    <row r="166" spans="1:65" s="2" customFormat="1" ht="21.75" customHeight="1">
      <c r="A166" s="32"/>
      <c r="B166" s="157"/>
      <c r="C166" s="158" t="s">
        <v>188</v>
      </c>
      <c r="D166" s="158" t="s">
        <v>138</v>
      </c>
      <c r="E166" s="159" t="s">
        <v>189</v>
      </c>
      <c r="F166" s="160" t="s">
        <v>190</v>
      </c>
      <c r="G166" s="161" t="s">
        <v>141</v>
      </c>
      <c r="H166" s="162">
        <v>3.863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0.0567</v>
      </c>
      <c r="R166" s="168">
        <f>Q166*H166</f>
        <v>0.2190321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142</v>
      </c>
      <c r="AT166" s="170" t="s">
        <v>138</v>
      </c>
      <c r="AU166" s="170" t="s">
        <v>143</v>
      </c>
      <c r="AY166" s="17" t="s">
        <v>135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143</v>
      </c>
      <c r="BK166" s="171">
        <f>ROUND(I166*H166,2)</f>
        <v>0</v>
      </c>
      <c r="BL166" s="17" t="s">
        <v>142</v>
      </c>
      <c r="BM166" s="170" t="s">
        <v>191</v>
      </c>
    </row>
    <row r="167" spans="2:51" s="13" customFormat="1" ht="12">
      <c r="B167" s="172"/>
      <c r="D167" s="173" t="s">
        <v>145</v>
      </c>
      <c r="E167" s="174" t="s">
        <v>1</v>
      </c>
      <c r="F167" s="175" t="s">
        <v>192</v>
      </c>
      <c r="H167" s="176">
        <v>2.87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145</v>
      </c>
      <c r="AU167" s="174" t="s">
        <v>143</v>
      </c>
      <c r="AV167" s="13" t="s">
        <v>143</v>
      </c>
      <c r="AW167" s="13" t="s">
        <v>33</v>
      </c>
      <c r="AX167" s="13" t="s">
        <v>76</v>
      </c>
      <c r="AY167" s="174" t="s">
        <v>135</v>
      </c>
    </row>
    <row r="168" spans="2:51" s="13" customFormat="1" ht="12">
      <c r="B168" s="172"/>
      <c r="D168" s="173" t="s">
        <v>145</v>
      </c>
      <c r="E168" s="174" t="s">
        <v>1</v>
      </c>
      <c r="F168" s="175" t="s">
        <v>193</v>
      </c>
      <c r="H168" s="176">
        <v>0.993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145</v>
      </c>
      <c r="AU168" s="174" t="s">
        <v>143</v>
      </c>
      <c r="AV168" s="13" t="s">
        <v>143</v>
      </c>
      <c r="AW168" s="13" t="s">
        <v>33</v>
      </c>
      <c r="AX168" s="13" t="s">
        <v>76</v>
      </c>
      <c r="AY168" s="174" t="s">
        <v>135</v>
      </c>
    </row>
    <row r="169" spans="2:51" s="14" customFormat="1" ht="12">
      <c r="B169" s="181"/>
      <c r="D169" s="173" t="s">
        <v>145</v>
      </c>
      <c r="E169" s="182" t="s">
        <v>1</v>
      </c>
      <c r="F169" s="183" t="s">
        <v>154</v>
      </c>
      <c r="H169" s="184">
        <v>3.863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145</v>
      </c>
      <c r="AU169" s="182" t="s">
        <v>143</v>
      </c>
      <c r="AV169" s="14" t="s">
        <v>142</v>
      </c>
      <c r="AW169" s="14" t="s">
        <v>33</v>
      </c>
      <c r="AX169" s="14" t="s">
        <v>84</v>
      </c>
      <c r="AY169" s="182" t="s">
        <v>135</v>
      </c>
    </row>
    <row r="170" spans="1:65" s="2" customFormat="1" ht="16.5" customHeight="1">
      <c r="A170" s="32"/>
      <c r="B170" s="157"/>
      <c r="C170" s="158" t="s">
        <v>194</v>
      </c>
      <c r="D170" s="158" t="s">
        <v>138</v>
      </c>
      <c r="E170" s="159" t="s">
        <v>195</v>
      </c>
      <c r="F170" s="160" t="s">
        <v>196</v>
      </c>
      <c r="G170" s="161" t="s">
        <v>197</v>
      </c>
      <c r="H170" s="162">
        <v>2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0.04684</v>
      </c>
      <c r="R170" s="168">
        <f>Q170*H170</f>
        <v>0.09368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142</v>
      </c>
      <c r="AT170" s="170" t="s">
        <v>138</v>
      </c>
      <c r="AU170" s="170" t="s">
        <v>143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143</v>
      </c>
      <c r="BK170" s="171">
        <f>ROUND(I170*H170,2)</f>
        <v>0</v>
      </c>
      <c r="BL170" s="17" t="s">
        <v>142</v>
      </c>
      <c r="BM170" s="170" t="s">
        <v>198</v>
      </c>
    </row>
    <row r="171" spans="1:65" s="2" customFormat="1" ht="16.5" customHeight="1">
      <c r="A171" s="32"/>
      <c r="B171" s="157"/>
      <c r="C171" s="196" t="s">
        <v>199</v>
      </c>
      <c r="D171" s="196" t="s">
        <v>200</v>
      </c>
      <c r="E171" s="197" t="s">
        <v>201</v>
      </c>
      <c r="F171" s="198" t="s">
        <v>202</v>
      </c>
      <c r="G171" s="199" t="s">
        <v>197</v>
      </c>
      <c r="H171" s="200">
        <v>2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42</v>
      </c>
      <c r="O171" s="58"/>
      <c r="P171" s="168">
        <f>O171*H171</f>
        <v>0</v>
      </c>
      <c r="Q171" s="168">
        <v>0.02347</v>
      </c>
      <c r="R171" s="168">
        <f>Q171*H171</f>
        <v>0.04694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166</v>
      </c>
      <c r="AT171" s="170" t="s">
        <v>200</v>
      </c>
      <c r="AU171" s="170" t="s">
        <v>143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143</v>
      </c>
      <c r="BK171" s="171">
        <f>ROUND(I171*H171,2)</f>
        <v>0</v>
      </c>
      <c r="BL171" s="17" t="s">
        <v>142</v>
      </c>
      <c r="BM171" s="170" t="s">
        <v>203</v>
      </c>
    </row>
    <row r="172" spans="2:63" s="12" customFormat="1" ht="22.9" customHeight="1">
      <c r="B172" s="144"/>
      <c r="D172" s="145" t="s">
        <v>75</v>
      </c>
      <c r="E172" s="155" t="s">
        <v>172</v>
      </c>
      <c r="F172" s="155" t="s">
        <v>204</v>
      </c>
      <c r="I172" s="147"/>
      <c r="J172" s="156">
        <f>BK172</f>
        <v>0</v>
      </c>
      <c r="L172" s="144"/>
      <c r="M172" s="149"/>
      <c r="N172" s="150"/>
      <c r="O172" s="150"/>
      <c r="P172" s="151">
        <f>SUM(P173:P195)</f>
        <v>0</v>
      </c>
      <c r="Q172" s="150"/>
      <c r="R172" s="151">
        <f>SUM(R173:R195)</f>
        <v>0.0024200000000000003</v>
      </c>
      <c r="S172" s="150"/>
      <c r="T172" s="152">
        <f>SUM(T173:T195)</f>
        <v>3.3338861500000005</v>
      </c>
      <c r="AR172" s="145" t="s">
        <v>84</v>
      </c>
      <c r="AT172" s="153" t="s">
        <v>75</v>
      </c>
      <c r="AU172" s="153" t="s">
        <v>84</v>
      </c>
      <c r="AY172" s="145" t="s">
        <v>135</v>
      </c>
      <c r="BK172" s="154">
        <f>SUM(BK173:BK195)</f>
        <v>0</v>
      </c>
    </row>
    <row r="173" spans="1:65" s="2" customFormat="1" ht="21.75" customHeight="1">
      <c r="A173" s="32"/>
      <c r="B173" s="157"/>
      <c r="C173" s="158" t="s">
        <v>8</v>
      </c>
      <c r="D173" s="158" t="s">
        <v>138</v>
      </c>
      <c r="E173" s="159" t="s">
        <v>205</v>
      </c>
      <c r="F173" s="160" t="s">
        <v>206</v>
      </c>
      <c r="G173" s="161" t="s">
        <v>141</v>
      </c>
      <c r="H173" s="162">
        <v>15.607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0</v>
      </c>
      <c r="R173" s="168">
        <f>Q173*H173</f>
        <v>0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207</v>
      </c>
      <c r="AT173" s="170" t="s">
        <v>138</v>
      </c>
      <c r="AU173" s="170" t="s">
        <v>143</v>
      </c>
      <c r="AY173" s="17" t="s">
        <v>135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143</v>
      </c>
      <c r="BK173" s="171">
        <f>ROUND(I173*H173,2)</f>
        <v>0</v>
      </c>
      <c r="BL173" s="17" t="s">
        <v>207</v>
      </c>
      <c r="BM173" s="170" t="s">
        <v>208</v>
      </c>
    </row>
    <row r="174" spans="2:51" s="15" customFormat="1" ht="12">
      <c r="B174" s="189"/>
      <c r="D174" s="173" t="s">
        <v>145</v>
      </c>
      <c r="E174" s="190" t="s">
        <v>1</v>
      </c>
      <c r="F174" s="191" t="s">
        <v>209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145</v>
      </c>
      <c r="AU174" s="190" t="s">
        <v>143</v>
      </c>
      <c r="AV174" s="15" t="s">
        <v>84</v>
      </c>
      <c r="AW174" s="15" t="s">
        <v>33</v>
      </c>
      <c r="AX174" s="15" t="s">
        <v>76</v>
      </c>
      <c r="AY174" s="190" t="s">
        <v>135</v>
      </c>
    </row>
    <row r="175" spans="2:51" s="13" customFormat="1" ht="12">
      <c r="B175" s="172"/>
      <c r="D175" s="173" t="s">
        <v>145</v>
      </c>
      <c r="E175" s="174" t="s">
        <v>1</v>
      </c>
      <c r="F175" s="175" t="s">
        <v>210</v>
      </c>
      <c r="H175" s="176">
        <v>10.556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145</v>
      </c>
      <c r="AU175" s="174" t="s">
        <v>143</v>
      </c>
      <c r="AV175" s="13" t="s">
        <v>143</v>
      </c>
      <c r="AW175" s="13" t="s">
        <v>33</v>
      </c>
      <c r="AX175" s="13" t="s">
        <v>76</v>
      </c>
      <c r="AY175" s="174" t="s">
        <v>135</v>
      </c>
    </row>
    <row r="176" spans="2:51" s="15" customFormat="1" ht="12">
      <c r="B176" s="189"/>
      <c r="D176" s="173" t="s">
        <v>145</v>
      </c>
      <c r="E176" s="190" t="s">
        <v>1</v>
      </c>
      <c r="F176" s="191" t="s">
        <v>211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145</v>
      </c>
      <c r="AU176" s="190" t="s">
        <v>143</v>
      </c>
      <c r="AV176" s="15" t="s">
        <v>84</v>
      </c>
      <c r="AW176" s="15" t="s">
        <v>33</v>
      </c>
      <c r="AX176" s="15" t="s">
        <v>76</v>
      </c>
      <c r="AY176" s="190" t="s">
        <v>135</v>
      </c>
    </row>
    <row r="177" spans="2:51" s="13" customFormat="1" ht="12">
      <c r="B177" s="172"/>
      <c r="D177" s="173" t="s">
        <v>145</v>
      </c>
      <c r="E177" s="174" t="s">
        <v>1</v>
      </c>
      <c r="F177" s="175" t="s">
        <v>152</v>
      </c>
      <c r="H177" s="176">
        <v>5.051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145</v>
      </c>
      <c r="AU177" s="174" t="s">
        <v>143</v>
      </c>
      <c r="AV177" s="13" t="s">
        <v>143</v>
      </c>
      <c r="AW177" s="13" t="s">
        <v>33</v>
      </c>
      <c r="AX177" s="13" t="s">
        <v>76</v>
      </c>
      <c r="AY177" s="174" t="s">
        <v>135</v>
      </c>
    </row>
    <row r="178" spans="2:51" s="14" customFormat="1" ht="12">
      <c r="B178" s="181"/>
      <c r="D178" s="173" t="s">
        <v>145</v>
      </c>
      <c r="E178" s="182" t="s">
        <v>1</v>
      </c>
      <c r="F178" s="183" t="s">
        <v>154</v>
      </c>
      <c r="H178" s="184">
        <v>15.607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145</v>
      </c>
      <c r="AU178" s="182" t="s">
        <v>143</v>
      </c>
      <c r="AV178" s="14" t="s">
        <v>142</v>
      </c>
      <c r="AW178" s="14" t="s">
        <v>33</v>
      </c>
      <c r="AX178" s="14" t="s">
        <v>84</v>
      </c>
      <c r="AY178" s="182" t="s">
        <v>135</v>
      </c>
    </row>
    <row r="179" spans="1:65" s="2" customFormat="1" ht="21.75" customHeight="1">
      <c r="A179" s="32"/>
      <c r="B179" s="157"/>
      <c r="C179" s="158" t="s">
        <v>207</v>
      </c>
      <c r="D179" s="158" t="s">
        <v>138</v>
      </c>
      <c r="E179" s="159" t="s">
        <v>212</v>
      </c>
      <c r="F179" s="160" t="s">
        <v>213</v>
      </c>
      <c r="G179" s="161" t="s">
        <v>141</v>
      </c>
      <c r="H179" s="162">
        <v>13.241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0.00015</v>
      </c>
      <c r="T179" s="169">
        <f>S179*H179</f>
        <v>0.00198615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207</v>
      </c>
      <c r="AT179" s="170" t="s">
        <v>138</v>
      </c>
      <c r="AU179" s="170" t="s">
        <v>143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143</v>
      </c>
      <c r="BK179" s="171">
        <f>ROUND(I179*H179,2)</f>
        <v>0</v>
      </c>
      <c r="BL179" s="17" t="s">
        <v>207</v>
      </c>
      <c r="BM179" s="170" t="s">
        <v>214</v>
      </c>
    </row>
    <row r="180" spans="2:51" s="15" customFormat="1" ht="22.5">
      <c r="B180" s="189"/>
      <c r="D180" s="173" t="s">
        <v>145</v>
      </c>
      <c r="E180" s="190" t="s">
        <v>1</v>
      </c>
      <c r="F180" s="191" t="s">
        <v>215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145</v>
      </c>
      <c r="AU180" s="190" t="s">
        <v>143</v>
      </c>
      <c r="AV180" s="15" t="s">
        <v>84</v>
      </c>
      <c r="AW180" s="15" t="s">
        <v>33</v>
      </c>
      <c r="AX180" s="15" t="s">
        <v>76</v>
      </c>
      <c r="AY180" s="190" t="s">
        <v>135</v>
      </c>
    </row>
    <row r="181" spans="2:51" s="13" customFormat="1" ht="12">
      <c r="B181" s="172"/>
      <c r="D181" s="173" t="s">
        <v>145</v>
      </c>
      <c r="E181" s="174" t="s">
        <v>1</v>
      </c>
      <c r="F181" s="175" t="s">
        <v>216</v>
      </c>
      <c r="H181" s="176">
        <v>3.822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145</v>
      </c>
      <c r="AU181" s="174" t="s">
        <v>143</v>
      </c>
      <c r="AV181" s="13" t="s">
        <v>143</v>
      </c>
      <c r="AW181" s="13" t="s">
        <v>33</v>
      </c>
      <c r="AX181" s="13" t="s">
        <v>76</v>
      </c>
      <c r="AY181" s="174" t="s">
        <v>135</v>
      </c>
    </row>
    <row r="182" spans="2:51" s="13" customFormat="1" ht="12">
      <c r="B182" s="172"/>
      <c r="D182" s="173" t="s">
        <v>145</v>
      </c>
      <c r="E182" s="174" t="s">
        <v>1</v>
      </c>
      <c r="F182" s="175" t="s">
        <v>217</v>
      </c>
      <c r="H182" s="176">
        <v>4.368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145</v>
      </c>
      <c r="AU182" s="174" t="s">
        <v>143</v>
      </c>
      <c r="AV182" s="13" t="s">
        <v>143</v>
      </c>
      <c r="AW182" s="13" t="s">
        <v>33</v>
      </c>
      <c r="AX182" s="13" t="s">
        <v>76</v>
      </c>
      <c r="AY182" s="174" t="s">
        <v>135</v>
      </c>
    </row>
    <row r="183" spans="2:51" s="13" customFormat="1" ht="12">
      <c r="B183" s="172"/>
      <c r="D183" s="173" t="s">
        <v>145</v>
      </c>
      <c r="E183" s="174" t="s">
        <v>1</v>
      </c>
      <c r="F183" s="175" t="s">
        <v>152</v>
      </c>
      <c r="H183" s="176">
        <v>5.051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145</v>
      </c>
      <c r="AU183" s="174" t="s">
        <v>143</v>
      </c>
      <c r="AV183" s="13" t="s">
        <v>143</v>
      </c>
      <c r="AW183" s="13" t="s">
        <v>33</v>
      </c>
      <c r="AX183" s="13" t="s">
        <v>76</v>
      </c>
      <c r="AY183" s="174" t="s">
        <v>135</v>
      </c>
    </row>
    <row r="184" spans="2:51" s="14" customFormat="1" ht="12">
      <c r="B184" s="181"/>
      <c r="D184" s="173" t="s">
        <v>145</v>
      </c>
      <c r="E184" s="182" t="s">
        <v>1</v>
      </c>
      <c r="F184" s="183" t="s">
        <v>154</v>
      </c>
      <c r="H184" s="184">
        <v>13.241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145</v>
      </c>
      <c r="AU184" s="182" t="s">
        <v>143</v>
      </c>
      <c r="AV184" s="14" t="s">
        <v>142</v>
      </c>
      <c r="AW184" s="14" t="s">
        <v>33</v>
      </c>
      <c r="AX184" s="14" t="s">
        <v>84</v>
      </c>
      <c r="AY184" s="182" t="s">
        <v>135</v>
      </c>
    </row>
    <row r="185" spans="1:65" s="2" customFormat="1" ht="21.75" customHeight="1">
      <c r="A185" s="32"/>
      <c r="B185" s="157"/>
      <c r="C185" s="158" t="s">
        <v>218</v>
      </c>
      <c r="D185" s="158" t="s">
        <v>138</v>
      </c>
      <c r="E185" s="159" t="s">
        <v>219</v>
      </c>
      <c r="F185" s="160" t="s">
        <v>220</v>
      </c>
      <c r="G185" s="161" t="s">
        <v>141</v>
      </c>
      <c r="H185" s="162">
        <v>60.5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0.0024200000000000003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142</v>
      </c>
      <c r="AT185" s="170" t="s">
        <v>138</v>
      </c>
      <c r="AU185" s="170" t="s">
        <v>143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143</v>
      </c>
      <c r="BK185" s="171">
        <f>ROUND(I185*H185,2)</f>
        <v>0</v>
      </c>
      <c r="BL185" s="17" t="s">
        <v>142</v>
      </c>
      <c r="BM185" s="170" t="s">
        <v>221</v>
      </c>
    </row>
    <row r="186" spans="2:51" s="13" customFormat="1" ht="12">
      <c r="B186" s="172"/>
      <c r="D186" s="173" t="s">
        <v>145</v>
      </c>
      <c r="E186" s="174" t="s">
        <v>1</v>
      </c>
      <c r="F186" s="175" t="s">
        <v>222</v>
      </c>
      <c r="H186" s="176">
        <v>10.5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145</v>
      </c>
      <c r="AU186" s="174" t="s">
        <v>143</v>
      </c>
      <c r="AV186" s="13" t="s">
        <v>143</v>
      </c>
      <c r="AW186" s="13" t="s">
        <v>33</v>
      </c>
      <c r="AX186" s="13" t="s">
        <v>76</v>
      </c>
      <c r="AY186" s="174" t="s">
        <v>135</v>
      </c>
    </row>
    <row r="187" spans="2:51" s="15" customFormat="1" ht="12">
      <c r="B187" s="189"/>
      <c r="D187" s="173" t="s">
        <v>145</v>
      </c>
      <c r="E187" s="190" t="s">
        <v>1</v>
      </c>
      <c r="F187" s="191" t="s">
        <v>223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145</v>
      </c>
      <c r="AU187" s="190" t="s">
        <v>143</v>
      </c>
      <c r="AV187" s="15" t="s">
        <v>84</v>
      </c>
      <c r="AW187" s="15" t="s">
        <v>33</v>
      </c>
      <c r="AX187" s="15" t="s">
        <v>76</v>
      </c>
      <c r="AY187" s="190" t="s">
        <v>135</v>
      </c>
    </row>
    <row r="188" spans="2:51" s="13" customFormat="1" ht="12">
      <c r="B188" s="172"/>
      <c r="D188" s="173" t="s">
        <v>145</v>
      </c>
      <c r="E188" s="174" t="s">
        <v>1</v>
      </c>
      <c r="F188" s="175" t="s">
        <v>187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145</v>
      </c>
      <c r="AU188" s="174" t="s">
        <v>143</v>
      </c>
      <c r="AV188" s="13" t="s">
        <v>143</v>
      </c>
      <c r="AW188" s="13" t="s">
        <v>33</v>
      </c>
      <c r="AX188" s="13" t="s">
        <v>76</v>
      </c>
      <c r="AY188" s="174" t="s">
        <v>135</v>
      </c>
    </row>
    <row r="189" spans="2:51" s="14" customFormat="1" ht="12">
      <c r="B189" s="181"/>
      <c r="D189" s="173" t="s">
        <v>145</v>
      </c>
      <c r="E189" s="182" t="s">
        <v>1</v>
      </c>
      <c r="F189" s="183" t="s">
        <v>154</v>
      </c>
      <c r="H189" s="184">
        <v>60.5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145</v>
      </c>
      <c r="AU189" s="182" t="s">
        <v>143</v>
      </c>
      <c r="AV189" s="14" t="s">
        <v>142</v>
      </c>
      <c r="AW189" s="14" t="s">
        <v>33</v>
      </c>
      <c r="AX189" s="14" t="s">
        <v>84</v>
      </c>
      <c r="AY189" s="182" t="s">
        <v>135</v>
      </c>
    </row>
    <row r="190" spans="1:65" s="2" customFormat="1" ht="16.5" customHeight="1">
      <c r="A190" s="32"/>
      <c r="B190" s="157"/>
      <c r="C190" s="158" t="s">
        <v>224</v>
      </c>
      <c r="D190" s="158" t="s">
        <v>138</v>
      </c>
      <c r="E190" s="159" t="s">
        <v>225</v>
      </c>
      <c r="F190" s="160" t="s">
        <v>226</v>
      </c>
      <c r="G190" s="161" t="s">
        <v>141</v>
      </c>
      <c r="H190" s="162">
        <v>33.319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3.3319000000000005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143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143</v>
      </c>
      <c r="BK190" s="171">
        <f>ROUND(I190*H190,2)</f>
        <v>0</v>
      </c>
      <c r="BL190" s="17" t="s">
        <v>142</v>
      </c>
      <c r="BM190" s="170" t="s">
        <v>227</v>
      </c>
    </row>
    <row r="191" spans="2:51" s="13" customFormat="1" ht="12">
      <c r="B191" s="172"/>
      <c r="D191" s="173" t="s">
        <v>145</v>
      </c>
      <c r="E191" s="174" t="s">
        <v>1</v>
      </c>
      <c r="F191" s="175" t="s">
        <v>228</v>
      </c>
      <c r="H191" s="176">
        <v>33.319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145</v>
      </c>
      <c r="AU191" s="174" t="s">
        <v>143</v>
      </c>
      <c r="AV191" s="13" t="s">
        <v>143</v>
      </c>
      <c r="AW191" s="13" t="s">
        <v>33</v>
      </c>
      <c r="AX191" s="13" t="s">
        <v>84</v>
      </c>
      <c r="AY191" s="174" t="s">
        <v>135</v>
      </c>
    </row>
    <row r="192" spans="1:65" s="2" customFormat="1" ht="16.5" customHeight="1">
      <c r="A192" s="32"/>
      <c r="B192" s="157"/>
      <c r="C192" s="158" t="s">
        <v>229</v>
      </c>
      <c r="D192" s="158" t="s">
        <v>138</v>
      </c>
      <c r="E192" s="159" t="s">
        <v>230</v>
      </c>
      <c r="F192" s="160" t="s">
        <v>231</v>
      </c>
      <c r="G192" s="161" t="s">
        <v>141</v>
      </c>
      <c r="H192" s="162">
        <v>6.339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143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143</v>
      </c>
      <c r="BK192" s="171">
        <f>ROUND(I192*H192,2)</f>
        <v>0</v>
      </c>
      <c r="BL192" s="17" t="s">
        <v>142</v>
      </c>
      <c r="BM192" s="170" t="s">
        <v>232</v>
      </c>
    </row>
    <row r="193" spans="2:51" s="13" customFormat="1" ht="12">
      <c r="B193" s="172"/>
      <c r="D193" s="173" t="s">
        <v>145</v>
      </c>
      <c r="E193" s="174" t="s">
        <v>1</v>
      </c>
      <c r="F193" s="175" t="s">
        <v>233</v>
      </c>
      <c r="H193" s="176">
        <v>4.239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145</v>
      </c>
      <c r="AU193" s="174" t="s">
        <v>143</v>
      </c>
      <c r="AV193" s="13" t="s">
        <v>143</v>
      </c>
      <c r="AW193" s="13" t="s">
        <v>33</v>
      </c>
      <c r="AX193" s="13" t="s">
        <v>76</v>
      </c>
      <c r="AY193" s="174" t="s">
        <v>135</v>
      </c>
    </row>
    <row r="194" spans="2:51" s="13" customFormat="1" ht="12">
      <c r="B194" s="172"/>
      <c r="D194" s="173" t="s">
        <v>145</v>
      </c>
      <c r="E194" s="174" t="s">
        <v>1</v>
      </c>
      <c r="F194" s="175" t="s">
        <v>234</v>
      </c>
      <c r="H194" s="176">
        <v>2.1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145</v>
      </c>
      <c r="AU194" s="174" t="s">
        <v>143</v>
      </c>
      <c r="AV194" s="13" t="s">
        <v>143</v>
      </c>
      <c r="AW194" s="13" t="s">
        <v>33</v>
      </c>
      <c r="AX194" s="13" t="s">
        <v>76</v>
      </c>
      <c r="AY194" s="174" t="s">
        <v>135</v>
      </c>
    </row>
    <row r="195" spans="2:51" s="14" customFormat="1" ht="12">
      <c r="B195" s="181"/>
      <c r="D195" s="173" t="s">
        <v>145</v>
      </c>
      <c r="E195" s="182" t="s">
        <v>1</v>
      </c>
      <c r="F195" s="183" t="s">
        <v>154</v>
      </c>
      <c r="H195" s="184">
        <v>6.339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145</v>
      </c>
      <c r="AU195" s="182" t="s">
        <v>143</v>
      </c>
      <c r="AV195" s="14" t="s">
        <v>142</v>
      </c>
      <c r="AW195" s="14" t="s">
        <v>33</v>
      </c>
      <c r="AX195" s="14" t="s">
        <v>84</v>
      </c>
      <c r="AY195" s="182" t="s">
        <v>135</v>
      </c>
    </row>
    <row r="196" spans="2:63" s="12" customFormat="1" ht="22.9" customHeight="1">
      <c r="B196" s="144"/>
      <c r="D196" s="145" t="s">
        <v>75</v>
      </c>
      <c r="E196" s="155" t="s">
        <v>235</v>
      </c>
      <c r="F196" s="155" t="s">
        <v>236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SUM(P197:P203)</f>
        <v>0</v>
      </c>
      <c r="Q196" s="150"/>
      <c r="R196" s="151">
        <f>SUM(R197:R203)</f>
        <v>0</v>
      </c>
      <c r="S196" s="150"/>
      <c r="T196" s="152">
        <f>SUM(T197:T203)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SUM(BK197:BK203)</f>
        <v>0</v>
      </c>
    </row>
    <row r="197" spans="1:65" s="2" customFormat="1" ht="21.75" customHeight="1">
      <c r="A197" s="32"/>
      <c r="B197" s="157"/>
      <c r="C197" s="158" t="s">
        <v>237</v>
      </c>
      <c r="D197" s="158" t="s">
        <v>138</v>
      </c>
      <c r="E197" s="159" t="s">
        <v>238</v>
      </c>
      <c r="F197" s="160" t="s">
        <v>239</v>
      </c>
      <c r="G197" s="161" t="s">
        <v>240</v>
      </c>
      <c r="H197" s="162">
        <v>3.816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143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143</v>
      </c>
      <c r="BK197" s="171">
        <f>ROUND(I197*H197,2)</f>
        <v>0</v>
      </c>
      <c r="BL197" s="17" t="s">
        <v>142</v>
      </c>
      <c r="BM197" s="170" t="s">
        <v>241</v>
      </c>
    </row>
    <row r="198" spans="1:65" s="2" customFormat="1" ht="21.75" customHeight="1">
      <c r="A198" s="32"/>
      <c r="B198" s="157"/>
      <c r="C198" s="158" t="s">
        <v>7</v>
      </c>
      <c r="D198" s="158" t="s">
        <v>138</v>
      </c>
      <c r="E198" s="159" t="s">
        <v>242</v>
      </c>
      <c r="F198" s="160" t="s">
        <v>243</v>
      </c>
      <c r="G198" s="161" t="s">
        <v>240</v>
      </c>
      <c r="H198" s="162">
        <v>190.8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143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143</v>
      </c>
      <c r="BK198" s="171">
        <f>ROUND(I198*H198,2)</f>
        <v>0</v>
      </c>
      <c r="BL198" s="17" t="s">
        <v>142</v>
      </c>
      <c r="BM198" s="170" t="s">
        <v>244</v>
      </c>
    </row>
    <row r="199" spans="2:51" s="13" customFormat="1" ht="12">
      <c r="B199" s="172"/>
      <c r="D199" s="173" t="s">
        <v>145</v>
      </c>
      <c r="F199" s="175" t="s">
        <v>245</v>
      </c>
      <c r="H199" s="176">
        <v>190.8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145</v>
      </c>
      <c r="AU199" s="174" t="s">
        <v>143</v>
      </c>
      <c r="AV199" s="13" t="s">
        <v>143</v>
      </c>
      <c r="AW199" s="13" t="s">
        <v>3</v>
      </c>
      <c r="AX199" s="13" t="s">
        <v>84</v>
      </c>
      <c r="AY199" s="174" t="s">
        <v>135</v>
      </c>
    </row>
    <row r="200" spans="1:65" s="2" customFormat="1" ht="21.75" customHeight="1">
      <c r="A200" s="32"/>
      <c r="B200" s="157"/>
      <c r="C200" s="158" t="s">
        <v>246</v>
      </c>
      <c r="D200" s="158" t="s">
        <v>138</v>
      </c>
      <c r="E200" s="159" t="s">
        <v>247</v>
      </c>
      <c r="F200" s="160" t="s">
        <v>248</v>
      </c>
      <c r="G200" s="161" t="s">
        <v>240</v>
      </c>
      <c r="H200" s="162">
        <v>3.816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143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143</v>
      </c>
      <c r="BK200" s="171">
        <f>ROUND(I200*H200,2)</f>
        <v>0</v>
      </c>
      <c r="BL200" s="17" t="s">
        <v>142</v>
      </c>
      <c r="BM200" s="170" t="s">
        <v>249</v>
      </c>
    </row>
    <row r="201" spans="1:65" s="2" customFormat="1" ht="21.75" customHeight="1">
      <c r="A201" s="32"/>
      <c r="B201" s="157"/>
      <c r="C201" s="158" t="s">
        <v>250</v>
      </c>
      <c r="D201" s="158" t="s">
        <v>138</v>
      </c>
      <c r="E201" s="159" t="s">
        <v>251</v>
      </c>
      <c r="F201" s="160" t="s">
        <v>252</v>
      </c>
      <c r="G201" s="161" t="s">
        <v>240</v>
      </c>
      <c r="H201" s="162">
        <v>34.344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142</v>
      </c>
      <c r="AT201" s="170" t="s">
        <v>138</v>
      </c>
      <c r="AU201" s="170" t="s">
        <v>143</v>
      </c>
      <c r="AY201" s="17" t="s">
        <v>135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143</v>
      </c>
      <c r="BK201" s="171">
        <f>ROUND(I201*H201,2)</f>
        <v>0</v>
      </c>
      <c r="BL201" s="17" t="s">
        <v>142</v>
      </c>
      <c r="BM201" s="170" t="s">
        <v>253</v>
      </c>
    </row>
    <row r="202" spans="2:51" s="13" customFormat="1" ht="12">
      <c r="B202" s="172"/>
      <c r="D202" s="173" t="s">
        <v>145</v>
      </c>
      <c r="F202" s="175" t="s">
        <v>254</v>
      </c>
      <c r="H202" s="176">
        <v>34.344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145</v>
      </c>
      <c r="AU202" s="174" t="s">
        <v>143</v>
      </c>
      <c r="AV202" s="13" t="s">
        <v>143</v>
      </c>
      <c r="AW202" s="13" t="s">
        <v>3</v>
      </c>
      <c r="AX202" s="13" t="s">
        <v>84</v>
      </c>
      <c r="AY202" s="174" t="s">
        <v>135</v>
      </c>
    </row>
    <row r="203" spans="1:65" s="2" customFormat="1" ht="21.75" customHeight="1">
      <c r="A203" s="32"/>
      <c r="B203" s="157"/>
      <c r="C203" s="158" t="s">
        <v>255</v>
      </c>
      <c r="D203" s="158" t="s">
        <v>138</v>
      </c>
      <c r="E203" s="159" t="s">
        <v>256</v>
      </c>
      <c r="F203" s="160" t="s">
        <v>257</v>
      </c>
      <c r="G203" s="161" t="s">
        <v>240</v>
      </c>
      <c r="H203" s="162">
        <v>3.816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142</v>
      </c>
      <c r="AT203" s="170" t="s">
        <v>138</v>
      </c>
      <c r="AU203" s="170" t="s">
        <v>143</v>
      </c>
      <c r="AY203" s="17" t="s">
        <v>135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143</v>
      </c>
      <c r="BK203" s="171">
        <f>ROUND(I203*H203,2)</f>
        <v>0</v>
      </c>
      <c r="BL203" s="17" t="s">
        <v>142</v>
      </c>
      <c r="BM203" s="170" t="s">
        <v>258</v>
      </c>
    </row>
    <row r="204" spans="2:63" s="12" customFormat="1" ht="22.9" customHeight="1">
      <c r="B204" s="144"/>
      <c r="D204" s="145" t="s">
        <v>75</v>
      </c>
      <c r="E204" s="155" t="s">
        <v>259</v>
      </c>
      <c r="F204" s="155" t="s">
        <v>260</v>
      </c>
      <c r="I204" s="147"/>
      <c r="J204" s="156">
        <f>BK204</f>
        <v>0</v>
      </c>
      <c r="L204" s="144"/>
      <c r="M204" s="149"/>
      <c r="N204" s="150"/>
      <c r="O204" s="150"/>
      <c r="P204" s="151">
        <f>SUM(P205:P207)</f>
        <v>0</v>
      </c>
      <c r="Q204" s="150"/>
      <c r="R204" s="151">
        <f>SUM(R205:R207)</f>
        <v>0</v>
      </c>
      <c r="S204" s="150"/>
      <c r="T204" s="152">
        <f>SUM(T205:T207)</f>
        <v>0</v>
      </c>
      <c r="AR204" s="145" t="s">
        <v>84</v>
      </c>
      <c r="AT204" s="153" t="s">
        <v>75</v>
      </c>
      <c r="AU204" s="153" t="s">
        <v>84</v>
      </c>
      <c r="AY204" s="145" t="s">
        <v>135</v>
      </c>
      <c r="BK204" s="154">
        <f>SUM(BK205:BK207)</f>
        <v>0</v>
      </c>
    </row>
    <row r="205" spans="1:65" s="2" customFormat="1" ht="16.5" customHeight="1">
      <c r="A205" s="32"/>
      <c r="B205" s="157"/>
      <c r="C205" s="158" t="s">
        <v>261</v>
      </c>
      <c r="D205" s="158" t="s">
        <v>138</v>
      </c>
      <c r="E205" s="159" t="s">
        <v>262</v>
      </c>
      <c r="F205" s="160" t="s">
        <v>263</v>
      </c>
      <c r="G205" s="161" t="s">
        <v>240</v>
      </c>
      <c r="H205" s="162">
        <v>0.919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142</v>
      </c>
      <c r="AT205" s="170" t="s">
        <v>138</v>
      </c>
      <c r="AU205" s="170" t="s">
        <v>143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143</v>
      </c>
      <c r="BK205" s="171">
        <f>ROUND(I205*H205,2)</f>
        <v>0</v>
      </c>
      <c r="BL205" s="17" t="s">
        <v>142</v>
      </c>
      <c r="BM205" s="170" t="s">
        <v>264</v>
      </c>
    </row>
    <row r="206" spans="1:65" s="2" customFormat="1" ht="21.75" customHeight="1">
      <c r="A206" s="32"/>
      <c r="B206" s="157"/>
      <c r="C206" s="158" t="s">
        <v>265</v>
      </c>
      <c r="D206" s="158" t="s">
        <v>138</v>
      </c>
      <c r="E206" s="159" t="s">
        <v>266</v>
      </c>
      <c r="F206" s="160" t="s">
        <v>267</v>
      </c>
      <c r="G206" s="161" t="s">
        <v>240</v>
      </c>
      <c r="H206" s="162">
        <v>0.919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142</v>
      </c>
      <c r="AT206" s="170" t="s">
        <v>138</v>
      </c>
      <c r="AU206" s="170" t="s">
        <v>143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143</v>
      </c>
      <c r="BK206" s="171">
        <f>ROUND(I206*H206,2)</f>
        <v>0</v>
      </c>
      <c r="BL206" s="17" t="s">
        <v>142</v>
      </c>
      <c r="BM206" s="170" t="s">
        <v>268</v>
      </c>
    </row>
    <row r="207" spans="1:65" s="2" customFormat="1" ht="21.75" customHeight="1">
      <c r="A207" s="32"/>
      <c r="B207" s="157"/>
      <c r="C207" s="158" t="s">
        <v>269</v>
      </c>
      <c r="D207" s="158" t="s">
        <v>138</v>
      </c>
      <c r="E207" s="159" t="s">
        <v>270</v>
      </c>
      <c r="F207" s="160" t="s">
        <v>271</v>
      </c>
      <c r="G207" s="161" t="s">
        <v>240</v>
      </c>
      <c r="H207" s="162">
        <v>0.919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142</v>
      </c>
      <c r="AT207" s="170" t="s">
        <v>138</v>
      </c>
      <c r="AU207" s="170" t="s">
        <v>143</v>
      </c>
      <c r="AY207" s="17" t="s">
        <v>135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143</v>
      </c>
      <c r="BK207" s="171">
        <f>ROUND(I207*H207,2)</f>
        <v>0</v>
      </c>
      <c r="BL207" s="17" t="s">
        <v>142</v>
      </c>
      <c r="BM207" s="170" t="s">
        <v>272</v>
      </c>
    </row>
    <row r="208" spans="2:63" s="12" customFormat="1" ht="25.9" customHeight="1">
      <c r="B208" s="144"/>
      <c r="D208" s="145" t="s">
        <v>75</v>
      </c>
      <c r="E208" s="146" t="s">
        <v>273</v>
      </c>
      <c r="F208" s="146" t="s">
        <v>274</v>
      </c>
      <c r="I208" s="147"/>
      <c r="J208" s="148">
        <f>BK208</f>
        <v>0</v>
      </c>
      <c r="L208" s="144"/>
      <c r="M208" s="149"/>
      <c r="N208" s="150"/>
      <c r="O208" s="150"/>
      <c r="P208" s="151">
        <f>P209+P238+P249+P261+P273+P292+P296+P317+P323+P349+P368+P379+P392+P410+P416</f>
        <v>0</v>
      </c>
      <c r="Q208" s="150"/>
      <c r="R208" s="151">
        <f>R209+R238+R249+R261+R273+R292+R296+R317+R323+R349+R368+R379+R392+R410+R416</f>
        <v>2.3955543799999997</v>
      </c>
      <c r="S208" s="150"/>
      <c r="T208" s="152">
        <f>T209+T238+T249+T261+T273+T292+T296+T317+T323+T349+T368+T379+T392+T410+T416</f>
        <v>0.48088255</v>
      </c>
      <c r="AR208" s="145" t="s">
        <v>143</v>
      </c>
      <c r="AT208" s="153" t="s">
        <v>75</v>
      </c>
      <c r="AU208" s="153" t="s">
        <v>76</v>
      </c>
      <c r="AY208" s="145" t="s">
        <v>135</v>
      </c>
      <c r="BK208" s="154">
        <f>BK209+BK238+BK249+BK261+BK273+BK292+BK296+BK317+BK323+BK349+BK368+BK379+BK392+BK410+BK416</f>
        <v>0</v>
      </c>
    </row>
    <row r="209" spans="2:63" s="12" customFormat="1" ht="22.9" customHeight="1">
      <c r="B209" s="144"/>
      <c r="D209" s="145" t="s">
        <v>75</v>
      </c>
      <c r="E209" s="155" t="s">
        <v>275</v>
      </c>
      <c r="F209" s="155" t="s">
        <v>276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SUM(P210:P237)</f>
        <v>0</v>
      </c>
      <c r="Q209" s="150"/>
      <c r="R209" s="151">
        <f>SUM(R210:R237)</f>
        <v>0.03853476</v>
      </c>
      <c r="S209" s="150"/>
      <c r="T209" s="152">
        <f>SUM(T210:T237)</f>
        <v>0</v>
      </c>
      <c r="AR209" s="145" t="s">
        <v>143</v>
      </c>
      <c r="AT209" s="153" t="s">
        <v>75</v>
      </c>
      <c r="AU209" s="153" t="s">
        <v>84</v>
      </c>
      <c r="AY209" s="145" t="s">
        <v>135</v>
      </c>
      <c r="BK209" s="154">
        <f>SUM(BK210:BK237)</f>
        <v>0</v>
      </c>
    </row>
    <row r="210" spans="1:65" s="2" customFormat="1" ht="21.75" customHeight="1">
      <c r="A210" s="32"/>
      <c r="B210" s="157"/>
      <c r="C210" s="158" t="s">
        <v>277</v>
      </c>
      <c r="D210" s="158" t="s">
        <v>138</v>
      </c>
      <c r="E210" s="159" t="s">
        <v>278</v>
      </c>
      <c r="F210" s="160" t="s">
        <v>279</v>
      </c>
      <c r="G210" s="161" t="s">
        <v>141</v>
      </c>
      <c r="H210" s="162">
        <v>3.863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207</v>
      </c>
      <c r="AT210" s="170" t="s">
        <v>138</v>
      </c>
      <c r="AU210" s="170" t="s">
        <v>143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143</v>
      </c>
      <c r="BK210" s="171">
        <f>ROUND(I210*H210,2)</f>
        <v>0</v>
      </c>
      <c r="BL210" s="17" t="s">
        <v>207</v>
      </c>
      <c r="BM210" s="170" t="s">
        <v>280</v>
      </c>
    </row>
    <row r="211" spans="2:51" s="13" customFormat="1" ht="12">
      <c r="B211" s="172"/>
      <c r="D211" s="173" t="s">
        <v>145</v>
      </c>
      <c r="E211" s="174" t="s">
        <v>1</v>
      </c>
      <c r="F211" s="175" t="s">
        <v>193</v>
      </c>
      <c r="H211" s="176">
        <v>0.993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145</v>
      </c>
      <c r="AU211" s="174" t="s">
        <v>143</v>
      </c>
      <c r="AV211" s="13" t="s">
        <v>143</v>
      </c>
      <c r="AW211" s="13" t="s">
        <v>33</v>
      </c>
      <c r="AX211" s="13" t="s">
        <v>76</v>
      </c>
      <c r="AY211" s="174" t="s">
        <v>135</v>
      </c>
    </row>
    <row r="212" spans="2:51" s="13" customFormat="1" ht="12">
      <c r="B212" s="172"/>
      <c r="D212" s="173" t="s">
        <v>145</v>
      </c>
      <c r="E212" s="174" t="s">
        <v>1</v>
      </c>
      <c r="F212" s="175" t="s">
        <v>281</v>
      </c>
      <c r="H212" s="176">
        <v>2.87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145</v>
      </c>
      <c r="AU212" s="174" t="s">
        <v>143</v>
      </c>
      <c r="AV212" s="13" t="s">
        <v>143</v>
      </c>
      <c r="AW212" s="13" t="s">
        <v>33</v>
      </c>
      <c r="AX212" s="13" t="s">
        <v>76</v>
      </c>
      <c r="AY212" s="174" t="s">
        <v>135</v>
      </c>
    </row>
    <row r="213" spans="2:51" s="14" customFormat="1" ht="12">
      <c r="B213" s="181"/>
      <c r="D213" s="173" t="s">
        <v>145</v>
      </c>
      <c r="E213" s="182" t="s">
        <v>1</v>
      </c>
      <c r="F213" s="183" t="s">
        <v>154</v>
      </c>
      <c r="H213" s="184">
        <v>3.863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2" t="s">
        <v>145</v>
      </c>
      <c r="AU213" s="182" t="s">
        <v>143</v>
      </c>
      <c r="AV213" s="14" t="s">
        <v>142</v>
      </c>
      <c r="AW213" s="14" t="s">
        <v>33</v>
      </c>
      <c r="AX213" s="14" t="s">
        <v>84</v>
      </c>
      <c r="AY213" s="182" t="s">
        <v>135</v>
      </c>
    </row>
    <row r="214" spans="1:65" s="2" customFormat="1" ht="21.75" customHeight="1">
      <c r="A214" s="32"/>
      <c r="B214" s="157"/>
      <c r="C214" s="158" t="s">
        <v>282</v>
      </c>
      <c r="D214" s="158" t="s">
        <v>138</v>
      </c>
      <c r="E214" s="159" t="s">
        <v>283</v>
      </c>
      <c r="F214" s="160" t="s">
        <v>284</v>
      </c>
      <c r="G214" s="161" t="s">
        <v>141</v>
      </c>
      <c r="H214" s="162">
        <v>8.589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207</v>
      </c>
      <c r="AT214" s="170" t="s">
        <v>138</v>
      </c>
      <c r="AU214" s="170" t="s">
        <v>143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143</v>
      </c>
      <c r="BK214" s="171">
        <f>ROUND(I214*H214,2)</f>
        <v>0</v>
      </c>
      <c r="BL214" s="17" t="s">
        <v>207</v>
      </c>
      <c r="BM214" s="170" t="s">
        <v>285</v>
      </c>
    </row>
    <row r="215" spans="2:51" s="13" customFormat="1" ht="12">
      <c r="B215" s="172"/>
      <c r="D215" s="173" t="s">
        <v>145</v>
      </c>
      <c r="E215" s="174" t="s">
        <v>1</v>
      </c>
      <c r="F215" s="175" t="s">
        <v>286</v>
      </c>
      <c r="H215" s="176">
        <v>0.802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145</v>
      </c>
      <c r="AU215" s="174" t="s">
        <v>143</v>
      </c>
      <c r="AV215" s="13" t="s">
        <v>143</v>
      </c>
      <c r="AW215" s="13" t="s">
        <v>33</v>
      </c>
      <c r="AX215" s="13" t="s">
        <v>76</v>
      </c>
      <c r="AY215" s="174" t="s">
        <v>135</v>
      </c>
    </row>
    <row r="216" spans="2:51" s="13" customFormat="1" ht="12">
      <c r="B216" s="172"/>
      <c r="D216" s="173" t="s">
        <v>145</v>
      </c>
      <c r="E216" s="174" t="s">
        <v>1</v>
      </c>
      <c r="F216" s="175" t="s">
        <v>287</v>
      </c>
      <c r="H216" s="176">
        <v>5.8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145</v>
      </c>
      <c r="AU216" s="174" t="s">
        <v>143</v>
      </c>
      <c r="AV216" s="13" t="s">
        <v>143</v>
      </c>
      <c r="AW216" s="13" t="s">
        <v>33</v>
      </c>
      <c r="AX216" s="13" t="s">
        <v>76</v>
      </c>
      <c r="AY216" s="174" t="s">
        <v>135</v>
      </c>
    </row>
    <row r="217" spans="2:51" s="13" customFormat="1" ht="12">
      <c r="B217" s="172"/>
      <c r="D217" s="173" t="s">
        <v>145</v>
      </c>
      <c r="E217" s="174" t="s">
        <v>1</v>
      </c>
      <c r="F217" s="175" t="s">
        <v>288</v>
      </c>
      <c r="H217" s="176">
        <v>0.787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145</v>
      </c>
      <c r="AU217" s="174" t="s">
        <v>143</v>
      </c>
      <c r="AV217" s="13" t="s">
        <v>143</v>
      </c>
      <c r="AW217" s="13" t="s">
        <v>33</v>
      </c>
      <c r="AX217" s="13" t="s">
        <v>76</v>
      </c>
      <c r="AY217" s="174" t="s">
        <v>135</v>
      </c>
    </row>
    <row r="218" spans="2:51" s="15" customFormat="1" ht="12">
      <c r="B218" s="189"/>
      <c r="D218" s="173" t="s">
        <v>145</v>
      </c>
      <c r="E218" s="190" t="s">
        <v>1</v>
      </c>
      <c r="F218" s="191" t="s">
        <v>289</v>
      </c>
      <c r="H218" s="190" t="s">
        <v>1</v>
      </c>
      <c r="I218" s="192"/>
      <c r="L218" s="189"/>
      <c r="M218" s="193"/>
      <c r="N218" s="194"/>
      <c r="O218" s="194"/>
      <c r="P218" s="194"/>
      <c r="Q218" s="194"/>
      <c r="R218" s="194"/>
      <c r="S218" s="194"/>
      <c r="T218" s="195"/>
      <c r="AT218" s="190" t="s">
        <v>145</v>
      </c>
      <c r="AU218" s="190" t="s">
        <v>143</v>
      </c>
      <c r="AV218" s="15" t="s">
        <v>84</v>
      </c>
      <c r="AW218" s="15" t="s">
        <v>33</v>
      </c>
      <c r="AX218" s="15" t="s">
        <v>76</v>
      </c>
      <c r="AY218" s="190" t="s">
        <v>135</v>
      </c>
    </row>
    <row r="219" spans="2:51" s="13" customFormat="1" ht="12">
      <c r="B219" s="172"/>
      <c r="D219" s="173" t="s">
        <v>145</v>
      </c>
      <c r="E219" s="174" t="s">
        <v>1</v>
      </c>
      <c r="F219" s="175" t="s">
        <v>290</v>
      </c>
      <c r="H219" s="176">
        <v>1.2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76</v>
      </c>
      <c r="AY219" s="174" t="s">
        <v>135</v>
      </c>
    </row>
    <row r="220" spans="2:51" s="14" customFormat="1" ht="12">
      <c r="B220" s="181"/>
      <c r="D220" s="173" t="s">
        <v>145</v>
      </c>
      <c r="E220" s="182" t="s">
        <v>1</v>
      </c>
      <c r="F220" s="183" t="s">
        <v>154</v>
      </c>
      <c r="H220" s="184">
        <v>8.589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2" t="s">
        <v>145</v>
      </c>
      <c r="AU220" s="182" t="s">
        <v>143</v>
      </c>
      <c r="AV220" s="14" t="s">
        <v>142</v>
      </c>
      <c r="AW220" s="14" t="s">
        <v>33</v>
      </c>
      <c r="AX220" s="14" t="s">
        <v>84</v>
      </c>
      <c r="AY220" s="182" t="s">
        <v>135</v>
      </c>
    </row>
    <row r="221" spans="1:65" s="2" customFormat="1" ht="21.75" customHeight="1">
      <c r="A221" s="32"/>
      <c r="B221" s="157"/>
      <c r="C221" s="196" t="s">
        <v>291</v>
      </c>
      <c r="D221" s="196" t="s">
        <v>200</v>
      </c>
      <c r="E221" s="197" t="s">
        <v>292</v>
      </c>
      <c r="F221" s="198" t="s">
        <v>293</v>
      </c>
      <c r="G221" s="199" t="s">
        <v>294</v>
      </c>
      <c r="H221" s="200">
        <v>37.356</v>
      </c>
      <c r="I221" s="201"/>
      <c r="J221" s="202">
        <f>ROUND(I221*H221,2)</f>
        <v>0</v>
      </c>
      <c r="K221" s="203"/>
      <c r="L221" s="204"/>
      <c r="M221" s="205" t="s">
        <v>1</v>
      </c>
      <c r="N221" s="206" t="s">
        <v>42</v>
      </c>
      <c r="O221" s="58"/>
      <c r="P221" s="168">
        <f>O221*H221</f>
        <v>0</v>
      </c>
      <c r="Q221" s="168">
        <v>0.001</v>
      </c>
      <c r="R221" s="168">
        <f>Q221*H221</f>
        <v>0.037356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295</v>
      </c>
      <c r="AT221" s="170" t="s">
        <v>200</v>
      </c>
      <c r="AU221" s="170" t="s">
        <v>143</v>
      </c>
      <c r="AY221" s="17" t="s">
        <v>135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143</v>
      </c>
      <c r="BK221" s="171">
        <f>ROUND(I221*H221,2)</f>
        <v>0</v>
      </c>
      <c r="BL221" s="17" t="s">
        <v>207</v>
      </c>
      <c r="BM221" s="170" t="s">
        <v>296</v>
      </c>
    </row>
    <row r="222" spans="2:51" s="15" customFormat="1" ht="12">
      <c r="B222" s="189"/>
      <c r="D222" s="173" t="s">
        <v>145</v>
      </c>
      <c r="E222" s="190" t="s">
        <v>1</v>
      </c>
      <c r="F222" s="191" t="s">
        <v>297</v>
      </c>
      <c r="H222" s="190" t="s">
        <v>1</v>
      </c>
      <c r="I222" s="192"/>
      <c r="L222" s="189"/>
      <c r="M222" s="193"/>
      <c r="N222" s="194"/>
      <c r="O222" s="194"/>
      <c r="P222" s="194"/>
      <c r="Q222" s="194"/>
      <c r="R222" s="194"/>
      <c r="S222" s="194"/>
      <c r="T222" s="195"/>
      <c r="AT222" s="190" t="s">
        <v>145</v>
      </c>
      <c r="AU222" s="190" t="s">
        <v>143</v>
      </c>
      <c r="AV222" s="15" t="s">
        <v>84</v>
      </c>
      <c r="AW222" s="15" t="s">
        <v>33</v>
      </c>
      <c r="AX222" s="15" t="s">
        <v>76</v>
      </c>
      <c r="AY222" s="190" t="s">
        <v>135</v>
      </c>
    </row>
    <row r="223" spans="2:51" s="13" customFormat="1" ht="12">
      <c r="B223" s="172"/>
      <c r="D223" s="173" t="s">
        <v>145</v>
      </c>
      <c r="E223" s="174" t="s">
        <v>1</v>
      </c>
      <c r="F223" s="175" t="s">
        <v>298</v>
      </c>
      <c r="H223" s="176">
        <v>37.356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145</v>
      </c>
      <c r="AU223" s="174" t="s">
        <v>143</v>
      </c>
      <c r="AV223" s="13" t="s">
        <v>143</v>
      </c>
      <c r="AW223" s="13" t="s">
        <v>33</v>
      </c>
      <c r="AX223" s="13" t="s">
        <v>84</v>
      </c>
      <c r="AY223" s="174" t="s">
        <v>135</v>
      </c>
    </row>
    <row r="224" spans="1:65" s="2" customFormat="1" ht="21.75" customHeight="1">
      <c r="A224" s="32"/>
      <c r="B224" s="157"/>
      <c r="C224" s="158" t="s">
        <v>299</v>
      </c>
      <c r="D224" s="158" t="s">
        <v>138</v>
      </c>
      <c r="E224" s="159" t="s">
        <v>300</v>
      </c>
      <c r="F224" s="160" t="s">
        <v>301</v>
      </c>
      <c r="G224" s="161" t="s">
        <v>141</v>
      </c>
      <c r="H224" s="162">
        <v>12.452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207</v>
      </c>
      <c r="AT224" s="170" t="s">
        <v>138</v>
      </c>
      <c r="AU224" s="170" t="s">
        <v>143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143</v>
      </c>
      <c r="BK224" s="171">
        <f>ROUND(I224*H224,2)</f>
        <v>0</v>
      </c>
      <c r="BL224" s="17" t="s">
        <v>207</v>
      </c>
      <c r="BM224" s="170" t="s">
        <v>302</v>
      </c>
    </row>
    <row r="225" spans="2:51" s="13" customFormat="1" ht="12">
      <c r="B225" s="172"/>
      <c r="D225" s="173" t="s">
        <v>145</v>
      </c>
      <c r="E225" s="174" t="s">
        <v>1</v>
      </c>
      <c r="F225" s="175" t="s">
        <v>303</v>
      </c>
      <c r="H225" s="176">
        <v>12.452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295</v>
      </c>
      <c r="D226" s="158" t="s">
        <v>138</v>
      </c>
      <c r="E226" s="159" t="s">
        <v>304</v>
      </c>
      <c r="F226" s="160" t="s">
        <v>305</v>
      </c>
      <c r="G226" s="161" t="s">
        <v>306</v>
      </c>
      <c r="H226" s="162">
        <v>17.86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207</v>
      </c>
      <c r="AT226" s="170" t="s">
        <v>138</v>
      </c>
      <c r="AU226" s="170" t="s">
        <v>143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143</v>
      </c>
      <c r="BK226" s="171">
        <f>ROUND(I226*H226,2)</f>
        <v>0</v>
      </c>
      <c r="BL226" s="17" t="s">
        <v>207</v>
      </c>
      <c r="BM226" s="170" t="s">
        <v>307</v>
      </c>
    </row>
    <row r="227" spans="2:51" s="13" customFormat="1" ht="12">
      <c r="B227" s="172"/>
      <c r="D227" s="173" t="s">
        <v>145</v>
      </c>
      <c r="E227" s="174" t="s">
        <v>1</v>
      </c>
      <c r="F227" s="175" t="s">
        <v>308</v>
      </c>
      <c r="H227" s="176">
        <v>3.115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145</v>
      </c>
      <c r="AU227" s="174" t="s">
        <v>143</v>
      </c>
      <c r="AV227" s="13" t="s">
        <v>143</v>
      </c>
      <c r="AW227" s="13" t="s">
        <v>33</v>
      </c>
      <c r="AX227" s="13" t="s">
        <v>76</v>
      </c>
      <c r="AY227" s="174" t="s">
        <v>135</v>
      </c>
    </row>
    <row r="228" spans="2:51" s="13" customFormat="1" ht="12">
      <c r="B228" s="172"/>
      <c r="D228" s="173" t="s">
        <v>145</v>
      </c>
      <c r="E228" s="174" t="s">
        <v>1</v>
      </c>
      <c r="F228" s="175" t="s">
        <v>309</v>
      </c>
      <c r="H228" s="176">
        <v>6.81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145</v>
      </c>
      <c r="AU228" s="174" t="s">
        <v>143</v>
      </c>
      <c r="AV228" s="13" t="s">
        <v>143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145</v>
      </c>
      <c r="E229" s="174" t="s">
        <v>1</v>
      </c>
      <c r="F229" s="175" t="s">
        <v>310</v>
      </c>
      <c r="H229" s="176">
        <v>1.535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145</v>
      </c>
      <c r="AU229" s="174" t="s">
        <v>143</v>
      </c>
      <c r="AV229" s="13" t="s">
        <v>143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145</v>
      </c>
      <c r="E230" s="174" t="s">
        <v>1</v>
      </c>
      <c r="F230" s="175" t="s">
        <v>311</v>
      </c>
      <c r="H230" s="176">
        <v>5.2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145</v>
      </c>
      <c r="AU230" s="174" t="s">
        <v>143</v>
      </c>
      <c r="AV230" s="13" t="s">
        <v>143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145</v>
      </c>
      <c r="E231" s="174" t="s">
        <v>1</v>
      </c>
      <c r="F231" s="175" t="s">
        <v>312</v>
      </c>
      <c r="H231" s="176">
        <v>1.2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145</v>
      </c>
      <c r="AU231" s="174" t="s">
        <v>143</v>
      </c>
      <c r="AV231" s="13" t="s">
        <v>143</v>
      </c>
      <c r="AW231" s="13" t="s">
        <v>33</v>
      </c>
      <c r="AX231" s="13" t="s">
        <v>76</v>
      </c>
      <c r="AY231" s="174" t="s">
        <v>135</v>
      </c>
    </row>
    <row r="232" spans="2:51" s="14" customFormat="1" ht="12">
      <c r="B232" s="181"/>
      <c r="D232" s="173" t="s">
        <v>145</v>
      </c>
      <c r="E232" s="182" t="s">
        <v>1</v>
      </c>
      <c r="F232" s="183" t="s">
        <v>154</v>
      </c>
      <c r="H232" s="184">
        <v>17.86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145</v>
      </c>
      <c r="AU232" s="182" t="s">
        <v>143</v>
      </c>
      <c r="AV232" s="14" t="s">
        <v>142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58" t="s">
        <v>313</v>
      </c>
      <c r="D233" s="158" t="s">
        <v>138</v>
      </c>
      <c r="E233" s="159" t="s">
        <v>314</v>
      </c>
      <c r="F233" s="160" t="s">
        <v>315</v>
      </c>
      <c r="G233" s="161" t="s">
        <v>197</v>
      </c>
      <c r="H233" s="162">
        <v>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207</v>
      </c>
      <c r="AT233" s="170" t="s">
        <v>138</v>
      </c>
      <c r="AU233" s="170" t="s">
        <v>143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143</v>
      </c>
      <c r="BK233" s="171">
        <f>ROUND(I233*H233,2)</f>
        <v>0</v>
      </c>
      <c r="BL233" s="17" t="s">
        <v>207</v>
      </c>
      <c r="BM233" s="170" t="s">
        <v>316</v>
      </c>
    </row>
    <row r="234" spans="1:65" s="2" customFormat="1" ht="16.5" customHeight="1">
      <c r="A234" s="32"/>
      <c r="B234" s="157"/>
      <c r="C234" s="196" t="s">
        <v>317</v>
      </c>
      <c r="D234" s="196" t="s">
        <v>200</v>
      </c>
      <c r="E234" s="197" t="s">
        <v>318</v>
      </c>
      <c r="F234" s="198" t="s">
        <v>319</v>
      </c>
      <c r="G234" s="199" t="s">
        <v>306</v>
      </c>
      <c r="H234" s="200">
        <v>19.646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42</v>
      </c>
      <c r="O234" s="58"/>
      <c r="P234" s="168">
        <f>O234*H234</f>
        <v>0</v>
      </c>
      <c r="Q234" s="168">
        <v>6E-05</v>
      </c>
      <c r="R234" s="168">
        <f>Q234*H234</f>
        <v>0.00117876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295</v>
      </c>
      <c r="AT234" s="170" t="s">
        <v>200</v>
      </c>
      <c r="AU234" s="170" t="s">
        <v>143</v>
      </c>
      <c r="AY234" s="17" t="s">
        <v>135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143</v>
      </c>
      <c r="BK234" s="171">
        <f>ROUND(I234*H234,2)</f>
        <v>0</v>
      </c>
      <c r="BL234" s="17" t="s">
        <v>207</v>
      </c>
      <c r="BM234" s="170" t="s">
        <v>320</v>
      </c>
    </row>
    <row r="235" spans="2:51" s="13" customFormat="1" ht="12">
      <c r="B235" s="172"/>
      <c r="D235" s="173" t="s">
        <v>145</v>
      </c>
      <c r="E235" s="174" t="s">
        <v>1</v>
      </c>
      <c r="F235" s="175" t="s">
        <v>321</v>
      </c>
      <c r="H235" s="176">
        <v>19.646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145</v>
      </c>
      <c r="AU235" s="174" t="s">
        <v>143</v>
      </c>
      <c r="AV235" s="13" t="s">
        <v>143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322</v>
      </c>
      <c r="D236" s="158" t="s">
        <v>138</v>
      </c>
      <c r="E236" s="159" t="s">
        <v>323</v>
      </c>
      <c r="F236" s="160" t="s">
        <v>324</v>
      </c>
      <c r="G236" s="161" t="s">
        <v>240</v>
      </c>
      <c r="H236" s="162">
        <v>0.039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207</v>
      </c>
      <c r="AT236" s="170" t="s">
        <v>138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207</v>
      </c>
      <c r="BM236" s="170" t="s">
        <v>325</v>
      </c>
    </row>
    <row r="237" spans="1:65" s="2" customFormat="1" ht="21.75" customHeight="1">
      <c r="A237" s="32"/>
      <c r="B237" s="157"/>
      <c r="C237" s="158" t="s">
        <v>326</v>
      </c>
      <c r="D237" s="158" t="s">
        <v>138</v>
      </c>
      <c r="E237" s="159" t="s">
        <v>327</v>
      </c>
      <c r="F237" s="160" t="s">
        <v>328</v>
      </c>
      <c r="G237" s="161" t="s">
        <v>240</v>
      </c>
      <c r="H237" s="162">
        <v>0.039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207</v>
      </c>
      <c r="AT237" s="170" t="s">
        <v>138</v>
      </c>
      <c r="AU237" s="170" t="s">
        <v>143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143</v>
      </c>
      <c r="BK237" s="171">
        <f>ROUND(I237*H237,2)</f>
        <v>0</v>
      </c>
      <c r="BL237" s="17" t="s">
        <v>207</v>
      </c>
      <c r="BM237" s="170" t="s">
        <v>329</v>
      </c>
    </row>
    <row r="238" spans="2:63" s="12" customFormat="1" ht="22.9" customHeight="1">
      <c r="B238" s="144"/>
      <c r="D238" s="145" t="s">
        <v>75</v>
      </c>
      <c r="E238" s="155" t="s">
        <v>330</v>
      </c>
      <c r="F238" s="155" t="s">
        <v>331</v>
      </c>
      <c r="I238" s="147"/>
      <c r="J238" s="156">
        <f>BK238</f>
        <v>0</v>
      </c>
      <c r="L238" s="144"/>
      <c r="M238" s="149"/>
      <c r="N238" s="150"/>
      <c r="O238" s="150"/>
      <c r="P238" s="151">
        <f>SUM(P239:P248)</f>
        <v>0</v>
      </c>
      <c r="Q238" s="150"/>
      <c r="R238" s="151">
        <f>SUM(R239:R248)</f>
        <v>0.0083</v>
      </c>
      <c r="S238" s="150"/>
      <c r="T238" s="152">
        <f>SUM(T239:T248)</f>
        <v>0.021179999999999997</v>
      </c>
      <c r="AR238" s="145" t="s">
        <v>143</v>
      </c>
      <c r="AT238" s="153" t="s">
        <v>75</v>
      </c>
      <c r="AU238" s="153" t="s">
        <v>84</v>
      </c>
      <c r="AY238" s="145" t="s">
        <v>135</v>
      </c>
      <c r="BK238" s="154">
        <f>SUM(BK239:BK248)</f>
        <v>0</v>
      </c>
    </row>
    <row r="239" spans="1:65" s="2" customFormat="1" ht="16.5" customHeight="1">
      <c r="A239" s="32"/>
      <c r="B239" s="157"/>
      <c r="C239" s="158" t="s">
        <v>332</v>
      </c>
      <c r="D239" s="158" t="s">
        <v>138</v>
      </c>
      <c r="E239" s="159" t="s">
        <v>333</v>
      </c>
      <c r="F239" s="160" t="s">
        <v>334</v>
      </c>
      <c r="G239" s="161" t="s">
        <v>306</v>
      </c>
      <c r="H239" s="162">
        <v>6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0.00198</v>
      </c>
      <c r="T239" s="169">
        <f>S239*H239</f>
        <v>0.01188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207</v>
      </c>
      <c r="AT239" s="170" t="s">
        <v>138</v>
      </c>
      <c r="AU239" s="170" t="s">
        <v>143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143</v>
      </c>
      <c r="BK239" s="171">
        <f>ROUND(I239*H239,2)</f>
        <v>0</v>
      </c>
      <c r="BL239" s="17" t="s">
        <v>207</v>
      </c>
      <c r="BM239" s="170" t="s">
        <v>335</v>
      </c>
    </row>
    <row r="240" spans="1:65" s="2" customFormat="1" ht="16.5" customHeight="1">
      <c r="A240" s="32"/>
      <c r="B240" s="157"/>
      <c r="C240" s="158" t="s">
        <v>336</v>
      </c>
      <c r="D240" s="158" t="s">
        <v>138</v>
      </c>
      <c r="E240" s="159" t="s">
        <v>337</v>
      </c>
      <c r="F240" s="160" t="s">
        <v>338</v>
      </c>
      <c r="G240" s="161" t="s">
        <v>306</v>
      </c>
      <c r="H240" s="162">
        <v>2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0.00177</v>
      </c>
      <c r="R240" s="168">
        <f>Q240*H240</f>
        <v>0.00354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207</v>
      </c>
      <c r="AT240" s="170" t="s">
        <v>138</v>
      </c>
      <c r="AU240" s="170" t="s">
        <v>143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143</v>
      </c>
      <c r="BK240" s="171">
        <f>ROUND(I240*H240,2)</f>
        <v>0</v>
      </c>
      <c r="BL240" s="17" t="s">
        <v>207</v>
      </c>
      <c r="BM240" s="170" t="s">
        <v>339</v>
      </c>
    </row>
    <row r="241" spans="1:65" s="2" customFormat="1" ht="16.5" customHeight="1">
      <c r="A241" s="32"/>
      <c r="B241" s="157"/>
      <c r="C241" s="158" t="s">
        <v>340</v>
      </c>
      <c r="D241" s="158" t="s">
        <v>138</v>
      </c>
      <c r="E241" s="159" t="s">
        <v>341</v>
      </c>
      <c r="F241" s="160" t="s">
        <v>342</v>
      </c>
      <c r="G241" s="161" t="s">
        <v>306</v>
      </c>
      <c r="H241" s="162">
        <v>7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0.00046</v>
      </c>
      <c r="R241" s="168">
        <f>Q241*H241</f>
        <v>0.00322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207</v>
      </c>
      <c r="AT241" s="170" t="s">
        <v>138</v>
      </c>
      <c r="AU241" s="170" t="s">
        <v>143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143</v>
      </c>
      <c r="BK241" s="171">
        <f>ROUND(I241*H241,2)</f>
        <v>0</v>
      </c>
      <c r="BL241" s="17" t="s">
        <v>207</v>
      </c>
      <c r="BM241" s="170" t="s">
        <v>343</v>
      </c>
    </row>
    <row r="242" spans="1:65" s="2" customFormat="1" ht="16.5" customHeight="1">
      <c r="A242" s="32"/>
      <c r="B242" s="157"/>
      <c r="C242" s="158" t="s">
        <v>344</v>
      </c>
      <c r="D242" s="158" t="s">
        <v>138</v>
      </c>
      <c r="E242" s="159" t="s">
        <v>345</v>
      </c>
      <c r="F242" s="160" t="s">
        <v>346</v>
      </c>
      <c r="G242" s="161" t="s">
        <v>306</v>
      </c>
      <c r="H242" s="162">
        <v>2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0.00077</v>
      </c>
      <c r="R242" s="168">
        <f>Q242*H242</f>
        <v>0.00154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207</v>
      </c>
      <c r="AT242" s="170" t="s">
        <v>138</v>
      </c>
      <c r="AU242" s="170" t="s">
        <v>143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143</v>
      </c>
      <c r="BK242" s="171">
        <f>ROUND(I242*H242,2)</f>
        <v>0</v>
      </c>
      <c r="BL242" s="17" t="s">
        <v>207</v>
      </c>
      <c r="BM242" s="170" t="s">
        <v>347</v>
      </c>
    </row>
    <row r="243" spans="1:65" s="2" customFormat="1" ht="16.5" customHeight="1">
      <c r="A243" s="32"/>
      <c r="B243" s="157"/>
      <c r="C243" s="158" t="s">
        <v>348</v>
      </c>
      <c r="D243" s="158" t="s">
        <v>138</v>
      </c>
      <c r="E243" s="159" t="s">
        <v>349</v>
      </c>
      <c r="F243" s="160" t="s">
        <v>350</v>
      </c>
      <c r="G243" s="161" t="s">
        <v>197</v>
      </c>
      <c r="H243" s="162">
        <v>3</v>
      </c>
      <c r="I243" s="163"/>
      <c r="J243" s="164">
        <f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>O243*H243</f>
        <v>0</v>
      </c>
      <c r="Q243" s="168">
        <v>0</v>
      </c>
      <c r="R243" s="168">
        <f>Q243*H243</f>
        <v>0</v>
      </c>
      <c r="S243" s="168">
        <v>0.0031</v>
      </c>
      <c r="T243" s="169">
        <f>S243*H243</f>
        <v>0.0093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207</v>
      </c>
      <c r="AT243" s="170" t="s">
        <v>138</v>
      </c>
      <c r="AU243" s="170" t="s">
        <v>143</v>
      </c>
      <c r="AY243" s="17" t="s">
        <v>135</v>
      </c>
      <c r="BE243" s="171">
        <f>IF(N243="základní",J243,0)</f>
        <v>0</v>
      </c>
      <c r="BF243" s="171">
        <f>IF(N243="snížená",J243,0)</f>
        <v>0</v>
      </c>
      <c r="BG243" s="171">
        <f>IF(N243="zákl. přenesená",J243,0)</f>
        <v>0</v>
      </c>
      <c r="BH243" s="171">
        <f>IF(N243="sníž. přenesená",J243,0)</f>
        <v>0</v>
      </c>
      <c r="BI243" s="171">
        <f>IF(N243="nulová",J243,0)</f>
        <v>0</v>
      </c>
      <c r="BJ243" s="17" t="s">
        <v>143</v>
      </c>
      <c r="BK243" s="171">
        <f>ROUND(I243*H243,2)</f>
        <v>0</v>
      </c>
      <c r="BL243" s="17" t="s">
        <v>207</v>
      </c>
      <c r="BM243" s="170" t="s">
        <v>351</v>
      </c>
    </row>
    <row r="244" spans="2:51" s="15" customFormat="1" ht="12">
      <c r="B244" s="189"/>
      <c r="D244" s="173" t="s">
        <v>145</v>
      </c>
      <c r="E244" s="190" t="s">
        <v>1</v>
      </c>
      <c r="F244" s="191" t="s">
        <v>352</v>
      </c>
      <c r="H244" s="190" t="s">
        <v>1</v>
      </c>
      <c r="I244" s="192"/>
      <c r="L244" s="189"/>
      <c r="M244" s="193"/>
      <c r="N244" s="194"/>
      <c r="O244" s="194"/>
      <c r="P244" s="194"/>
      <c r="Q244" s="194"/>
      <c r="R244" s="194"/>
      <c r="S244" s="194"/>
      <c r="T244" s="195"/>
      <c r="AT244" s="190" t="s">
        <v>145</v>
      </c>
      <c r="AU244" s="190" t="s">
        <v>143</v>
      </c>
      <c r="AV244" s="15" t="s">
        <v>84</v>
      </c>
      <c r="AW244" s="15" t="s">
        <v>33</v>
      </c>
      <c r="AX244" s="15" t="s">
        <v>76</v>
      </c>
      <c r="AY244" s="190" t="s">
        <v>135</v>
      </c>
    </row>
    <row r="245" spans="2:51" s="13" customFormat="1" ht="12">
      <c r="B245" s="172"/>
      <c r="D245" s="173" t="s">
        <v>145</v>
      </c>
      <c r="E245" s="174" t="s">
        <v>1</v>
      </c>
      <c r="F245" s="175" t="s">
        <v>136</v>
      </c>
      <c r="H245" s="176">
        <v>3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145</v>
      </c>
      <c r="AU245" s="174" t="s">
        <v>143</v>
      </c>
      <c r="AV245" s="13" t="s">
        <v>143</v>
      </c>
      <c r="AW245" s="13" t="s">
        <v>33</v>
      </c>
      <c r="AX245" s="13" t="s">
        <v>84</v>
      </c>
      <c r="AY245" s="174" t="s">
        <v>135</v>
      </c>
    </row>
    <row r="246" spans="1:65" s="2" customFormat="1" ht="16.5" customHeight="1">
      <c r="A246" s="32"/>
      <c r="B246" s="157"/>
      <c r="C246" s="158" t="s">
        <v>353</v>
      </c>
      <c r="D246" s="158" t="s">
        <v>138</v>
      </c>
      <c r="E246" s="159" t="s">
        <v>354</v>
      </c>
      <c r="F246" s="160" t="s">
        <v>355</v>
      </c>
      <c r="G246" s="161" t="s">
        <v>306</v>
      </c>
      <c r="H246" s="162">
        <v>11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</v>
      </c>
      <c r="R246" s="168">
        <f>Q246*H246</f>
        <v>0</v>
      </c>
      <c r="S246" s="168">
        <v>0</v>
      </c>
      <c r="T246" s="16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207</v>
      </c>
      <c r="AT246" s="170" t="s">
        <v>138</v>
      </c>
      <c r="AU246" s="170" t="s">
        <v>143</v>
      </c>
      <c r="AY246" s="17" t="s">
        <v>135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143</v>
      </c>
      <c r="BK246" s="171">
        <f>ROUND(I246*H246,2)</f>
        <v>0</v>
      </c>
      <c r="BL246" s="17" t="s">
        <v>207</v>
      </c>
      <c r="BM246" s="170" t="s">
        <v>356</v>
      </c>
    </row>
    <row r="247" spans="1:65" s="2" customFormat="1" ht="21.75" customHeight="1">
      <c r="A247" s="32"/>
      <c r="B247" s="157"/>
      <c r="C247" s="158" t="s">
        <v>357</v>
      </c>
      <c r="D247" s="158" t="s">
        <v>138</v>
      </c>
      <c r="E247" s="159" t="s">
        <v>358</v>
      </c>
      <c r="F247" s="160" t="s">
        <v>359</v>
      </c>
      <c r="G247" s="161" t="s">
        <v>240</v>
      </c>
      <c r="H247" s="162">
        <v>0.008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207</v>
      </c>
      <c r="AT247" s="170" t="s">
        <v>138</v>
      </c>
      <c r="AU247" s="170" t="s">
        <v>143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143</v>
      </c>
      <c r="BK247" s="171">
        <f>ROUND(I247*H247,2)</f>
        <v>0</v>
      </c>
      <c r="BL247" s="17" t="s">
        <v>207</v>
      </c>
      <c r="BM247" s="170" t="s">
        <v>360</v>
      </c>
    </row>
    <row r="248" spans="1:65" s="2" customFormat="1" ht="21.75" customHeight="1">
      <c r="A248" s="32"/>
      <c r="B248" s="157"/>
      <c r="C248" s="158" t="s">
        <v>361</v>
      </c>
      <c r="D248" s="158" t="s">
        <v>138</v>
      </c>
      <c r="E248" s="159" t="s">
        <v>362</v>
      </c>
      <c r="F248" s="160" t="s">
        <v>363</v>
      </c>
      <c r="G248" s="161" t="s">
        <v>240</v>
      </c>
      <c r="H248" s="162">
        <v>0.008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</v>
      </c>
      <c r="R248" s="168">
        <f>Q248*H248</f>
        <v>0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207</v>
      </c>
      <c r="AT248" s="170" t="s">
        <v>138</v>
      </c>
      <c r="AU248" s="170" t="s">
        <v>143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143</v>
      </c>
      <c r="BK248" s="171">
        <f>ROUND(I248*H248,2)</f>
        <v>0</v>
      </c>
      <c r="BL248" s="17" t="s">
        <v>207</v>
      </c>
      <c r="BM248" s="170" t="s">
        <v>364</v>
      </c>
    </row>
    <row r="249" spans="2:63" s="12" customFormat="1" ht="22.9" customHeight="1">
      <c r="B249" s="144"/>
      <c r="D249" s="145" t="s">
        <v>75</v>
      </c>
      <c r="E249" s="155" t="s">
        <v>365</v>
      </c>
      <c r="F249" s="155" t="s">
        <v>366</v>
      </c>
      <c r="I249" s="147"/>
      <c r="J249" s="156">
        <f>BK249</f>
        <v>0</v>
      </c>
      <c r="L249" s="144"/>
      <c r="M249" s="149"/>
      <c r="N249" s="150"/>
      <c r="O249" s="150"/>
      <c r="P249" s="151">
        <f>SUM(P250:P260)</f>
        <v>0</v>
      </c>
      <c r="Q249" s="150"/>
      <c r="R249" s="151">
        <f>SUM(R250:R260)</f>
        <v>0.02018</v>
      </c>
      <c r="S249" s="150"/>
      <c r="T249" s="152">
        <f>SUM(T250:T260)</f>
        <v>0.0027999999999999995</v>
      </c>
      <c r="AR249" s="145" t="s">
        <v>143</v>
      </c>
      <c r="AT249" s="153" t="s">
        <v>75</v>
      </c>
      <c r="AU249" s="153" t="s">
        <v>84</v>
      </c>
      <c r="AY249" s="145" t="s">
        <v>135</v>
      </c>
      <c r="BK249" s="154">
        <f>SUM(BK250:BK260)</f>
        <v>0</v>
      </c>
    </row>
    <row r="250" spans="1:65" s="2" customFormat="1" ht="16.5" customHeight="1">
      <c r="A250" s="32"/>
      <c r="B250" s="157"/>
      <c r="C250" s="158" t="s">
        <v>367</v>
      </c>
      <c r="D250" s="158" t="s">
        <v>138</v>
      </c>
      <c r="E250" s="159" t="s">
        <v>368</v>
      </c>
      <c r="F250" s="160" t="s">
        <v>369</v>
      </c>
      <c r="G250" s="161" t="s">
        <v>306</v>
      </c>
      <c r="H250" s="162">
        <v>10</v>
      </c>
      <c r="I250" s="163"/>
      <c r="J250" s="164">
        <f aca="true" t="shared" si="10" ref="J250:J260"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 aca="true" t="shared" si="11" ref="P250:P260">O250*H250</f>
        <v>0</v>
      </c>
      <c r="Q250" s="168">
        <v>0</v>
      </c>
      <c r="R250" s="168">
        <f aca="true" t="shared" si="12" ref="R250:R260">Q250*H250</f>
        <v>0</v>
      </c>
      <c r="S250" s="168">
        <v>0.00028</v>
      </c>
      <c r="T250" s="169">
        <f aca="true" t="shared" si="13" ref="T250:T260">S250*H250</f>
        <v>0.0027999999999999995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207</v>
      </c>
      <c r="AT250" s="170" t="s">
        <v>138</v>
      </c>
      <c r="AU250" s="170" t="s">
        <v>143</v>
      </c>
      <c r="AY250" s="17" t="s">
        <v>135</v>
      </c>
      <c r="BE250" s="171">
        <f aca="true" t="shared" si="14" ref="BE250:BE260">IF(N250="základní",J250,0)</f>
        <v>0</v>
      </c>
      <c r="BF250" s="171">
        <f aca="true" t="shared" si="15" ref="BF250:BF260">IF(N250="snížená",J250,0)</f>
        <v>0</v>
      </c>
      <c r="BG250" s="171">
        <f aca="true" t="shared" si="16" ref="BG250:BG260">IF(N250="zákl. přenesená",J250,0)</f>
        <v>0</v>
      </c>
      <c r="BH250" s="171">
        <f aca="true" t="shared" si="17" ref="BH250:BH260">IF(N250="sníž. přenesená",J250,0)</f>
        <v>0</v>
      </c>
      <c r="BI250" s="171">
        <f aca="true" t="shared" si="18" ref="BI250:BI260">IF(N250="nulová",J250,0)</f>
        <v>0</v>
      </c>
      <c r="BJ250" s="17" t="s">
        <v>143</v>
      </c>
      <c r="BK250" s="171">
        <f aca="true" t="shared" si="19" ref="BK250:BK260">ROUND(I250*H250,2)</f>
        <v>0</v>
      </c>
      <c r="BL250" s="17" t="s">
        <v>207</v>
      </c>
      <c r="BM250" s="170" t="s">
        <v>370</v>
      </c>
    </row>
    <row r="251" spans="1:65" s="2" customFormat="1" ht="21.75" customHeight="1">
      <c r="A251" s="32"/>
      <c r="B251" s="157"/>
      <c r="C251" s="158" t="s">
        <v>371</v>
      </c>
      <c r="D251" s="158" t="s">
        <v>138</v>
      </c>
      <c r="E251" s="159" t="s">
        <v>372</v>
      </c>
      <c r="F251" s="160" t="s">
        <v>373</v>
      </c>
      <c r="G251" s="161" t="s">
        <v>306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0.00042</v>
      </c>
      <c r="R251" s="168">
        <f t="shared" si="12"/>
        <v>0.008400000000000001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207</v>
      </c>
      <c r="AT251" s="170" t="s">
        <v>138</v>
      </c>
      <c r="AU251" s="170" t="s">
        <v>143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143</v>
      </c>
      <c r="BK251" s="171">
        <f t="shared" si="19"/>
        <v>0</v>
      </c>
      <c r="BL251" s="17" t="s">
        <v>207</v>
      </c>
      <c r="BM251" s="170" t="s">
        <v>374</v>
      </c>
    </row>
    <row r="252" spans="1:65" s="2" customFormat="1" ht="21.75" customHeight="1">
      <c r="A252" s="32"/>
      <c r="B252" s="157"/>
      <c r="C252" s="196" t="s">
        <v>375</v>
      </c>
      <c r="D252" s="196" t="s">
        <v>200</v>
      </c>
      <c r="E252" s="197" t="s">
        <v>376</v>
      </c>
      <c r="F252" s="198" t="s">
        <v>377</v>
      </c>
      <c r="G252" s="199" t="s">
        <v>306</v>
      </c>
      <c r="H252" s="200">
        <v>7</v>
      </c>
      <c r="I252" s="201"/>
      <c r="J252" s="202">
        <f t="shared" si="10"/>
        <v>0</v>
      </c>
      <c r="K252" s="203"/>
      <c r="L252" s="204"/>
      <c r="M252" s="205" t="s">
        <v>1</v>
      </c>
      <c r="N252" s="206" t="s">
        <v>42</v>
      </c>
      <c r="O252" s="58"/>
      <c r="P252" s="168">
        <f t="shared" si="11"/>
        <v>0</v>
      </c>
      <c r="Q252" s="168">
        <v>0.00011</v>
      </c>
      <c r="R252" s="168">
        <f t="shared" si="12"/>
        <v>0.0007700000000000001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295</v>
      </c>
      <c r="AT252" s="170" t="s">
        <v>200</v>
      </c>
      <c r="AU252" s="170" t="s">
        <v>143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143</v>
      </c>
      <c r="BK252" s="171">
        <f t="shared" si="19"/>
        <v>0</v>
      </c>
      <c r="BL252" s="17" t="s">
        <v>207</v>
      </c>
      <c r="BM252" s="170" t="s">
        <v>378</v>
      </c>
    </row>
    <row r="253" spans="1:65" s="2" customFormat="1" ht="21.75" customHeight="1">
      <c r="A253" s="32"/>
      <c r="B253" s="157"/>
      <c r="C253" s="196" t="s">
        <v>379</v>
      </c>
      <c r="D253" s="196" t="s">
        <v>200</v>
      </c>
      <c r="E253" s="197" t="s">
        <v>380</v>
      </c>
      <c r="F253" s="198" t="s">
        <v>381</v>
      </c>
      <c r="G253" s="199" t="s">
        <v>306</v>
      </c>
      <c r="H253" s="200">
        <v>7</v>
      </c>
      <c r="I253" s="201"/>
      <c r="J253" s="202">
        <f t="shared" si="10"/>
        <v>0</v>
      </c>
      <c r="K253" s="203"/>
      <c r="L253" s="204"/>
      <c r="M253" s="205" t="s">
        <v>1</v>
      </c>
      <c r="N253" s="206" t="s">
        <v>42</v>
      </c>
      <c r="O253" s="58"/>
      <c r="P253" s="168">
        <f t="shared" si="11"/>
        <v>0</v>
      </c>
      <c r="Q253" s="168">
        <v>0.00017</v>
      </c>
      <c r="R253" s="168">
        <f t="shared" si="12"/>
        <v>0.00119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295</v>
      </c>
      <c r="AT253" s="170" t="s">
        <v>200</v>
      </c>
      <c r="AU253" s="170" t="s">
        <v>143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143</v>
      </c>
      <c r="BK253" s="171">
        <f t="shared" si="19"/>
        <v>0</v>
      </c>
      <c r="BL253" s="17" t="s">
        <v>207</v>
      </c>
      <c r="BM253" s="170" t="s">
        <v>382</v>
      </c>
    </row>
    <row r="254" spans="1:65" s="2" customFormat="1" ht="21.75" customHeight="1">
      <c r="A254" s="32"/>
      <c r="B254" s="157"/>
      <c r="C254" s="196" t="s">
        <v>383</v>
      </c>
      <c r="D254" s="196" t="s">
        <v>200</v>
      </c>
      <c r="E254" s="197" t="s">
        <v>384</v>
      </c>
      <c r="F254" s="198" t="s">
        <v>385</v>
      </c>
      <c r="G254" s="199" t="s">
        <v>306</v>
      </c>
      <c r="H254" s="200">
        <v>6</v>
      </c>
      <c r="I254" s="201"/>
      <c r="J254" s="202">
        <f t="shared" si="1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11"/>
        <v>0</v>
      </c>
      <c r="Q254" s="168">
        <v>0.00027</v>
      </c>
      <c r="R254" s="168">
        <f t="shared" si="12"/>
        <v>0.00162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295</v>
      </c>
      <c r="AT254" s="170" t="s">
        <v>200</v>
      </c>
      <c r="AU254" s="170" t="s">
        <v>143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143</v>
      </c>
      <c r="BK254" s="171">
        <f t="shared" si="19"/>
        <v>0</v>
      </c>
      <c r="BL254" s="17" t="s">
        <v>207</v>
      </c>
      <c r="BM254" s="170" t="s">
        <v>386</v>
      </c>
    </row>
    <row r="255" spans="1:65" s="2" customFormat="1" ht="21.75" customHeight="1">
      <c r="A255" s="32"/>
      <c r="B255" s="157"/>
      <c r="C255" s="158" t="s">
        <v>187</v>
      </c>
      <c r="D255" s="158" t="s">
        <v>138</v>
      </c>
      <c r="E255" s="159" t="s">
        <v>387</v>
      </c>
      <c r="F255" s="160" t="s">
        <v>388</v>
      </c>
      <c r="G255" s="161" t="s">
        <v>389</v>
      </c>
      <c r="H255" s="162">
        <v>1</v>
      </c>
      <c r="I255" s="163"/>
      <c r="J255" s="164">
        <f t="shared" si="1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11"/>
        <v>0</v>
      </c>
      <c r="Q255" s="168">
        <v>0</v>
      </c>
      <c r="R255" s="168">
        <f t="shared" si="12"/>
        <v>0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207</v>
      </c>
      <c r="AT255" s="170" t="s">
        <v>138</v>
      </c>
      <c r="AU255" s="170" t="s">
        <v>143</v>
      </c>
      <c r="AY255" s="17" t="s">
        <v>135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143</v>
      </c>
      <c r="BK255" s="171">
        <f t="shared" si="19"/>
        <v>0</v>
      </c>
      <c r="BL255" s="17" t="s">
        <v>207</v>
      </c>
      <c r="BM255" s="170" t="s">
        <v>390</v>
      </c>
    </row>
    <row r="256" spans="1:65" s="2" customFormat="1" ht="21.75" customHeight="1">
      <c r="A256" s="32"/>
      <c r="B256" s="157"/>
      <c r="C256" s="158" t="s">
        <v>391</v>
      </c>
      <c r="D256" s="158" t="s">
        <v>138</v>
      </c>
      <c r="E256" s="159" t="s">
        <v>392</v>
      </c>
      <c r="F256" s="160" t="s">
        <v>393</v>
      </c>
      <c r="G256" s="161" t="s">
        <v>389</v>
      </c>
      <c r="H256" s="162">
        <v>1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</v>
      </c>
      <c r="R256" s="168">
        <f t="shared" si="12"/>
        <v>0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207</v>
      </c>
      <c r="AT256" s="170" t="s">
        <v>138</v>
      </c>
      <c r="AU256" s="170" t="s">
        <v>143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143</v>
      </c>
      <c r="BK256" s="171">
        <f t="shared" si="19"/>
        <v>0</v>
      </c>
      <c r="BL256" s="17" t="s">
        <v>207</v>
      </c>
      <c r="BM256" s="170" t="s">
        <v>394</v>
      </c>
    </row>
    <row r="257" spans="1:65" s="2" customFormat="1" ht="21.75" customHeight="1">
      <c r="A257" s="32"/>
      <c r="B257" s="157"/>
      <c r="C257" s="158" t="s">
        <v>395</v>
      </c>
      <c r="D257" s="158" t="s">
        <v>138</v>
      </c>
      <c r="E257" s="159" t="s">
        <v>396</v>
      </c>
      <c r="F257" s="160" t="s">
        <v>397</v>
      </c>
      <c r="G257" s="161" t="s">
        <v>306</v>
      </c>
      <c r="H257" s="162">
        <v>20</v>
      </c>
      <c r="I257" s="163"/>
      <c r="J257" s="164">
        <f t="shared" si="1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11"/>
        <v>0</v>
      </c>
      <c r="Q257" s="168">
        <v>0.0004</v>
      </c>
      <c r="R257" s="168">
        <f t="shared" si="12"/>
        <v>0.008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207</v>
      </c>
      <c r="AT257" s="170" t="s">
        <v>138</v>
      </c>
      <c r="AU257" s="170" t="s">
        <v>143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143</v>
      </c>
      <c r="BK257" s="171">
        <f t="shared" si="19"/>
        <v>0</v>
      </c>
      <c r="BL257" s="17" t="s">
        <v>207</v>
      </c>
      <c r="BM257" s="170" t="s">
        <v>398</v>
      </c>
    </row>
    <row r="258" spans="1:65" s="2" customFormat="1" ht="16.5" customHeight="1">
      <c r="A258" s="32"/>
      <c r="B258" s="157"/>
      <c r="C258" s="158" t="s">
        <v>399</v>
      </c>
      <c r="D258" s="158" t="s">
        <v>138</v>
      </c>
      <c r="E258" s="159" t="s">
        <v>400</v>
      </c>
      <c r="F258" s="160" t="s">
        <v>401</v>
      </c>
      <c r="G258" s="161" t="s">
        <v>306</v>
      </c>
      <c r="H258" s="162">
        <v>20</v>
      </c>
      <c r="I258" s="163"/>
      <c r="J258" s="164">
        <f t="shared" si="1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11"/>
        <v>0</v>
      </c>
      <c r="Q258" s="168">
        <v>1E-05</v>
      </c>
      <c r="R258" s="168">
        <f t="shared" si="12"/>
        <v>0.0002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207</v>
      </c>
      <c r="AT258" s="170" t="s">
        <v>138</v>
      </c>
      <c r="AU258" s="170" t="s">
        <v>143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143</v>
      </c>
      <c r="BK258" s="171">
        <f t="shared" si="19"/>
        <v>0</v>
      </c>
      <c r="BL258" s="17" t="s">
        <v>207</v>
      </c>
      <c r="BM258" s="170" t="s">
        <v>402</v>
      </c>
    </row>
    <row r="259" spans="1:65" s="2" customFormat="1" ht="21.75" customHeight="1">
      <c r="A259" s="32"/>
      <c r="B259" s="157"/>
      <c r="C259" s="158" t="s">
        <v>403</v>
      </c>
      <c r="D259" s="158" t="s">
        <v>138</v>
      </c>
      <c r="E259" s="159" t="s">
        <v>404</v>
      </c>
      <c r="F259" s="160" t="s">
        <v>405</v>
      </c>
      <c r="G259" s="161" t="s">
        <v>240</v>
      </c>
      <c r="H259" s="162">
        <v>0.02</v>
      </c>
      <c r="I259" s="163"/>
      <c r="J259" s="164">
        <f t="shared" si="1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11"/>
        <v>0</v>
      </c>
      <c r="Q259" s="168">
        <v>0</v>
      </c>
      <c r="R259" s="168">
        <f t="shared" si="12"/>
        <v>0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207</v>
      </c>
      <c r="AT259" s="170" t="s">
        <v>138</v>
      </c>
      <c r="AU259" s="170" t="s">
        <v>143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143</v>
      </c>
      <c r="BK259" s="171">
        <f t="shared" si="19"/>
        <v>0</v>
      </c>
      <c r="BL259" s="17" t="s">
        <v>207</v>
      </c>
      <c r="BM259" s="170" t="s">
        <v>406</v>
      </c>
    </row>
    <row r="260" spans="1:65" s="2" customFormat="1" ht="21.75" customHeight="1">
      <c r="A260" s="32"/>
      <c r="B260" s="157"/>
      <c r="C260" s="158" t="s">
        <v>407</v>
      </c>
      <c r="D260" s="158" t="s">
        <v>138</v>
      </c>
      <c r="E260" s="159" t="s">
        <v>408</v>
      </c>
      <c r="F260" s="160" t="s">
        <v>409</v>
      </c>
      <c r="G260" s="161" t="s">
        <v>240</v>
      </c>
      <c r="H260" s="162">
        <v>0.02</v>
      </c>
      <c r="I260" s="163"/>
      <c r="J260" s="164">
        <f t="shared" si="1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11"/>
        <v>0</v>
      </c>
      <c r="Q260" s="168">
        <v>0</v>
      </c>
      <c r="R260" s="168">
        <f t="shared" si="12"/>
        <v>0</v>
      </c>
      <c r="S260" s="168">
        <v>0</v>
      </c>
      <c r="T260" s="16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207</v>
      </c>
      <c r="AT260" s="170" t="s">
        <v>138</v>
      </c>
      <c r="AU260" s="170" t="s">
        <v>143</v>
      </c>
      <c r="AY260" s="17" t="s">
        <v>135</v>
      </c>
      <c r="BE260" s="171">
        <f t="shared" si="14"/>
        <v>0</v>
      </c>
      <c r="BF260" s="171">
        <f t="shared" si="15"/>
        <v>0</v>
      </c>
      <c r="BG260" s="171">
        <f t="shared" si="16"/>
        <v>0</v>
      </c>
      <c r="BH260" s="171">
        <f t="shared" si="17"/>
        <v>0</v>
      </c>
      <c r="BI260" s="171">
        <f t="shared" si="18"/>
        <v>0</v>
      </c>
      <c r="BJ260" s="17" t="s">
        <v>143</v>
      </c>
      <c r="BK260" s="171">
        <f t="shared" si="19"/>
        <v>0</v>
      </c>
      <c r="BL260" s="17" t="s">
        <v>207</v>
      </c>
      <c r="BM260" s="170" t="s">
        <v>410</v>
      </c>
    </row>
    <row r="261" spans="2:63" s="12" customFormat="1" ht="22.9" customHeight="1">
      <c r="B261" s="144"/>
      <c r="D261" s="145" t="s">
        <v>75</v>
      </c>
      <c r="E261" s="155" t="s">
        <v>411</v>
      </c>
      <c r="F261" s="155" t="s">
        <v>412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SUM(P262:P272)</f>
        <v>0</v>
      </c>
      <c r="Q261" s="150"/>
      <c r="R261" s="151">
        <f>SUM(R262:R272)</f>
        <v>0.0031499999999999996</v>
      </c>
      <c r="S261" s="150"/>
      <c r="T261" s="152">
        <f>SUM(T262:T272)</f>
        <v>0.00645</v>
      </c>
      <c r="AR261" s="145" t="s">
        <v>143</v>
      </c>
      <c r="AT261" s="153" t="s">
        <v>75</v>
      </c>
      <c r="AU261" s="153" t="s">
        <v>84</v>
      </c>
      <c r="AY261" s="145" t="s">
        <v>135</v>
      </c>
      <c r="BK261" s="154">
        <f>SUM(BK262:BK272)</f>
        <v>0</v>
      </c>
    </row>
    <row r="262" spans="1:65" s="2" customFormat="1" ht="21.75" customHeight="1">
      <c r="A262" s="32"/>
      <c r="B262" s="157"/>
      <c r="C262" s="158" t="s">
        <v>413</v>
      </c>
      <c r="D262" s="158" t="s">
        <v>138</v>
      </c>
      <c r="E262" s="159" t="s">
        <v>414</v>
      </c>
      <c r="F262" s="160" t="s">
        <v>415</v>
      </c>
      <c r="G262" s="161" t="s">
        <v>306</v>
      </c>
      <c r="H262" s="162">
        <v>3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0.00011</v>
      </c>
      <c r="R262" s="168">
        <f>Q262*H262</f>
        <v>0.00033</v>
      </c>
      <c r="S262" s="168">
        <v>0.00215</v>
      </c>
      <c r="T262" s="169">
        <f>S262*H262</f>
        <v>0.00645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207</v>
      </c>
      <c r="AT262" s="170" t="s">
        <v>138</v>
      </c>
      <c r="AU262" s="170" t="s">
        <v>143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143</v>
      </c>
      <c r="BK262" s="171">
        <f>ROUND(I262*H262,2)</f>
        <v>0</v>
      </c>
      <c r="BL262" s="17" t="s">
        <v>207</v>
      </c>
      <c r="BM262" s="170" t="s">
        <v>416</v>
      </c>
    </row>
    <row r="263" spans="1:65" s="2" customFormat="1" ht="21.75" customHeight="1">
      <c r="A263" s="32"/>
      <c r="B263" s="157"/>
      <c r="C263" s="158" t="s">
        <v>417</v>
      </c>
      <c r="D263" s="158" t="s">
        <v>138</v>
      </c>
      <c r="E263" s="159" t="s">
        <v>418</v>
      </c>
      <c r="F263" s="160" t="s">
        <v>419</v>
      </c>
      <c r="G263" s="161" t="s">
        <v>306</v>
      </c>
      <c r="H263" s="162">
        <v>1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0.0006</v>
      </c>
      <c r="R263" s="168">
        <f>Q263*H263</f>
        <v>0.0006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207</v>
      </c>
      <c r="AT263" s="170" t="s">
        <v>138</v>
      </c>
      <c r="AU263" s="170" t="s">
        <v>143</v>
      </c>
      <c r="AY263" s="17" t="s">
        <v>135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143</v>
      </c>
      <c r="BK263" s="171">
        <f>ROUND(I263*H263,2)</f>
        <v>0</v>
      </c>
      <c r="BL263" s="17" t="s">
        <v>207</v>
      </c>
      <c r="BM263" s="170" t="s">
        <v>420</v>
      </c>
    </row>
    <row r="264" spans="2:51" s="15" customFormat="1" ht="12">
      <c r="B264" s="189"/>
      <c r="D264" s="173" t="s">
        <v>145</v>
      </c>
      <c r="E264" s="190" t="s">
        <v>1</v>
      </c>
      <c r="F264" s="191" t="s">
        <v>421</v>
      </c>
      <c r="H264" s="190" t="s">
        <v>1</v>
      </c>
      <c r="I264" s="192"/>
      <c r="L264" s="189"/>
      <c r="M264" s="193"/>
      <c r="N264" s="194"/>
      <c r="O264" s="194"/>
      <c r="P264" s="194"/>
      <c r="Q264" s="194"/>
      <c r="R264" s="194"/>
      <c r="S264" s="194"/>
      <c r="T264" s="195"/>
      <c r="AT264" s="190" t="s">
        <v>145</v>
      </c>
      <c r="AU264" s="190" t="s">
        <v>143</v>
      </c>
      <c r="AV264" s="15" t="s">
        <v>84</v>
      </c>
      <c r="AW264" s="15" t="s">
        <v>33</v>
      </c>
      <c r="AX264" s="15" t="s">
        <v>76</v>
      </c>
      <c r="AY264" s="190" t="s">
        <v>135</v>
      </c>
    </row>
    <row r="265" spans="2:51" s="13" customFormat="1" ht="12">
      <c r="B265" s="172"/>
      <c r="D265" s="173" t="s">
        <v>145</v>
      </c>
      <c r="E265" s="174" t="s">
        <v>1</v>
      </c>
      <c r="F265" s="175" t="s">
        <v>84</v>
      </c>
      <c r="H265" s="176">
        <v>1</v>
      </c>
      <c r="I265" s="177"/>
      <c r="L265" s="172"/>
      <c r="M265" s="178"/>
      <c r="N265" s="179"/>
      <c r="O265" s="179"/>
      <c r="P265" s="179"/>
      <c r="Q265" s="179"/>
      <c r="R265" s="179"/>
      <c r="S265" s="179"/>
      <c r="T265" s="180"/>
      <c r="AT265" s="174" t="s">
        <v>145</v>
      </c>
      <c r="AU265" s="174" t="s">
        <v>143</v>
      </c>
      <c r="AV265" s="13" t="s">
        <v>143</v>
      </c>
      <c r="AW265" s="13" t="s">
        <v>33</v>
      </c>
      <c r="AX265" s="13" t="s">
        <v>84</v>
      </c>
      <c r="AY265" s="174" t="s">
        <v>135</v>
      </c>
    </row>
    <row r="266" spans="1:65" s="2" customFormat="1" ht="21.75" customHeight="1">
      <c r="A266" s="32"/>
      <c r="B266" s="157"/>
      <c r="C266" s="158" t="s">
        <v>422</v>
      </c>
      <c r="D266" s="158" t="s">
        <v>138</v>
      </c>
      <c r="E266" s="159" t="s">
        <v>423</v>
      </c>
      <c r="F266" s="160" t="s">
        <v>424</v>
      </c>
      <c r="G266" s="161" t="s">
        <v>306</v>
      </c>
      <c r="H266" s="162">
        <v>3</v>
      </c>
      <c r="I266" s="163"/>
      <c r="J266" s="164">
        <f aca="true" t="shared" si="20" ref="J266:J272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21" ref="P266:P272">O266*H266</f>
        <v>0</v>
      </c>
      <c r="Q266" s="168">
        <v>0.00054</v>
      </c>
      <c r="R266" s="168">
        <f aca="true" t="shared" si="22" ref="R266:R272">Q266*H266</f>
        <v>0.00162</v>
      </c>
      <c r="S266" s="168">
        <v>0</v>
      </c>
      <c r="T266" s="169">
        <f aca="true" t="shared" si="23" ref="T266:T272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207</v>
      </c>
      <c r="AT266" s="170" t="s">
        <v>138</v>
      </c>
      <c r="AU266" s="170" t="s">
        <v>143</v>
      </c>
      <c r="AY266" s="17" t="s">
        <v>135</v>
      </c>
      <c r="BE266" s="171">
        <f aca="true" t="shared" si="24" ref="BE266:BE272">IF(N266="základní",J266,0)</f>
        <v>0</v>
      </c>
      <c r="BF266" s="171">
        <f aca="true" t="shared" si="25" ref="BF266:BF272">IF(N266="snížená",J266,0)</f>
        <v>0</v>
      </c>
      <c r="BG266" s="171">
        <f aca="true" t="shared" si="26" ref="BG266:BG272">IF(N266="zákl. přenesená",J266,0)</f>
        <v>0</v>
      </c>
      <c r="BH266" s="171">
        <f aca="true" t="shared" si="27" ref="BH266:BH272">IF(N266="sníž. přenesená",J266,0)</f>
        <v>0</v>
      </c>
      <c r="BI266" s="171">
        <f aca="true" t="shared" si="28" ref="BI266:BI272">IF(N266="nulová",J266,0)</f>
        <v>0</v>
      </c>
      <c r="BJ266" s="17" t="s">
        <v>143</v>
      </c>
      <c r="BK266" s="171">
        <f aca="true" t="shared" si="29" ref="BK266:BK272">ROUND(I266*H266,2)</f>
        <v>0</v>
      </c>
      <c r="BL266" s="17" t="s">
        <v>207</v>
      </c>
      <c r="BM266" s="170" t="s">
        <v>425</v>
      </c>
    </row>
    <row r="267" spans="1:65" s="2" customFormat="1" ht="21.75" customHeight="1">
      <c r="A267" s="32"/>
      <c r="B267" s="157"/>
      <c r="C267" s="158" t="s">
        <v>426</v>
      </c>
      <c r="D267" s="158" t="s">
        <v>138</v>
      </c>
      <c r="E267" s="159" t="s">
        <v>427</v>
      </c>
      <c r="F267" s="160" t="s">
        <v>428</v>
      </c>
      <c r="G267" s="161" t="s">
        <v>389</v>
      </c>
      <c r="H267" s="162">
        <v>1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0.0006</v>
      </c>
      <c r="R267" s="168">
        <f t="shared" si="22"/>
        <v>0.0006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207</v>
      </c>
      <c r="AT267" s="170" t="s">
        <v>138</v>
      </c>
      <c r="AU267" s="170" t="s">
        <v>143</v>
      </c>
      <c r="AY267" s="17" t="s">
        <v>135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143</v>
      </c>
      <c r="BK267" s="171">
        <f t="shared" si="29"/>
        <v>0</v>
      </c>
      <c r="BL267" s="17" t="s">
        <v>207</v>
      </c>
      <c r="BM267" s="170" t="s">
        <v>429</v>
      </c>
    </row>
    <row r="268" spans="1:65" s="2" customFormat="1" ht="16.5" customHeight="1">
      <c r="A268" s="32"/>
      <c r="B268" s="157"/>
      <c r="C268" s="158" t="s">
        <v>430</v>
      </c>
      <c r="D268" s="158" t="s">
        <v>138</v>
      </c>
      <c r="E268" s="159" t="s">
        <v>431</v>
      </c>
      <c r="F268" s="160" t="s">
        <v>432</v>
      </c>
      <c r="G268" s="161" t="s">
        <v>197</v>
      </c>
      <c r="H268" s="162">
        <v>2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</v>
      </c>
      <c r="R268" s="168">
        <f t="shared" si="22"/>
        <v>0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207</v>
      </c>
      <c r="AT268" s="170" t="s">
        <v>138</v>
      </c>
      <c r="AU268" s="170" t="s">
        <v>143</v>
      </c>
      <c r="AY268" s="17" t="s">
        <v>135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143</v>
      </c>
      <c r="BK268" s="171">
        <f t="shared" si="29"/>
        <v>0</v>
      </c>
      <c r="BL268" s="17" t="s">
        <v>207</v>
      </c>
      <c r="BM268" s="170" t="s">
        <v>433</v>
      </c>
    </row>
    <row r="269" spans="1:65" s="2" customFormat="1" ht="16.5" customHeight="1">
      <c r="A269" s="32"/>
      <c r="B269" s="157"/>
      <c r="C269" s="158" t="s">
        <v>434</v>
      </c>
      <c r="D269" s="158" t="s">
        <v>138</v>
      </c>
      <c r="E269" s="159" t="s">
        <v>435</v>
      </c>
      <c r="F269" s="160" t="s">
        <v>436</v>
      </c>
      <c r="G269" s="161" t="s">
        <v>306</v>
      </c>
      <c r="H269" s="162">
        <v>3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</v>
      </c>
      <c r="R269" s="168">
        <f t="shared" si="22"/>
        <v>0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207</v>
      </c>
      <c r="AT269" s="170" t="s">
        <v>138</v>
      </c>
      <c r="AU269" s="170" t="s">
        <v>143</v>
      </c>
      <c r="AY269" s="17" t="s">
        <v>135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143</v>
      </c>
      <c r="BK269" s="171">
        <f t="shared" si="29"/>
        <v>0</v>
      </c>
      <c r="BL269" s="17" t="s">
        <v>207</v>
      </c>
      <c r="BM269" s="170" t="s">
        <v>437</v>
      </c>
    </row>
    <row r="270" spans="1:65" s="2" customFormat="1" ht="16.5" customHeight="1">
      <c r="A270" s="32"/>
      <c r="B270" s="157"/>
      <c r="C270" s="158" t="s">
        <v>438</v>
      </c>
      <c r="D270" s="158" t="s">
        <v>138</v>
      </c>
      <c r="E270" s="159" t="s">
        <v>439</v>
      </c>
      <c r="F270" s="160" t="s">
        <v>440</v>
      </c>
      <c r="G270" s="161" t="s">
        <v>197</v>
      </c>
      <c r="H270" s="162">
        <v>1</v>
      </c>
      <c r="I270" s="163"/>
      <c r="J270" s="164">
        <f t="shared" si="2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207</v>
      </c>
      <c r="AT270" s="170" t="s">
        <v>138</v>
      </c>
      <c r="AU270" s="170" t="s">
        <v>143</v>
      </c>
      <c r="AY270" s="17" t="s">
        <v>135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143</v>
      </c>
      <c r="BK270" s="171">
        <f t="shared" si="29"/>
        <v>0</v>
      </c>
      <c r="BL270" s="17" t="s">
        <v>207</v>
      </c>
      <c r="BM270" s="170" t="s">
        <v>441</v>
      </c>
    </row>
    <row r="271" spans="1:65" s="2" customFormat="1" ht="21.75" customHeight="1">
      <c r="A271" s="32"/>
      <c r="B271" s="157"/>
      <c r="C271" s="158" t="s">
        <v>442</v>
      </c>
      <c r="D271" s="158" t="s">
        <v>138</v>
      </c>
      <c r="E271" s="159" t="s">
        <v>443</v>
      </c>
      <c r="F271" s="160" t="s">
        <v>444</v>
      </c>
      <c r="G271" s="161" t="s">
        <v>240</v>
      </c>
      <c r="H271" s="162">
        <v>0.003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207</v>
      </c>
      <c r="AT271" s="170" t="s">
        <v>138</v>
      </c>
      <c r="AU271" s="170" t="s">
        <v>143</v>
      </c>
      <c r="AY271" s="17" t="s">
        <v>135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143</v>
      </c>
      <c r="BK271" s="171">
        <f t="shared" si="29"/>
        <v>0</v>
      </c>
      <c r="BL271" s="17" t="s">
        <v>207</v>
      </c>
      <c r="BM271" s="170" t="s">
        <v>445</v>
      </c>
    </row>
    <row r="272" spans="1:65" s="2" customFormat="1" ht="21.75" customHeight="1">
      <c r="A272" s="32"/>
      <c r="B272" s="157"/>
      <c r="C272" s="158" t="s">
        <v>446</v>
      </c>
      <c r="D272" s="158" t="s">
        <v>138</v>
      </c>
      <c r="E272" s="159" t="s">
        <v>447</v>
      </c>
      <c r="F272" s="160" t="s">
        <v>448</v>
      </c>
      <c r="G272" s="161" t="s">
        <v>240</v>
      </c>
      <c r="H272" s="162">
        <v>0.003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</v>
      </c>
      <c r="R272" s="168">
        <f t="shared" si="22"/>
        <v>0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207</v>
      </c>
      <c r="AT272" s="170" t="s">
        <v>138</v>
      </c>
      <c r="AU272" s="170" t="s">
        <v>143</v>
      </c>
      <c r="AY272" s="17" t="s">
        <v>135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143</v>
      </c>
      <c r="BK272" s="171">
        <f t="shared" si="29"/>
        <v>0</v>
      </c>
      <c r="BL272" s="17" t="s">
        <v>207</v>
      </c>
      <c r="BM272" s="170" t="s">
        <v>449</v>
      </c>
    </row>
    <row r="273" spans="2:63" s="12" customFormat="1" ht="22.9" customHeight="1">
      <c r="B273" s="144"/>
      <c r="D273" s="145" t="s">
        <v>75</v>
      </c>
      <c r="E273" s="155" t="s">
        <v>450</v>
      </c>
      <c r="F273" s="155" t="s">
        <v>451</v>
      </c>
      <c r="I273" s="147"/>
      <c r="J273" s="156">
        <f>BK273</f>
        <v>0</v>
      </c>
      <c r="L273" s="144"/>
      <c r="M273" s="149"/>
      <c r="N273" s="150"/>
      <c r="O273" s="150"/>
      <c r="P273" s="151">
        <f>SUM(P274:P291)</f>
        <v>0</v>
      </c>
      <c r="Q273" s="150"/>
      <c r="R273" s="151">
        <f>SUM(R274:R291)</f>
        <v>0.06315000000000001</v>
      </c>
      <c r="S273" s="150"/>
      <c r="T273" s="152">
        <f>SUM(T274:T291)</f>
        <v>0.07619000000000001</v>
      </c>
      <c r="AR273" s="145" t="s">
        <v>143</v>
      </c>
      <c r="AT273" s="153" t="s">
        <v>75</v>
      </c>
      <c r="AU273" s="153" t="s">
        <v>84</v>
      </c>
      <c r="AY273" s="145" t="s">
        <v>135</v>
      </c>
      <c r="BK273" s="154">
        <f>SUM(BK274:BK291)</f>
        <v>0</v>
      </c>
    </row>
    <row r="274" spans="1:65" s="2" customFormat="1" ht="16.5" customHeight="1">
      <c r="A274" s="32"/>
      <c r="B274" s="157"/>
      <c r="C274" s="158" t="s">
        <v>452</v>
      </c>
      <c r="D274" s="158" t="s">
        <v>138</v>
      </c>
      <c r="E274" s="159" t="s">
        <v>453</v>
      </c>
      <c r="F274" s="160" t="s">
        <v>454</v>
      </c>
      <c r="G274" s="161" t="s">
        <v>389</v>
      </c>
      <c r="H274" s="162">
        <v>1</v>
      </c>
      <c r="I274" s="163"/>
      <c r="J274" s="164">
        <f aca="true" t="shared" si="30" ref="J274:J291">ROUND(I274*H274,2)</f>
        <v>0</v>
      </c>
      <c r="K274" s="165"/>
      <c r="L274" s="33"/>
      <c r="M274" s="166" t="s">
        <v>1</v>
      </c>
      <c r="N274" s="167" t="s">
        <v>42</v>
      </c>
      <c r="O274" s="58"/>
      <c r="P274" s="168">
        <f aca="true" t="shared" si="31" ref="P274:P291">O274*H274</f>
        <v>0</v>
      </c>
      <c r="Q274" s="168">
        <v>0</v>
      </c>
      <c r="R274" s="168">
        <f aca="true" t="shared" si="32" ref="R274:R291">Q274*H274</f>
        <v>0</v>
      </c>
      <c r="S274" s="168">
        <v>0.01933</v>
      </c>
      <c r="T274" s="169">
        <f aca="true" t="shared" si="33" ref="T274:T291">S274*H274</f>
        <v>0.01933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207</v>
      </c>
      <c r="AT274" s="170" t="s">
        <v>138</v>
      </c>
      <c r="AU274" s="170" t="s">
        <v>143</v>
      </c>
      <c r="AY274" s="17" t="s">
        <v>135</v>
      </c>
      <c r="BE274" s="171">
        <f aca="true" t="shared" si="34" ref="BE274:BE291">IF(N274="základní",J274,0)</f>
        <v>0</v>
      </c>
      <c r="BF274" s="171">
        <f aca="true" t="shared" si="35" ref="BF274:BF291">IF(N274="snížená",J274,0)</f>
        <v>0</v>
      </c>
      <c r="BG274" s="171">
        <f aca="true" t="shared" si="36" ref="BG274:BG291">IF(N274="zákl. přenesená",J274,0)</f>
        <v>0</v>
      </c>
      <c r="BH274" s="171">
        <f aca="true" t="shared" si="37" ref="BH274:BH291">IF(N274="sníž. přenesená",J274,0)</f>
        <v>0</v>
      </c>
      <c r="BI274" s="171">
        <f aca="true" t="shared" si="38" ref="BI274:BI291">IF(N274="nulová",J274,0)</f>
        <v>0</v>
      </c>
      <c r="BJ274" s="17" t="s">
        <v>143</v>
      </c>
      <c r="BK274" s="171">
        <f aca="true" t="shared" si="39" ref="BK274:BK291">ROUND(I274*H274,2)</f>
        <v>0</v>
      </c>
      <c r="BL274" s="17" t="s">
        <v>207</v>
      </c>
      <c r="BM274" s="170" t="s">
        <v>455</v>
      </c>
    </row>
    <row r="275" spans="1:65" s="2" customFormat="1" ht="21.75" customHeight="1">
      <c r="A275" s="32"/>
      <c r="B275" s="157"/>
      <c r="C275" s="158" t="s">
        <v>456</v>
      </c>
      <c r="D275" s="158" t="s">
        <v>138</v>
      </c>
      <c r="E275" s="159" t="s">
        <v>457</v>
      </c>
      <c r="F275" s="160" t="s">
        <v>458</v>
      </c>
      <c r="G275" s="161" t="s">
        <v>389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0.01382</v>
      </c>
      <c r="R275" s="168">
        <f t="shared" si="32"/>
        <v>0.01382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207</v>
      </c>
      <c r="AT275" s="170" t="s">
        <v>138</v>
      </c>
      <c r="AU275" s="170" t="s">
        <v>143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143</v>
      </c>
      <c r="BK275" s="171">
        <f t="shared" si="39"/>
        <v>0</v>
      </c>
      <c r="BL275" s="17" t="s">
        <v>207</v>
      </c>
      <c r="BM275" s="170" t="s">
        <v>459</v>
      </c>
    </row>
    <row r="276" spans="1:65" s="2" customFormat="1" ht="16.5" customHeight="1">
      <c r="A276" s="32"/>
      <c r="B276" s="157"/>
      <c r="C276" s="158" t="s">
        <v>460</v>
      </c>
      <c r="D276" s="158" t="s">
        <v>138</v>
      </c>
      <c r="E276" s="159" t="s">
        <v>461</v>
      </c>
      <c r="F276" s="160" t="s">
        <v>462</v>
      </c>
      <c r="G276" s="161" t="s">
        <v>389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0.01946</v>
      </c>
      <c r="T276" s="169">
        <f t="shared" si="33"/>
        <v>0.01946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207</v>
      </c>
      <c r="AT276" s="170" t="s">
        <v>138</v>
      </c>
      <c r="AU276" s="170" t="s">
        <v>143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143</v>
      </c>
      <c r="BK276" s="171">
        <f t="shared" si="39"/>
        <v>0</v>
      </c>
      <c r="BL276" s="17" t="s">
        <v>207</v>
      </c>
      <c r="BM276" s="170" t="s">
        <v>463</v>
      </c>
    </row>
    <row r="277" spans="1:65" s="2" customFormat="1" ht="21.75" customHeight="1">
      <c r="A277" s="32"/>
      <c r="B277" s="157"/>
      <c r="C277" s="158" t="s">
        <v>464</v>
      </c>
      <c r="D277" s="158" t="s">
        <v>138</v>
      </c>
      <c r="E277" s="159" t="s">
        <v>465</v>
      </c>
      <c r="F277" s="160" t="s">
        <v>466</v>
      </c>
      <c r="G277" s="161" t="s">
        <v>389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0.01375</v>
      </c>
      <c r="R277" s="168">
        <f t="shared" si="32"/>
        <v>0.01375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207</v>
      </c>
      <c r="AT277" s="170" t="s">
        <v>138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207</v>
      </c>
      <c r="BM277" s="170" t="s">
        <v>467</v>
      </c>
    </row>
    <row r="278" spans="1:65" s="2" customFormat="1" ht="16.5" customHeight="1">
      <c r="A278" s="32"/>
      <c r="B278" s="157"/>
      <c r="C278" s="158" t="s">
        <v>468</v>
      </c>
      <c r="D278" s="158" t="s">
        <v>138</v>
      </c>
      <c r="E278" s="159" t="s">
        <v>469</v>
      </c>
      <c r="F278" s="160" t="s">
        <v>470</v>
      </c>
      <c r="G278" s="161" t="s">
        <v>389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0.0329</v>
      </c>
      <c r="T278" s="169">
        <f t="shared" si="33"/>
        <v>0.0329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207</v>
      </c>
      <c r="AT278" s="170" t="s">
        <v>138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207</v>
      </c>
      <c r="BM278" s="170" t="s">
        <v>471</v>
      </c>
    </row>
    <row r="279" spans="1:65" s="2" customFormat="1" ht="21.75" customHeight="1">
      <c r="A279" s="32"/>
      <c r="B279" s="157"/>
      <c r="C279" s="158" t="s">
        <v>472</v>
      </c>
      <c r="D279" s="158" t="s">
        <v>138</v>
      </c>
      <c r="E279" s="159" t="s">
        <v>473</v>
      </c>
      <c r="F279" s="160" t="s">
        <v>474</v>
      </c>
      <c r="G279" s="161" t="s">
        <v>389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0.01999</v>
      </c>
      <c r="R279" s="168">
        <f t="shared" si="32"/>
        <v>0.01999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207</v>
      </c>
      <c r="AT279" s="170" t="s">
        <v>138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207</v>
      </c>
      <c r="BM279" s="170" t="s">
        <v>475</v>
      </c>
    </row>
    <row r="280" spans="1:65" s="2" customFormat="1" ht="16.5" customHeight="1">
      <c r="A280" s="32"/>
      <c r="B280" s="157"/>
      <c r="C280" s="158" t="s">
        <v>476</v>
      </c>
      <c r="D280" s="158" t="s">
        <v>138</v>
      </c>
      <c r="E280" s="159" t="s">
        <v>477</v>
      </c>
      <c r="F280" s="160" t="s">
        <v>478</v>
      </c>
      <c r="G280" s="161" t="s">
        <v>197</v>
      </c>
      <c r="H280" s="162">
        <v>6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0.00049</v>
      </c>
      <c r="T280" s="169">
        <f t="shared" si="33"/>
        <v>0.00294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207</v>
      </c>
      <c r="AT280" s="170" t="s">
        <v>138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207</v>
      </c>
      <c r="BM280" s="170" t="s">
        <v>479</v>
      </c>
    </row>
    <row r="281" spans="1:65" s="2" customFormat="1" ht="21" customHeight="1">
      <c r="A281" s="32"/>
      <c r="B281" s="157"/>
      <c r="C281" s="158" t="s">
        <v>480</v>
      </c>
      <c r="D281" s="158" t="s">
        <v>138</v>
      </c>
      <c r="E281" s="159" t="s">
        <v>481</v>
      </c>
      <c r="F281" s="160" t="s">
        <v>482</v>
      </c>
      <c r="G281" s="161" t="s">
        <v>389</v>
      </c>
      <c r="H281" s="162">
        <v>6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0.00189</v>
      </c>
      <c r="R281" s="168">
        <f t="shared" si="32"/>
        <v>0.01134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207</v>
      </c>
      <c r="AT281" s="170" t="s">
        <v>138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207</v>
      </c>
      <c r="BM281" s="170" t="s">
        <v>483</v>
      </c>
    </row>
    <row r="282" spans="1:65" s="2" customFormat="1" ht="22.5" customHeight="1">
      <c r="A282" s="32"/>
      <c r="B282" s="157"/>
      <c r="C282" s="158" t="s">
        <v>484</v>
      </c>
      <c r="D282" s="158" t="s">
        <v>138</v>
      </c>
      <c r="E282" s="159" t="s">
        <v>485</v>
      </c>
      <c r="F282" s="160" t="s">
        <v>486</v>
      </c>
      <c r="G282" s="161" t="s">
        <v>389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0.00156</v>
      </c>
      <c r="T282" s="169">
        <f t="shared" si="33"/>
        <v>0.00156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207</v>
      </c>
      <c r="AT282" s="170" t="s">
        <v>138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207</v>
      </c>
      <c r="BM282" s="170" t="s">
        <v>487</v>
      </c>
    </row>
    <row r="283" spans="1:65" s="2" customFormat="1" ht="24.75" customHeight="1">
      <c r="A283" s="32"/>
      <c r="B283" s="157"/>
      <c r="C283" s="158" t="s">
        <v>488</v>
      </c>
      <c r="D283" s="158" t="s">
        <v>138</v>
      </c>
      <c r="E283" s="159" t="s">
        <v>489</v>
      </c>
      <c r="F283" s="160" t="s">
        <v>490</v>
      </c>
      <c r="G283" s="161" t="s">
        <v>389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0.0018</v>
      </c>
      <c r="R283" s="168">
        <f t="shared" si="32"/>
        <v>0.0018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207</v>
      </c>
      <c r="AT283" s="170" t="s">
        <v>138</v>
      </c>
      <c r="AU283" s="170" t="s">
        <v>143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143</v>
      </c>
      <c r="BK283" s="171">
        <f t="shared" si="39"/>
        <v>0</v>
      </c>
      <c r="BL283" s="17" t="s">
        <v>207</v>
      </c>
      <c r="BM283" s="170" t="s">
        <v>491</v>
      </c>
    </row>
    <row r="284" spans="1:65" s="2" customFormat="1" ht="21.75" customHeight="1">
      <c r="A284" s="32"/>
      <c r="B284" s="157"/>
      <c r="C284" s="158" t="s">
        <v>492</v>
      </c>
      <c r="D284" s="158" t="s">
        <v>138</v>
      </c>
      <c r="E284" s="159" t="s">
        <v>493</v>
      </c>
      <c r="F284" s="160" t="s">
        <v>494</v>
      </c>
      <c r="G284" s="161" t="s">
        <v>197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0.00128</v>
      </c>
      <c r="R284" s="168">
        <f t="shared" si="32"/>
        <v>0.00128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207</v>
      </c>
      <c r="AT284" s="170" t="s">
        <v>138</v>
      </c>
      <c r="AU284" s="170" t="s">
        <v>143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143</v>
      </c>
      <c r="BK284" s="171">
        <f t="shared" si="39"/>
        <v>0</v>
      </c>
      <c r="BL284" s="17" t="s">
        <v>207</v>
      </c>
      <c r="BM284" s="170" t="s">
        <v>495</v>
      </c>
    </row>
    <row r="285" spans="1:65" s="2" customFormat="1" ht="16.5" customHeight="1">
      <c r="A285" s="32"/>
      <c r="B285" s="157"/>
      <c r="C285" s="158" t="s">
        <v>496</v>
      </c>
      <c r="D285" s="158" t="s">
        <v>138</v>
      </c>
      <c r="E285" s="159" t="s">
        <v>497</v>
      </c>
      <c r="F285" s="160" t="s">
        <v>498</v>
      </c>
      <c r="G285" s="161" t="s">
        <v>197</v>
      </c>
      <c r="H285" s="162">
        <v>3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0.00014</v>
      </c>
      <c r="R285" s="168">
        <f t="shared" si="32"/>
        <v>0.00041999999999999996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207</v>
      </c>
      <c r="AT285" s="170" t="s">
        <v>138</v>
      </c>
      <c r="AU285" s="170" t="s">
        <v>143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143</v>
      </c>
      <c r="BK285" s="171">
        <f t="shared" si="39"/>
        <v>0</v>
      </c>
      <c r="BL285" s="17" t="s">
        <v>207</v>
      </c>
      <c r="BM285" s="170" t="s">
        <v>499</v>
      </c>
    </row>
    <row r="286" spans="1:65" s="2" customFormat="1" ht="21.75" customHeight="1">
      <c r="A286" s="32"/>
      <c r="B286" s="157"/>
      <c r="C286" s="196" t="s">
        <v>500</v>
      </c>
      <c r="D286" s="196" t="s">
        <v>200</v>
      </c>
      <c r="E286" s="197" t="s">
        <v>501</v>
      </c>
      <c r="F286" s="198" t="s">
        <v>502</v>
      </c>
      <c r="G286" s="199" t="s">
        <v>197</v>
      </c>
      <c r="H286" s="200">
        <v>1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0.00044</v>
      </c>
      <c r="R286" s="168">
        <f t="shared" si="32"/>
        <v>0.00044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295</v>
      </c>
      <c r="AT286" s="170" t="s">
        <v>200</v>
      </c>
      <c r="AU286" s="170" t="s">
        <v>143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143</v>
      </c>
      <c r="BK286" s="171">
        <f t="shared" si="39"/>
        <v>0</v>
      </c>
      <c r="BL286" s="17" t="s">
        <v>207</v>
      </c>
      <c r="BM286" s="170" t="s">
        <v>503</v>
      </c>
    </row>
    <row r="287" spans="1:65" s="2" customFormat="1" ht="21.75" customHeight="1">
      <c r="A287" s="32"/>
      <c r="B287" s="157"/>
      <c r="C287" s="196" t="s">
        <v>504</v>
      </c>
      <c r="D287" s="196" t="s">
        <v>200</v>
      </c>
      <c r="E287" s="197" t="s">
        <v>505</v>
      </c>
      <c r="F287" s="198" t="s">
        <v>506</v>
      </c>
      <c r="G287" s="199" t="s">
        <v>197</v>
      </c>
      <c r="H287" s="200">
        <v>1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295</v>
      </c>
      <c r="AT287" s="170" t="s">
        <v>200</v>
      </c>
      <c r="AU287" s="170" t="s">
        <v>143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143</v>
      </c>
      <c r="BK287" s="171">
        <f t="shared" si="39"/>
        <v>0</v>
      </c>
      <c r="BL287" s="17" t="s">
        <v>207</v>
      </c>
      <c r="BM287" s="170" t="s">
        <v>507</v>
      </c>
    </row>
    <row r="288" spans="1:65" s="2" customFormat="1" ht="16.5" customHeight="1">
      <c r="A288" s="32"/>
      <c r="B288" s="157"/>
      <c r="C288" s="158" t="s">
        <v>508</v>
      </c>
      <c r="D288" s="158" t="s">
        <v>138</v>
      </c>
      <c r="E288" s="159" t="s">
        <v>509</v>
      </c>
      <c r="F288" s="160" t="s">
        <v>510</v>
      </c>
      <c r="G288" s="161" t="s">
        <v>197</v>
      </c>
      <c r="H288" s="162">
        <v>1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0.00031</v>
      </c>
      <c r="R288" s="168">
        <f t="shared" si="32"/>
        <v>0.00031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207</v>
      </c>
      <c r="AT288" s="170" t="s">
        <v>138</v>
      </c>
      <c r="AU288" s="170" t="s">
        <v>143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143</v>
      </c>
      <c r="BK288" s="171">
        <f t="shared" si="39"/>
        <v>0</v>
      </c>
      <c r="BL288" s="17" t="s">
        <v>207</v>
      </c>
      <c r="BM288" s="170" t="s">
        <v>511</v>
      </c>
    </row>
    <row r="289" spans="1:65" s="2" customFormat="1" ht="21.75" customHeight="1">
      <c r="A289" s="32"/>
      <c r="B289" s="157"/>
      <c r="C289" s="158" t="s">
        <v>512</v>
      </c>
      <c r="D289" s="158" t="s">
        <v>138</v>
      </c>
      <c r="E289" s="159" t="s">
        <v>513</v>
      </c>
      <c r="F289" s="160" t="s">
        <v>514</v>
      </c>
      <c r="G289" s="161" t="s">
        <v>240</v>
      </c>
      <c r="H289" s="162">
        <v>0.065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207</v>
      </c>
      <c r="AT289" s="170" t="s">
        <v>138</v>
      </c>
      <c r="AU289" s="170" t="s">
        <v>143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143</v>
      </c>
      <c r="BK289" s="171">
        <f t="shared" si="39"/>
        <v>0</v>
      </c>
      <c r="BL289" s="17" t="s">
        <v>207</v>
      </c>
      <c r="BM289" s="170" t="s">
        <v>515</v>
      </c>
    </row>
    <row r="290" spans="1:65" s="2" customFormat="1" ht="21.75" customHeight="1">
      <c r="A290" s="32"/>
      <c r="B290" s="157"/>
      <c r="C290" s="158" t="s">
        <v>516</v>
      </c>
      <c r="D290" s="158" t="s">
        <v>138</v>
      </c>
      <c r="E290" s="159" t="s">
        <v>517</v>
      </c>
      <c r="F290" s="160" t="s">
        <v>518</v>
      </c>
      <c r="G290" s="161" t="s">
        <v>240</v>
      </c>
      <c r="H290" s="162">
        <v>0.065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207</v>
      </c>
      <c r="AT290" s="170" t="s">
        <v>138</v>
      </c>
      <c r="AU290" s="170" t="s">
        <v>143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143</v>
      </c>
      <c r="BK290" s="171">
        <f t="shared" si="39"/>
        <v>0</v>
      </c>
      <c r="BL290" s="17" t="s">
        <v>207</v>
      </c>
      <c r="BM290" s="170" t="s">
        <v>519</v>
      </c>
    </row>
    <row r="291" spans="1:65" s="2" customFormat="1" ht="33" customHeight="1">
      <c r="A291" s="32"/>
      <c r="B291" s="157"/>
      <c r="C291" s="158" t="s">
        <v>520</v>
      </c>
      <c r="D291" s="158" t="s">
        <v>138</v>
      </c>
      <c r="E291" s="159" t="s">
        <v>521</v>
      </c>
      <c r="F291" s="160" t="s">
        <v>522</v>
      </c>
      <c r="G291" s="161" t="s">
        <v>523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</v>
      </c>
      <c r="R291" s="168">
        <f t="shared" si="32"/>
        <v>0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207</v>
      </c>
      <c r="AT291" s="170" t="s">
        <v>138</v>
      </c>
      <c r="AU291" s="170" t="s">
        <v>143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143</v>
      </c>
      <c r="BK291" s="171">
        <f t="shared" si="39"/>
        <v>0</v>
      </c>
      <c r="BL291" s="17" t="s">
        <v>207</v>
      </c>
      <c r="BM291" s="170" t="s">
        <v>524</v>
      </c>
    </row>
    <row r="292" spans="2:63" s="12" customFormat="1" ht="22.9" customHeight="1">
      <c r="B292" s="144"/>
      <c r="D292" s="145" t="s">
        <v>75</v>
      </c>
      <c r="E292" s="155" t="s">
        <v>525</v>
      </c>
      <c r="F292" s="155" t="s">
        <v>526</v>
      </c>
      <c r="I292" s="147"/>
      <c r="J292" s="156">
        <f>BK292</f>
        <v>0</v>
      </c>
      <c r="L292" s="144"/>
      <c r="M292" s="149"/>
      <c r="N292" s="150"/>
      <c r="O292" s="150"/>
      <c r="P292" s="151">
        <f>SUM(P293:P295)</f>
        <v>0</v>
      </c>
      <c r="Q292" s="150"/>
      <c r="R292" s="151">
        <f>SUM(R293:R295)</f>
        <v>0.012</v>
      </c>
      <c r="S292" s="150"/>
      <c r="T292" s="152">
        <f>SUM(T293:T295)</f>
        <v>0</v>
      </c>
      <c r="AR292" s="145" t="s">
        <v>143</v>
      </c>
      <c r="AT292" s="153" t="s">
        <v>75</v>
      </c>
      <c r="AU292" s="153" t="s">
        <v>84</v>
      </c>
      <c r="AY292" s="145" t="s">
        <v>135</v>
      </c>
      <c r="BK292" s="154">
        <f>SUM(BK293:BK295)</f>
        <v>0</v>
      </c>
    </row>
    <row r="293" spans="1:65" s="2" customFormat="1" ht="21.75" customHeight="1">
      <c r="A293" s="32"/>
      <c r="B293" s="157"/>
      <c r="C293" s="158" t="s">
        <v>527</v>
      </c>
      <c r="D293" s="158" t="s">
        <v>138</v>
      </c>
      <c r="E293" s="159" t="s">
        <v>528</v>
      </c>
      <c r="F293" s="160" t="s">
        <v>529</v>
      </c>
      <c r="G293" s="161" t="s">
        <v>389</v>
      </c>
      <c r="H293" s="162">
        <v>1</v>
      </c>
      <c r="I293" s="163"/>
      <c r="J293" s="164">
        <f>ROUND(I293*H293,2)</f>
        <v>0</v>
      </c>
      <c r="K293" s="165"/>
      <c r="L293" s="33"/>
      <c r="M293" s="166" t="s">
        <v>1</v>
      </c>
      <c r="N293" s="167" t="s">
        <v>42</v>
      </c>
      <c r="O293" s="58"/>
      <c r="P293" s="168">
        <f>O293*H293</f>
        <v>0</v>
      </c>
      <c r="Q293" s="168">
        <v>0.012</v>
      </c>
      <c r="R293" s="168">
        <f>Q293*H293</f>
        <v>0.012</v>
      </c>
      <c r="S293" s="168">
        <v>0</v>
      </c>
      <c r="T293" s="16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207</v>
      </c>
      <c r="AT293" s="170" t="s">
        <v>138</v>
      </c>
      <c r="AU293" s="170" t="s">
        <v>143</v>
      </c>
      <c r="AY293" s="17" t="s">
        <v>135</v>
      </c>
      <c r="BE293" s="171">
        <f>IF(N293="základní",J293,0)</f>
        <v>0</v>
      </c>
      <c r="BF293" s="171">
        <f>IF(N293="snížená",J293,0)</f>
        <v>0</v>
      </c>
      <c r="BG293" s="171">
        <f>IF(N293="zákl. přenesená",J293,0)</f>
        <v>0</v>
      </c>
      <c r="BH293" s="171">
        <f>IF(N293="sníž. přenesená",J293,0)</f>
        <v>0</v>
      </c>
      <c r="BI293" s="171">
        <f>IF(N293="nulová",J293,0)</f>
        <v>0</v>
      </c>
      <c r="BJ293" s="17" t="s">
        <v>143</v>
      </c>
      <c r="BK293" s="171">
        <f>ROUND(I293*H293,2)</f>
        <v>0</v>
      </c>
      <c r="BL293" s="17" t="s">
        <v>207</v>
      </c>
      <c r="BM293" s="170" t="s">
        <v>530</v>
      </c>
    </row>
    <row r="294" spans="1:65" s="2" customFormat="1" ht="21.75" customHeight="1">
      <c r="A294" s="32"/>
      <c r="B294" s="157"/>
      <c r="C294" s="158" t="s">
        <v>531</v>
      </c>
      <c r="D294" s="158" t="s">
        <v>138</v>
      </c>
      <c r="E294" s="159" t="s">
        <v>532</v>
      </c>
      <c r="F294" s="160" t="s">
        <v>533</v>
      </c>
      <c r="G294" s="161" t="s">
        <v>240</v>
      </c>
      <c r="H294" s="162">
        <v>0.012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</v>
      </c>
      <c r="R294" s="168">
        <f>Q294*H294</f>
        <v>0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207</v>
      </c>
      <c r="AT294" s="170" t="s">
        <v>138</v>
      </c>
      <c r="AU294" s="170" t="s">
        <v>143</v>
      </c>
      <c r="AY294" s="17" t="s">
        <v>135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143</v>
      </c>
      <c r="BK294" s="171">
        <f>ROUND(I294*H294,2)</f>
        <v>0</v>
      </c>
      <c r="BL294" s="17" t="s">
        <v>207</v>
      </c>
      <c r="BM294" s="170" t="s">
        <v>534</v>
      </c>
    </row>
    <row r="295" spans="1:65" s="2" customFormat="1" ht="21.75" customHeight="1">
      <c r="A295" s="32"/>
      <c r="B295" s="157"/>
      <c r="C295" s="158" t="s">
        <v>535</v>
      </c>
      <c r="D295" s="158" t="s">
        <v>138</v>
      </c>
      <c r="E295" s="159" t="s">
        <v>536</v>
      </c>
      <c r="F295" s="160" t="s">
        <v>537</v>
      </c>
      <c r="G295" s="161" t="s">
        <v>240</v>
      </c>
      <c r="H295" s="162">
        <v>0.012</v>
      </c>
      <c r="I295" s="163"/>
      <c r="J295" s="164">
        <f>ROUND(I295*H295,2)</f>
        <v>0</v>
      </c>
      <c r="K295" s="165"/>
      <c r="L295" s="33"/>
      <c r="M295" s="166" t="s">
        <v>1</v>
      </c>
      <c r="N295" s="167" t="s">
        <v>42</v>
      </c>
      <c r="O295" s="58"/>
      <c r="P295" s="168">
        <f>O295*H295</f>
        <v>0</v>
      </c>
      <c r="Q295" s="168">
        <v>0</v>
      </c>
      <c r="R295" s="168">
        <f>Q295*H295</f>
        <v>0</v>
      </c>
      <c r="S295" s="168">
        <v>0</v>
      </c>
      <c r="T295" s="16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207</v>
      </c>
      <c r="AT295" s="170" t="s">
        <v>138</v>
      </c>
      <c r="AU295" s="170" t="s">
        <v>143</v>
      </c>
      <c r="AY295" s="17" t="s">
        <v>135</v>
      </c>
      <c r="BE295" s="171">
        <f>IF(N295="základní",J295,0)</f>
        <v>0</v>
      </c>
      <c r="BF295" s="171">
        <f>IF(N295="snížená",J295,0)</f>
        <v>0</v>
      </c>
      <c r="BG295" s="171">
        <f>IF(N295="zákl. přenesená",J295,0)</f>
        <v>0</v>
      </c>
      <c r="BH295" s="171">
        <f>IF(N295="sníž. přenesená",J295,0)</f>
        <v>0</v>
      </c>
      <c r="BI295" s="171">
        <f>IF(N295="nulová",J295,0)</f>
        <v>0</v>
      </c>
      <c r="BJ295" s="17" t="s">
        <v>143</v>
      </c>
      <c r="BK295" s="171">
        <f>ROUND(I295*H295,2)</f>
        <v>0</v>
      </c>
      <c r="BL295" s="17" t="s">
        <v>207</v>
      </c>
      <c r="BM295" s="170" t="s">
        <v>538</v>
      </c>
    </row>
    <row r="296" spans="2:63" s="12" customFormat="1" ht="22.9" customHeight="1">
      <c r="B296" s="144"/>
      <c r="D296" s="145" t="s">
        <v>75</v>
      </c>
      <c r="E296" s="155" t="s">
        <v>539</v>
      </c>
      <c r="F296" s="155" t="s">
        <v>540</v>
      </c>
      <c r="I296" s="147"/>
      <c r="J296" s="156">
        <f>BK296</f>
        <v>0</v>
      </c>
      <c r="L296" s="144"/>
      <c r="M296" s="149"/>
      <c r="N296" s="150"/>
      <c r="O296" s="150"/>
      <c r="P296" s="151">
        <f>SUM(P297:P316)</f>
        <v>0</v>
      </c>
      <c r="Q296" s="150"/>
      <c r="R296" s="151">
        <f>SUM(R297:R316)</f>
        <v>0.0759</v>
      </c>
      <c r="S296" s="150"/>
      <c r="T296" s="152">
        <f>SUM(T297:T316)</f>
        <v>0.05725</v>
      </c>
      <c r="AR296" s="145" t="s">
        <v>143</v>
      </c>
      <c r="AT296" s="153" t="s">
        <v>75</v>
      </c>
      <c r="AU296" s="153" t="s">
        <v>84</v>
      </c>
      <c r="AY296" s="145" t="s">
        <v>135</v>
      </c>
      <c r="BK296" s="154">
        <f>SUM(BK297:BK316)</f>
        <v>0</v>
      </c>
    </row>
    <row r="297" spans="1:65" s="2" customFormat="1" ht="16.5" customHeight="1">
      <c r="A297" s="32"/>
      <c r="B297" s="157"/>
      <c r="C297" s="158" t="s">
        <v>541</v>
      </c>
      <c r="D297" s="158" t="s">
        <v>138</v>
      </c>
      <c r="E297" s="159" t="s">
        <v>542</v>
      </c>
      <c r="F297" s="160" t="s">
        <v>543</v>
      </c>
      <c r="G297" s="161" t="s">
        <v>197</v>
      </c>
      <c r="H297" s="162">
        <v>1</v>
      </c>
      <c r="I297" s="163"/>
      <c r="J297" s="164">
        <f aca="true" t="shared" si="40" ref="J297:J316"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 aca="true" t="shared" si="41" ref="P297:P316">O297*H297</f>
        <v>0</v>
      </c>
      <c r="Q297" s="168">
        <v>0.00177</v>
      </c>
      <c r="R297" s="168">
        <f aca="true" t="shared" si="42" ref="R297:R316">Q297*H297</f>
        <v>0.00177</v>
      </c>
      <c r="S297" s="168">
        <v>0.05725</v>
      </c>
      <c r="T297" s="169">
        <f aca="true" t="shared" si="43" ref="T297:T316">S297*H297</f>
        <v>0.05725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207</v>
      </c>
      <c r="AT297" s="170" t="s">
        <v>138</v>
      </c>
      <c r="AU297" s="170" t="s">
        <v>143</v>
      </c>
      <c r="AY297" s="17" t="s">
        <v>135</v>
      </c>
      <c r="BE297" s="171">
        <f aca="true" t="shared" si="44" ref="BE297:BE316">IF(N297="základní",J297,0)</f>
        <v>0</v>
      </c>
      <c r="BF297" s="171">
        <f aca="true" t="shared" si="45" ref="BF297:BF316">IF(N297="snížená",J297,0)</f>
        <v>0</v>
      </c>
      <c r="BG297" s="171">
        <f aca="true" t="shared" si="46" ref="BG297:BG316">IF(N297="zákl. přenesená",J297,0)</f>
        <v>0</v>
      </c>
      <c r="BH297" s="171">
        <f aca="true" t="shared" si="47" ref="BH297:BH316">IF(N297="sníž. přenesená",J297,0)</f>
        <v>0</v>
      </c>
      <c r="BI297" s="171">
        <f aca="true" t="shared" si="48" ref="BI297:BI316">IF(N297="nulová",J297,0)</f>
        <v>0</v>
      </c>
      <c r="BJ297" s="17" t="s">
        <v>143</v>
      </c>
      <c r="BK297" s="171">
        <f aca="true" t="shared" si="49" ref="BK297:BK316">ROUND(I297*H297,2)</f>
        <v>0</v>
      </c>
      <c r="BL297" s="17" t="s">
        <v>207</v>
      </c>
      <c r="BM297" s="170" t="s">
        <v>544</v>
      </c>
    </row>
    <row r="298" spans="1:65" s="2" customFormat="1" ht="16.5" customHeight="1">
      <c r="A298" s="32"/>
      <c r="B298" s="157"/>
      <c r="C298" s="196" t="s">
        <v>545</v>
      </c>
      <c r="D298" s="196" t="s">
        <v>200</v>
      </c>
      <c r="E298" s="197" t="s">
        <v>546</v>
      </c>
      <c r="F298" s="198" t="s">
        <v>547</v>
      </c>
      <c r="G298" s="199" t="s">
        <v>197</v>
      </c>
      <c r="H298" s="200">
        <v>1</v>
      </c>
      <c r="I298" s="201"/>
      <c r="J298" s="202">
        <f t="shared" si="40"/>
        <v>0</v>
      </c>
      <c r="K298" s="203"/>
      <c r="L298" s="204"/>
      <c r="M298" s="205" t="s">
        <v>1</v>
      </c>
      <c r="N298" s="206" t="s">
        <v>42</v>
      </c>
      <c r="O298" s="58"/>
      <c r="P298" s="168">
        <f t="shared" si="41"/>
        <v>0</v>
      </c>
      <c r="Q298" s="168">
        <v>0.036</v>
      </c>
      <c r="R298" s="168">
        <f t="shared" si="42"/>
        <v>0.036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295</v>
      </c>
      <c r="AT298" s="170" t="s">
        <v>200</v>
      </c>
      <c r="AU298" s="170" t="s">
        <v>143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143</v>
      </c>
      <c r="BK298" s="171">
        <f t="shared" si="49"/>
        <v>0</v>
      </c>
      <c r="BL298" s="17" t="s">
        <v>207</v>
      </c>
      <c r="BM298" s="170" t="s">
        <v>548</v>
      </c>
    </row>
    <row r="299" spans="1:65" s="2" customFormat="1" ht="16.5" customHeight="1">
      <c r="A299" s="32"/>
      <c r="B299" s="157"/>
      <c r="C299" s="158" t="s">
        <v>549</v>
      </c>
      <c r="D299" s="158" t="s">
        <v>138</v>
      </c>
      <c r="E299" s="159" t="s">
        <v>550</v>
      </c>
      <c r="F299" s="160" t="s">
        <v>551</v>
      </c>
      <c r="G299" s="161" t="s">
        <v>197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207</v>
      </c>
      <c r="AT299" s="170" t="s">
        <v>138</v>
      </c>
      <c r="AU299" s="170" t="s">
        <v>143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143</v>
      </c>
      <c r="BK299" s="171">
        <f t="shared" si="49"/>
        <v>0</v>
      </c>
      <c r="BL299" s="17" t="s">
        <v>207</v>
      </c>
      <c r="BM299" s="170" t="s">
        <v>552</v>
      </c>
    </row>
    <row r="300" spans="1:65" s="2" customFormat="1" ht="21.75" customHeight="1">
      <c r="A300" s="32"/>
      <c r="B300" s="157"/>
      <c r="C300" s="196" t="s">
        <v>553</v>
      </c>
      <c r="D300" s="196" t="s">
        <v>200</v>
      </c>
      <c r="E300" s="197" t="s">
        <v>554</v>
      </c>
      <c r="F300" s="198" t="s">
        <v>555</v>
      </c>
      <c r="G300" s="199" t="s">
        <v>197</v>
      </c>
      <c r="H300" s="200">
        <v>2</v>
      </c>
      <c r="I300" s="201"/>
      <c r="J300" s="202">
        <f t="shared" si="40"/>
        <v>0</v>
      </c>
      <c r="K300" s="203"/>
      <c r="L300" s="204"/>
      <c r="M300" s="205" t="s">
        <v>1</v>
      </c>
      <c r="N300" s="206" t="s">
        <v>42</v>
      </c>
      <c r="O300" s="58"/>
      <c r="P300" s="168">
        <f t="shared" si="41"/>
        <v>0</v>
      </c>
      <c r="Q300" s="168">
        <v>2E-05</v>
      </c>
      <c r="R300" s="168">
        <f t="shared" si="42"/>
        <v>4E-05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295</v>
      </c>
      <c r="AT300" s="170" t="s">
        <v>200</v>
      </c>
      <c r="AU300" s="170" t="s">
        <v>143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143</v>
      </c>
      <c r="BK300" s="171">
        <f t="shared" si="49"/>
        <v>0</v>
      </c>
      <c r="BL300" s="17" t="s">
        <v>207</v>
      </c>
      <c r="BM300" s="170" t="s">
        <v>556</v>
      </c>
    </row>
    <row r="301" spans="1:65" s="2" customFormat="1" ht="21.75" customHeight="1">
      <c r="A301" s="32"/>
      <c r="B301" s="157"/>
      <c r="C301" s="158" t="s">
        <v>557</v>
      </c>
      <c r="D301" s="158" t="s">
        <v>138</v>
      </c>
      <c r="E301" s="159" t="s">
        <v>558</v>
      </c>
      <c r="F301" s="160" t="s">
        <v>559</v>
      </c>
      <c r="G301" s="161" t="s">
        <v>306</v>
      </c>
      <c r="H301" s="162">
        <v>90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207</v>
      </c>
      <c r="AT301" s="170" t="s">
        <v>138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207</v>
      </c>
      <c r="BM301" s="170" t="s">
        <v>560</v>
      </c>
    </row>
    <row r="302" spans="1:65" s="2" customFormat="1" ht="16.5" customHeight="1">
      <c r="A302" s="32"/>
      <c r="B302" s="157"/>
      <c r="C302" s="196" t="s">
        <v>561</v>
      </c>
      <c r="D302" s="196" t="s">
        <v>200</v>
      </c>
      <c r="E302" s="197" t="s">
        <v>562</v>
      </c>
      <c r="F302" s="198" t="s">
        <v>563</v>
      </c>
      <c r="G302" s="199" t="s">
        <v>306</v>
      </c>
      <c r="H302" s="200">
        <v>50</v>
      </c>
      <c r="I302" s="201"/>
      <c r="J302" s="202">
        <f t="shared" si="4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41"/>
        <v>0</v>
      </c>
      <c r="Q302" s="168">
        <v>0.00017</v>
      </c>
      <c r="R302" s="168">
        <f t="shared" si="42"/>
        <v>0.0085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295</v>
      </c>
      <c r="AT302" s="170" t="s">
        <v>200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207</v>
      </c>
      <c r="BM302" s="170" t="s">
        <v>564</v>
      </c>
    </row>
    <row r="303" spans="1:65" s="2" customFormat="1" ht="16.5" customHeight="1">
      <c r="A303" s="32"/>
      <c r="B303" s="157"/>
      <c r="C303" s="196" t="s">
        <v>565</v>
      </c>
      <c r="D303" s="196" t="s">
        <v>200</v>
      </c>
      <c r="E303" s="197" t="s">
        <v>566</v>
      </c>
      <c r="F303" s="198" t="s">
        <v>567</v>
      </c>
      <c r="G303" s="199" t="s">
        <v>306</v>
      </c>
      <c r="H303" s="200">
        <v>5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0.00028</v>
      </c>
      <c r="R303" s="168">
        <f t="shared" si="42"/>
        <v>0.0013999999999999998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295</v>
      </c>
      <c r="AT303" s="170" t="s">
        <v>200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207</v>
      </c>
      <c r="BM303" s="170" t="s">
        <v>568</v>
      </c>
    </row>
    <row r="304" spans="1:65" s="2" customFormat="1" ht="21.75" customHeight="1">
      <c r="A304" s="32"/>
      <c r="B304" s="157"/>
      <c r="C304" s="158" t="s">
        <v>569</v>
      </c>
      <c r="D304" s="158" t="s">
        <v>138</v>
      </c>
      <c r="E304" s="159" t="s">
        <v>570</v>
      </c>
      <c r="F304" s="160" t="s">
        <v>571</v>
      </c>
      <c r="G304" s="161" t="s">
        <v>197</v>
      </c>
      <c r="H304" s="162">
        <v>1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207</v>
      </c>
      <c r="AT304" s="170" t="s">
        <v>138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207</v>
      </c>
      <c r="BM304" s="170" t="s">
        <v>572</v>
      </c>
    </row>
    <row r="305" spans="1:65" s="2" customFormat="1" ht="21.75" customHeight="1">
      <c r="A305" s="32"/>
      <c r="B305" s="157"/>
      <c r="C305" s="196" t="s">
        <v>573</v>
      </c>
      <c r="D305" s="196" t="s">
        <v>200</v>
      </c>
      <c r="E305" s="197" t="s">
        <v>574</v>
      </c>
      <c r="F305" s="198" t="s">
        <v>575</v>
      </c>
      <c r="G305" s="199" t="s">
        <v>197</v>
      </c>
      <c r="H305" s="200">
        <v>1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0.0169</v>
      </c>
      <c r="R305" s="168">
        <f t="shared" si="42"/>
        <v>0.0169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295</v>
      </c>
      <c r="AT305" s="170" t="s">
        <v>200</v>
      </c>
      <c r="AU305" s="170" t="s">
        <v>143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143</v>
      </c>
      <c r="BK305" s="171">
        <f t="shared" si="49"/>
        <v>0</v>
      </c>
      <c r="BL305" s="17" t="s">
        <v>207</v>
      </c>
      <c r="BM305" s="170" t="s">
        <v>576</v>
      </c>
    </row>
    <row r="306" spans="1:65" s="2" customFormat="1" ht="21.75" customHeight="1">
      <c r="A306" s="32"/>
      <c r="B306" s="157"/>
      <c r="C306" s="158" t="s">
        <v>577</v>
      </c>
      <c r="D306" s="158" t="s">
        <v>138</v>
      </c>
      <c r="E306" s="159" t="s">
        <v>578</v>
      </c>
      <c r="F306" s="160" t="s">
        <v>579</v>
      </c>
      <c r="G306" s="161" t="s">
        <v>197</v>
      </c>
      <c r="H306" s="162">
        <v>4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207</v>
      </c>
      <c r="AT306" s="170" t="s">
        <v>138</v>
      </c>
      <c r="AU306" s="170" t="s">
        <v>143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143</v>
      </c>
      <c r="BK306" s="171">
        <f t="shared" si="49"/>
        <v>0</v>
      </c>
      <c r="BL306" s="17" t="s">
        <v>207</v>
      </c>
      <c r="BM306" s="170" t="s">
        <v>580</v>
      </c>
    </row>
    <row r="307" spans="1:65" s="2" customFormat="1" ht="21.75" customHeight="1">
      <c r="A307" s="32"/>
      <c r="B307" s="157"/>
      <c r="C307" s="196" t="s">
        <v>581</v>
      </c>
      <c r="D307" s="196" t="s">
        <v>200</v>
      </c>
      <c r="E307" s="197" t="s">
        <v>582</v>
      </c>
      <c r="F307" s="198" t="s">
        <v>583</v>
      </c>
      <c r="G307" s="199" t="s">
        <v>197</v>
      </c>
      <c r="H307" s="200">
        <v>4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0.0001</v>
      </c>
      <c r="R307" s="168">
        <f t="shared" si="42"/>
        <v>0.0004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295</v>
      </c>
      <c r="AT307" s="170" t="s">
        <v>200</v>
      </c>
      <c r="AU307" s="170" t="s">
        <v>143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143</v>
      </c>
      <c r="BK307" s="171">
        <f t="shared" si="49"/>
        <v>0</v>
      </c>
      <c r="BL307" s="17" t="s">
        <v>207</v>
      </c>
      <c r="BM307" s="170" t="s">
        <v>584</v>
      </c>
    </row>
    <row r="308" spans="1:65" s="2" customFormat="1" ht="21.75" customHeight="1">
      <c r="A308" s="32"/>
      <c r="B308" s="157"/>
      <c r="C308" s="158" t="s">
        <v>585</v>
      </c>
      <c r="D308" s="158" t="s">
        <v>138</v>
      </c>
      <c r="E308" s="159" t="s">
        <v>586</v>
      </c>
      <c r="F308" s="160" t="s">
        <v>587</v>
      </c>
      <c r="G308" s="161" t="s">
        <v>197</v>
      </c>
      <c r="H308" s="162">
        <v>7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207</v>
      </c>
      <c r="AT308" s="170" t="s">
        <v>138</v>
      </c>
      <c r="AU308" s="170" t="s">
        <v>143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143</v>
      </c>
      <c r="BK308" s="171">
        <f t="shared" si="49"/>
        <v>0</v>
      </c>
      <c r="BL308" s="17" t="s">
        <v>207</v>
      </c>
      <c r="BM308" s="170" t="s">
        <v>588</v>
      </c>
    </row>
    <row r="309" spans="1:65" s="2" customFormat="1" ht="16.5" customHeight="1">
      <c r="A309" s="32"/>
      <c r="B309" s="157"/>
      <c r="C309" s="196" t="s">
        <v>589</v>
      </c>
      <c r="D309" s="196" t="s">
        <v>200</v>
      </c>
      <c r="E309" s="197" t="s">
        <v>590</v>
      </c>
      <c r="F309" s="198" t="s">
        <v>591</v>
      </c>
      <c r="G309" s="199" t="s">
        <v>197</v>
      </c>
      <c r="H309" s="200">
        <v>7</v>
      </c>
      <c r="I309" s="201"/>
      <c r="J309" s="202">
        <f t="shared" si="40"/>
        <v>0</v>
      </c>
      <c r="K309" s="203"/>
      <c r="L309" s="204"/>
      <c r="M309" s="205" t="s">
        <v>1</v>
      </c>
      <c r="N309" s="206" t="s">
        <v>42</v>
      </c>
      <c r="O309" s="58"/>
      <c r="P309" s="168">
        <f t="shared" si="41"/>
        <v>0</v>
      </c>
      <c r="Q309" s="168">
        <v>0.00027</v>
      </c>
      <c r="R309" s="168">
        <f t="shared" si="42"/>
        <v>0.00189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295</v>
      </c>
      <c r="AT309" s="170" t="s">
        <v>200</v>
      </c>
      <c r="AU309" s="170" t="s">
        <v>143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143</v>
      </c>
      <c r="BK309" s="171">
        <f t="shared" si="49"/>
        <v>0</v>
      </c>
      <c r="BL309" s="17" t="s">
        <v>207</v>
      </c>
      <c r="BM309" s="170" t="s">
        <v>592</v>
      </c>
    </row>
    <row r="310" spans="1:65" s="2" customFormat="1" ht="21.75" customHeight="1">
      <c r="A310" s="32"/>
      <c r="B310" s="157"/>
      <c r="C310" s="158" t="s">
        <v>593</v>
      </c>
      <c r="D310" s="158" t="s">
        <v>138</v>
      </c>
      <c r="E310" s="159" t="s">
        <v>594</v>
      </c>
      <c r="F310" s="160" t="s">
        <v>595</v>
      </c>
      <c r="G310" s="161" t="s">
        <v>197</v>
      </c>
      <c r="H310" s="162">
        <v>4</v>
      </c>
      <c r="I310" s="163"/>
      <c r="J310" s="164">
        <f t="shared" si="40"/>
        <v>0</v>
      </c>
      <c r="K310" s="165"/>
      <c r="L310" s="33"/>
      <c r="M310" s="166" t="s">
        <v>1</v>
      </c>
      <c r="N310" s="167" t="s">
        <v>42</v>
      </c>
      <c r="O310" s="58"/>
      <c r="P310" s="168">
        <f t="shared" si="41"/>
        <v>0</v>
      </c>
      <c r="Q310" s="168">
        <v>0</v>
      </c>
      <c r="R310" s="168">
        <f t="shared" si="42"/>
        <v>0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207</v>
      </c>
      <c r="AT310" s="170" t="s">
        <v>138</v>
      </c>
      <c r="AU310" s="170" t="s">
        <v>143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143</v>
      </c>
      <c r="BK310" s="171">
        <f t="shared" si="49"/>
        <v>0</v>
      </c>
      <c r="BL310" s="17" t="s">
        <v>207</v>
      </c>
      <c r="BM310" s="170" t="s">
        <v>596</v>
      </c>
    </row>
    <row r="311" spans="1:65" s="2" customFormat="1" ht="16.5" customHeight="1">
      <c r="A311" s="32"/>
      <c r="B311" s="157"/>
      <c r="C311" s="196" t="s">
        <v>597</v>
      </c>
      <c r="D311" s="196" t="s">
        <v>200</v>
      </c>
      <c r="E311" s="197" t="s">
        <v>598</v>
      </c>
      <c r="F311" s="198" t="s">
        <v>599</v>
      </c>
      <c r="G311" s="199" t="s">
        <v>197</v>
      </c>
      <c r="H311" s="200">
        <v>2</v>
      </c>
      <c r="I311" s="201"/>
      <c r="J311" s="202">
        <f t="shared" si="40"/>
        <v>0</v>
      </c>
      <c r="K311" s="203"/>
      <c r="L311" s="204"/>
      <c r="M311" s="205" t="s">
        <v>1</v>
      </c>
      <c r="N311" s="206" t="s">
        <v>42</v>
      </c>
      <c r="O311" s="58"/>
      <c r="P311" s="168">
        <f t="shared" si="41"/>
        <v>0</v>
      </c>
      <c r="Q311" s="168">
        <v>0.0008</v>
      </c>
      <c r="R311" s="168">
        <f t="shared" si="42"/>
        <v>0.0016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295</v>
      </c>
      <c r="AT311" s="170" t="s">
        <v>200</v>
      </c>
      <c r="AU311" s="170" t="s">
        <v>143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143</v>
      </c>
      <c r="BK311" s="171">
        <f t="shared" si="49"/>
        <v>0</v>
      </c>
      <c r="BL311" s="17" t="s">
        <v>207</v>
      </c>
      <c r="BM311" s="170" t="s">
        <v>600</v>
      </c>
    </row>
    <row r="312" spans="1:65" s="2" customFormat="1" ht="16.5" customHeight="1">
      <c r="A312" s="32"/>
      <c r="B312" s="157"/>
      <c r="C312" s="196" t="s">
        <v>601</v>
      </c>
      <c r="D312" s="196" t="s">
        <v>200</v>
      </c>
      <c r="E312" s="197" t="s">
        <v>602</v>
      </c>
      <c r="F312" s="198" t="s">
        <v>603</v>
      </c>
      <c r="G312" s="199" t="s">
        <v>306</v>
      </c>
      <c r="H312" s="200">
        <v>35</v>
      </c>
      <c r="I312" s="201"/>
      <c r="J312" s="202">
        <f t="shared" si="40"/>
        <v>0</v>
      </c>
      <c r="K312" s="203"/>
      <c r="L312" s="204"/>
      <c r="M312" s="205" t="s">
        <v>1</v>
      </c>
      <c r="N312" s="206" t="s">
        <v>42</v>
      </c>
      <c r="O312" s="58"/>
      <c r="P312" s="168">
        <f t="shared" si="41"/>
        <v>0</v>
      </c>
      <c r="Q312" s="168">
        <v>0.00012</v>
      </c>
      <c r="R312" s="168">
        <f t="shared" si="42"/>
        <v>0.0042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295</v>
      </c>
      <c r="AT312" s="170" t="s">
        <v>200</v>
      </c>
      <c r="AU312" s="170" t="s">
        <v>143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143</v>
      </c>
      <c r="BK312" s="171">
        <f t="shared" si="49"/>
        <v>0</v>
      </c>
      <c r="BL312" s="17" t="s">
        <v>207</v>
      </c>
      <c r="BM312" s="170" t="s">
        <v>604</v>
      </c>
    </row>
    <row r="313" spans="1:65" s="2" customFormat="1" ht="21.75" customHeight="1">
      <c r="A313" s="32"/>
      <c r="B313" s="157"/>
      <c r="C313" s="158" t="s">
        <v>605</v>
      </c>
      <c r="D313" s="158" t="s">
        <v>138</v>
      </c>
      <c r="E313" s="159" t="s">
        <v>606</v>
      </c>
      <c r="F313" s="160" t="s">
        <v>607</v>
      </c>
      <c r="G313" s="161" t="s">
        <v>197</v>
      </c>
      <c r="H313" s="162">
        <v>1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207</v>
      </c>
      <c r="AT313" s="170" t="s">
        <v>138</v>
      </c>
      <c r="AU313" s="170" t="s">
        <v>143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143</v>
      </c>
      <c r="BK313" s="171">
        <f t="shared" si="49"/>
        <v>0</v>
      </c>
      <c r="BL313" s="17" t="s">
        <v>207</v>
      </c>
      <c r="BM313" s="170" t="s">
        <v>608</v>
      </c>
    </row>
    <row r="314" spans="1:65" s="2" customFormat="1" ht="21.75" customHeight="1">
      <c r="A314" s="32"/>
      <c r="B314" s="157"/>
      <c r="C314" s="158" t="s">
        <v>609</v>
      </c>
      <c r="D314" s="158" t="s">
        <v>138</v>
      </c>
      <c r="E314" s="159" t="s">
        <v>610</v>
      </c>
      <c r="F314" s="160" t="s">
        <v>611</v>
      </c>
      <c r="G314" s="161" t="s">
        <v>240</v>
      </c>
      <c r="H314" s="162">
        <v>0.076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207</v>
      </c>
      <c r="AT314" s="170" t="s">
        <v>138</v>
      </c>
      <c r="AU314" s="170" t="s">
        <v>143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143</v>
      </c>
      <c r="BK314" s="171">
        <f t="shared" si="49"/>
        <v>0</v>
      </c>
      <c r="BL314" s="17" t="s">
        <v>207</v>
      </c>
      <c r="BM314" s="170" t="s">
        <v>612</v>
      </c>
    </row>
    <row r="315" spans="1:65" s="2" customFormat="1" ht="21.75" customHeight="1">
      <c r="A315" s="32"/>
      <c r="B315" s="157"/>
      <c r="C315" s="158" t="s">
        <v>613</v>
      </c>
      <c r="D315" s="158" t="s">
        <v>138</v>
      </c>
      <c r="E315" s="159" t="s">
        <v>614</v>
      </c>
      <c r="F315" s="160" t="s">
        <v>615</v>
      </c>
      <c r="G315" s="161" t="s">
        <v>240</v>
      </c>
      <c r="H315" s="162">
        <v>0.076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207</v>
      </c>
      <c r="AT315" s="170" t="s">
        <v>138</v>
      </c>
      <c r="AU315" s="170" t="s">
        <v>143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143</v>
      </c>
      <c r="BK315" s="171">
        <f t="shared" si="49"/>
        <v>0</v>
      </c>
      <c r="BL315" s="17" t="s">
        <v>207</v>
      </c>
      <c r="BM315" s="170" t="s">
        <v>616</v>
      </c>
    </row>
    <row r="316" spans="1:65" s="2" customFormat="1" ht="21.75" customHeight="1">
      <c r="A316" s="32"/>
      <c r="B316" s="157"/>
      <c r="C316" s="196" t="s">
        <v>617</v>
      </c>
      <c r="D316" s="196" t="s">
        <v>200</v>
      </c>
      <c r="E316" s="197" t="s">
        <v>618</v>
      </c>
      <c r="F316" s="198" t="s">
        <v>619</v>
      </c>
      <c r="G316" s="199" t="s">
        <v>197</v>
      </c>
      <c r="H316" s="200">
        <v>2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0.0016</v>
      </c>
      <c r="R316" s="168">
        <f t="shared" si="42"/>
        <v>0.0032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295</v>
      </c>
      <c r="AT316" s="170" t="s">
        <v>200</v>
      </c>
      <c r="AU316" s="170" t="s">
        <v>143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143</v>
      </c>
      <c r="BK316" s="171">
        <f t="shared" si="49"/>
        <v>0</v>
      </c>
      <c r="BL316" s="17" t="s">
        <v>207</v>
      </c>
      <c r="BM316" s="170" t="s">
        <v>620</v>
      </c>
    </row>
    <row r="317" spans="2:63" s="12" customFormat="1" ht="22.9" customHeight="1">
      <c r="B317" s="144"/>
      <c r="D317" s="145" t="s">
        <v>75</v>
      </c>
      <c r="E317" s="155" t="s">
        <v>621</v>
      </c>
      <c r="F317" s="155" t="s">
        <v>622</v>
      </c>
      <c r="I317" s="147"/>
      <c r="J317" s="156">
        <f>BK317</f>
        <v>0</v>
      </c>
      <c r="L317" s="144"/>
      <c r="M317" s="149"/>
      <c r="N317" s="150"/>
      <c r="O317" s="150"/>
      <c r="P317" s="151">
        <f>SUM(P318:P322)</f>
        <v>0</v>
      </c>
      <c r="Q317" s="150"/>
      <c r="R317" s="151">
        <f>SUM(R318:R322)</f>
        <v>0.01</v>
      </c>
      <c r="S317" s="150"/>
      <c r="T317" s="152">
        <f>SUM(T318:T322)</f>
        <v>0.004</v>
      </c>
      <c r="AR317" s="145" t="s">
        <v>143</v>
      </c>
      <c r="AT317" s="153" t="s">
        <v>75</v>
      </c>
      <c r="AU317" s="153" t="s">
        <v>84</v>
      </c>
      <c r="AY317" s="145" t="s">
        <v>135</v>
      </c>
      <c r="BK317" s="154">
        <f>SUM(BK318:BK322)</f>
        <v>0</v>
      </c>
    </row>
    <row r="318" spans="1:65" s="2" customFormat="1" ht="16.5" customHeight="1">
      <c r="A318" s="32"/>
      <c r="B318" s="157"/>
      <c r="C318" s="158" t="s">
        <v>623</v>
      </c>
      <c r="D318" s="158" t="s">
        <v>138</v>
      </c>
      <c r="E318" s="159" t="s">
        <v>624</v>
      </c>
      <c r="F318" s="160" t="s">
        <v>625</v>
      </c>
      <c r="G318" s="161" t="s">
        <v>197</v>
      </c>
      <c r="H318" s="162">
        <v>2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</v>
      </c>
      <c r="T318" s="16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207</v>
      </c>
      <c r="AT318" s="170" t="s">
        <v>138</v>
      </c>
      <c r="AU318" s="170" t="s">
        <v>143</v>
      </c>
      <c r="AY318" s="17" t="s">
        <v>135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143</v>
      </c>
      <c r="BK318" s="171">
        <f>ROUND(I318*H318,2)</f>
        <v>0</v>
      </c>
      <c r="BL318" s="17" t="s">
        <v>207</v>
      </c>
      <c r="BM318" s="170" t="s">
        <v>626</v>
      </c>
    </row>
    <row r="319" spans="1:65" s="2" customFormat="1" ht="16.5" customHeight="1">
      <c r="A319" s="32"/>
      <c r="B319" s="157"/>
      <c r="C319" s="196" t="s">
        <v>627</v>
      </c>
      <c r="D319" s="196" t="s">
        <v>200</v>
      </c>
      <c r="E319" s="197" t="s">
        <v>628</v>
      </c>
      <c r="F319" s="198" t="s">
        <v>629</v>
      </c>
      <c r="G319" s="199" t="s">
        <v>197</v>
      </c>
      <c r="H319" s="200">
        <v>2</v>
      </c>
      <c r="I319" s="201"/>
      <c r="J319" s="202">
        <f>ROUND(I319*H319,2)</f>
        <v>0</v>
      </c>
      <c r="K319" s="203"/>
      <c r="L319" s="204"/>
      <c r="M319" s="205" t="s">
        <v>1</v>
      </c>
      <c r="N319" s="206" t="s">
        <v>42</v>
      </c>
      <c r="O319" s="58"/>
      <c r="P319" s="168">
        <f>O319*H319</f>
        <v>0</v>
      </c>
      <c r="Q319" s="168">
        <v>0.005</v>
      </c>
      <c r="R319" s="168">
        <f>Q319*H319</f>
        <v>0.01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295</v>
      </c>
      <c r="AT319" s="170" t="s">
        <v>200</v>
      </c>
      <c r="AU319" s="170" t="s">
        <v>143</v>
      </c>
      <c r="AY319" s="17" t="s">
        <v>135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143</v>
      </c>
      <c r="BK319" s="171">
        <f>ROUND(I319*H319,2)</f>
        <v>0</v>
      </c>
      <c r="BL319" s="17" t="s">
        <v>207</v>
      </c>
      <c r="BM319" s="170" t="s">
        <v>630</v>
      </c>
    </row>
    <row r="320" spans="1:65" s="2" customFormat="1" ht="21.75" customHeight="1">
      <c r="A320" s="32"/>
      <c r="B320" s="157"/>
      <c r="C320" s="158" t="s">
        <v>631</v>
      </c>
      <c r="D320" s="158" t="s">
        <v>138</v>
      </c>
      <c r="E320" s="159" t="s">
        <v>632</v>
      </c>
      <c r="F320" s="160" t="s">
        <v>633</v>
      </c>
      <c r="G320" s="161" t="s">
        <v>197</v>
      </c>
      <c r="H320" s="162">
        <v>2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</v>
      </c>
      <c r="R320" s="168">
        <f>Q320*H320</f>
        <v>0</v>
      </c>
      <c r="S320" s="168">
        <v>0.002</v>
      </c>
      <c r="T320" s="169">
        <f>S320*H320</f>
        <v>0.004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207</v>
      </c>
      <c r="AT320" s="170" t="s">
        <v>138</v>
      </c>
      <c r="AU320" s="170" t="s">
        <v>143</v>
      </c>
      <c r="AY320" s="17" t="s">
        <v>135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143</v>
      </c>
      <c r="BK320" s="171">
        <f>ROUND(I320*H320,2)</f>
        <v>0</v>
      </c>
      <c r="BL320" s="17" t="s">
        <v>207</v>
      </c>
      <c r="BM320" s="170" t="s">
        <v>634</v>
      </c>
    </row>
    <row r="321" spans="1:65" s="2" customFormat="1" ht="21.75" customHeight="1">
      <c r="A321" s="32"/>
      <c r="B321" s="157"/>
      <c r="C321" s="158" t="s">
        <v>635</v>
      </c>
      <c r="D321" s="158" t="s">
        <v>138</v>
      </c>
      <c r="E321" s="159" t="s">
        <v>636</v>
      </c>
      <c r="F321" s="160" t="s">
        <v>637</v>
      </c>
      <c r="G321" s="161" t="s">
        <v>240</v>
      </c>
      <c r="H321" s="162">
        <v>0.01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207</v>
      </c>
      <c r="AT321" s="170" t="s">
        <v>138</v>
      </c>
      <c r="AU321" s="170" t="s">
        <v>143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143</v>
      </c>
      <c r="BK321" s="171">
        <f>ROUND(I321*H321,2)</f>
        <v>0</v>
      </c>
      <c r="BL321" s="17" t="s">
        <v>207</v>
      </c>
      <c r="BM321" s="170" t="s">
        <v>638</v>
      </c>
    </row>
    <row r="322" spans="1:65" s="2" customFormat="1" ht="21.75" customHeight="1">
      <c r="A322" s="32"/>
      <c r="B322" s="157"/>
      <c r="C322" s="158" t="s">
        <v>639</v>
      </c>
      <c r="D322" s="158" t="s">
        <v>138</v>
      </c>
      <c r="E322" s="159" t="s">
        <v>640</v>
      </c>
      <c r="F322" s="160" t="s">
        <v>641</v>
      </c>
      <c r="G322" s="161" t="s">
        <v>240</v>
      </c>
      <c r="H322" s="162">
        <v>0.01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</v>
      </c>
      <c r="R322" s="168">
        <f>Q322*H322</f>
        <v>0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207</v>
      </c>
      <c r="AT322" s="170" t="s">
        <v>138</v>
      </c>
      <c r="AU322" s="170" t="s">
        <v>143</v>
      </c>
      <c r="AY322" s="17" t="s">
        <v>135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143</v>
      </c>
      <c r="BK322" s="171">
        <f>ROUND(I322*H322,2)</f>
        <v>0</v>
      </c>
      <c r="BL322" s="17" t="s">
        <v>207</v>
      </c>
      <c r="BM322" s="170" t="s">
        <v>642</v>
      </c>
    </row>
    <row r="323" spans="2:63" s="12" customFormat="1" ht="22.9" customHeight="1">
      <c r="B323" s="144"/>
      <c r="D323" s="145" t="s">
        <v>75</v>
      </c>
      <c r="E323" s="155" t="s">
        <v>643</v>
      </c>
      <c r="F323" s="155" t="s">
        <v>644</v>
      </c>
      <c r="I323" s="147"/>
      <c r="J323" s="156">
        <f>BK323</f>
        <v>0</v>
      </c>
      <c r="L323" s="144"/>
      <c r="M323" s="149"/>
      <c r="N323" s="150"/>
      <c r="O323" s="150"/>
      <c r="P323" s="151">
        <f>SUM(P324:P348)</f>
        <v>0</v>
      </c>
      <c r="Q323" s="150"/>
      <c r="R323" s="151">
        <f>SUM(R324:R348)</f>
        <v>0.6645131</v>
      </c>
      <c r="S323" s="150"/>
      <c r="T323" s="152">
        <f>SUM(T324:T348)</f>
        <v>0</v>
      </c>
      <c r="AR323" s="145" t="s">
        <v>143</v>
      </c>
      <c r="AT323" s="153" t="s">
        <v>75</v>
      </c>
      <c r="AU323" s="153" t="s">
        <v>84</v>
      </c>
      <c r="AY323" s="145" t="s">
        <v>135</v>
      </c>
      <c r="BK323" s="154">
        <f>SUM(BK324:BK348)</f>
        <v>0</v>
      </c>
    </row>
    <row r="324" spans="1:65" s="2" customFormat="1" ht="21.75" customHeight="1">
      <c r="A324" s="32"/>
      <c r="B324" s="157"/>
      <c r="C324" s="158" t="s">
        <v>645</v>
      </c>
      <c r="D324" s="158" t="s">
        <v>138</v>
      </c>
      <c r="E324" s="159" t="s">
        <v>646</v>
      </c>
      <c r="F324" s="160" t="s">
        <v>647</v>
      </c>
      <c r="G324" s="161" t="s">
        <v>141</v>
      </c>
      <c r="H324" s="162">
        <v>24.97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0.02541</v>
      </c>
      <c r="R324" s="168">
        <f>Q324*H324</f>
        <v>0.6344877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207</v>
      </c>
      <c r="AT324" s="170" t="s">
        <v>138</v>
      </c>
      <c r="AU324" s="170" t="s">
        <v>143</v>
      </c>
      <c r="AY324" s="17" t="s">
        <v>135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143</v>
      </c>
      <c r="BK324" s="171">
        <f>ROUND(I324*H324,2)</f>
        <v>0</v>
      </c>
      <c r="BL324" s="17" t="s">
        <v>207</v>
      </c>
      <c r="BM324" s="170" t="s">
        <v>648</v>
      </c>
    </row>
    <row r="325" spans="2:51" s="13" customFormat="1" ht="12">
      <c r="B325" s="172"/>
      <c r="D325" s="173" t="s">
        <v>145</v>
      </c>
      <c r="E325" s="174" t="s">
        <v>1</v>
      </c>
      <c r="F325" s="175" t="s">
        <v>649</v>
      </c>
      <c r="H325" s="176">
        <v>10.14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145</v>
      </c>
      <c r="AU325" s="174" t="s">
        <v>143</v>
      </c>
      <c r="AV325" s="13" t="s">
        <v>143</v>
      </c>
      <c r="AW325" s="13" t="s">
        <v>33</v>
      </c>
      <c r="AX325" s="13" t="s">
        <v>76</v>
      </c>
      <c r="AY325" s="174" t="s">
        <v>135</v>
      </c>
    </row>
    <row r="326" spans="2:51" s="13" customFormat="1" ht="12">
      <c r="B326" s="172"/>
      <c r="D326" s="173" t="s">
        <v>145</v>
      </c>
      <c r="E326" s="174" t="s">
        <v>1</v>
      </c>
      <c r="F326" s="175" t="s">
        <v>650</v>
      </c>
      <c r="H326" s="176">
        <v>7.41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145</v>
      </c>
      <c r="AU326" s="174" t="s">
        <v>143</v>
      </c>
      <c r="AV326" s="13" t="s">
        <v>143</v>
      </c>
      <c r="AW326" s="13" t="s">
        <v>33</v>
      </c>
      <c r="AX326" s="13" t="s">
        <v>76</v>
      </c>
      <c r="AY326" s="174" t="s">
        <v>135</v>
      </c>
    </row>
    <row r="327" spans="2:51" s="13" customFormat="1" ht="12">
      <c r="B327" s="172"/>
      <c r="D327" s="173" t="s">
        <v>145</v>
      </c>
      <c r="E327" s="174" t="s">
        <v>1</v>
      </c>
      <c r="F327" s="175" t="s">
        <v>651</v>
      </c>
      <c r="H327" s="176">
        <v>9.1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145</v>
      </c>
      <c r="AU327" s="174" t="s">
        <v>143</v>
      </c>
      <c r="AV327" s="13" t="s">
        <v>143</v>
      </c>
      <c r="AW327" s="13" t="s">
        <v>33</v>
      </c>
      <c r="AX327" s="13" t="s">
        <v>76</v>
      </c>
      <c r="AY327" s="174" t="s">
        <v>135</v>
      </c>
    </row>
    <row r="328" spans="2:51" s="13" customFormat="1" ht="12">
      <c r="B328" s="172"/>
      <c r="D328" s="173" t="s">
        <v>145</v>
      </c>
      <c r="E328" s="174" t="s">
        <v>1</v>
      </c>
      <c r="F328" s="175" t="s">
        <v>652</v>
      </c>
      <c r="H328" s="176">
        <v>-1.68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145</v>
      </c>
      <c r="AU328" s="174" t="s">
        <v>143</v>
      </c>
      <c r="AV328" s="13" t="s">
        <v>143</v>
      </c>
      <c r="AW328" s="13" t="s">
        <v>33</v>
      </c>
      <c r="AX328" s="13" t="s">
        <v>76</v>
      </c>
      <c r="AY328" s="174" t="s">
        <v>135</v>
      </c>
    </row>
    <row r="329" spans="2:51" s="14" customFormat="1" ht="12">
      <c r="B329" s="181"/>
      <c r="D329" s="173" t="s">
        <v>145</v>
      </c>
      <c r="E329" s="182" t="s">
        <v>1</v>
      </c>
      <c r="F329" s="183" t="s">
        <v>154</v>
      </c>
      <c r="H329" s="184">
        <v>24.97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145</v>
      </c>
      <c r="AU329" s="182" t="s">
        <v>143</v>
      </c>
      <c r="AV329" s="14" t="s">
        <v>142</v>
      </c>
      <c r="AW329" s="14" t="s">
        <v>33</v>
      </c>
      <c r="AX329" s="14" t="s">
        <v>84</v>
      </c>
      <c r="AY329" s="182" t="s">
        <v>135</v>
      </c>
    </row>
    <row r="330" spans="1:65" s="2" customFormat="1" ht="21.75" customHeight="1">
      <c r="A330" s="32"/>
      <c r="B330" s="157"/>
      <c r="C330" s="158" t="s">
        <v>653</v>
      </c>
      <c r="D330" s="158" t="s">
        <v>138</v>
      </c>
      <c r="E330" s="159" t="s">
        <v>654</v>
      </c>
      <c r="F330" s="160" t="s">
        <v>655</v>
      </c>
      <c r="G330" s="161" t="s">
        <v>306</v>
      </c>
      <c r="H330" s="162">
        <v>34.71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4E-05</v>
      </c>
      <c r="R330" s="168">
        <f>Q330*H330</f>
        <v>0.0013884000000000001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207</v>
      </c>
      <c r="AT330" s="170" t="s">
        <v>138</v>
      </c>
      <c r="AU330" s="170" t="s">
        <v>143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143</v>
      </c>
      <c r="BK330" s="171">
        <f>ROUND(I330*H330,2)</f>
        <v>0</v>
      </c>
      <c r="BL330" s="17" t="s">
        <v>207</v>
      </c>
      <c r="BM330" s="170" t="s">
        <v>656</v>
      </c>
    </row>
    <row r="331" spans="2:51" s="13" customFormat="1" ht="12">
      <c r="B331" s="172"/>
      <c r="D331" s="173" t="s">
        <v>145</v>
      </c>
      <c r="E331" s="174" t="s">
        <v>1</v>
      </c>
      <c r="F331" s="175" t="s">
        <v>657</v>
      </c>
      <c r="H331" s="176">
        <v>2.85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145</v>
      </c>
      <c r="AU331" s="174" t="s">
        <v>143</v>
      </c>
      <c r="AV331" s="13" t="s">
        <v>143</v>
      </c>
      <c r="AW331" s="13" t="s">
        <v>33</v>
      </c>
      <c r="AX331" s="13" t="s">
        <v>76</v>
      </c>
      <c r="AY331" s="174" t="s">
        <v>135</v>
      </c>
    </row>
    <row r="332" spans="2:51" s="13" customFormat="1" ht="12">
      <c r="B332" s="172"/>
      <c r="D332" s="173" t="s">
        <v>145</v>
      </c>
      <c r="E332" s="174" t="s">
        <v>1</v>
      </c>
      <c r="F332" s="175" t="s">
        <v>658</v>
      </c>
      <c r="H332" s="176">
        <v>4.01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145</v>
      </c>
      <c r="AU332" s="174" t="s">
        <v>143</v>
      </c>
      <c r="AV332" s="13" t="s">
        <v>143</v>
      </c>
      <c r="AW332" s="13" t="s">
        <v>33</v>
      </c>
      <c r="AX332" s="13" t="s">
        <v>76</v>
      </c>
      <c r="AY332" s="174" t="s">
        <v>135</v>
      </c>
    </row>
    <row r="333" spans="2:51" s="13" customFormat="1" ht="12">
      <c r="B333" s="172"/>
      <c r="D333" s="173" t="s">
        <v>145</v>
      </c>
      <c r="E333" s="174" t="s">
        <v>1</v>
      </c>
      <c r="F333" s="175" t="s">
        <v>309</v>
      </c>
      <c r="H333" s="176">
        <v>6.81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145</v>
      </c>
      <c r="AU333" s="174" t="s">
        <v>143</v>
      </c>
      <c r="AV333" s="13" t="s">
        <v>143</v>
      </c>
      <c r="AW333" s="13" t="s">
        <v>33</v>
      </c>
      <c r="AX333" s="13" t="s">
        <v>76</v>
      </c>
      <c r="AY333" s="174" t="s">
        <v>135</v>
      </c>
    </row>
    <row r="334" spans="2:51" s="13" customFormat="1" ht="12">
      <c r="B334" s="172"/>
      <c r="D334" s="173" t="s">
        <v>145</v>
      </c>
      <c r="E334" s="174" t="s">
        <v>1</v>
      </c>
      <c r="F334" s="175" t="s">
        <v>659</v>
      </c>
      <c r="H334" s="176">
        <v>5.44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145</v>
      </c>
      <c r="AU334" s="174" t="s">
        <v>143</v>
      </c>
      <c r="AV334" s="13" t="s">
        <v>143</v>
      </c>
      <c r="AW334" s="13" t="s">
        <v>33</v>
      </c>
      <c r="AX334" s="13" t="s">
        <v>76</v>
      </c>
      <c r="AY334" s="174" t="s">
        <v>135</v>
      </c>
    </row>
    <row r="335" spans="2:51" s="13" customFormat="1" ht="12">
      <c r="B335" s="172"/>
      <c r="D335" s="173" t="s">
        <v>145</v>
      </c>
      <c r="E335" s="174" t="s">
        <v>1</v>
      </c>
      <c r="F335" s="175" t="s">
        <v>660</v>
      </c>
      <c r="H335" s="176">
        <v>15.6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145</v>
      </c>
      <c r="AU335" s="174" t="s">
        <v>143</v>
      </c>
      <c r="AV335" s="13" t="s">
        <v>143</v>
      </c>
      <c r="AW335" s="13" t="s">
        <v>33</v>
      </c>
      <c r="AX335" s="13" t="s">
        <v>76</v>
      </c>
      <c r="AY335" s="174" t="s">
        <v>135</v>
      </c>
    </row>
    <row r="336" spans="2:51" s="14" customFormat="1" ht="12">
      <c r="B336" s="181"/>
      <c r="D336" s="173" t="s">
        <v>145</v>
      </c>
      <c r="E336" s="182" t="s">
        <v>1</v>
      </c>
      <c r="F336" s="183" t="s">
        <v>154</v>
      </c>
      <c r="H336" s="184">
        <v>34.71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145</v>
      </c>
      <c r="AU336" s="182" t="s">
        <v>143</v>
      </c>
      <c r="AV336" s="14" t="s">
        <v>142</v>
      </c>
      <c r="AW336" s="14" t="s">
        <v>33</v>
      </c>
      <c r="AX336" s="14" t="s">
        <v>84</v>
      </c>
      <c r="AY336" s="182" t="s">
        <v>135</v>
      </c>
    </row>
    <row r="337" spans="1:65" s="2" customFormat="1" ht="16.5" customHeight="1">
      <c r="A337" s="32"/>
      <c r="B337" s="157"/>
      <c r="C337" s="158" t="s">
        <v>661</v>
      </c>
      <c r="D337" s="158" t="s">
        <v>138</v>
      </c>
      <c r="E337" s="159" t="s">
        <v>662</v>
      </c>
      <c r="F337" s="160" t="s">
        <v>663</v>
      </c>
      <c r="G337" s="161" t="s">
        <v>306</v>
      </c>
      <c r="H337" s="162">
        <v>7.8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0.00015</v>
      </c>
      <c r="R337" s="168">
        <f>Q337*H337</f>
        <v>0.0011699999999999998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207</v>
      </c>
      <c r="AT337" s="170" t="s">
        <v>138</v>
      </c>
      <c r="AU337" s="170" t="s">
        <v>143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143</v>
      </c>
      <c r="BK337" s="171">
        <f>ROUND(I337*H337,2)</f>
        <v>0</v>
      </c>
      <c r="BL337" s="17" t="s">
        <v>207</v>
      </c>
      <c r="BM337" s="170" t="s">
        <v>664</v>
      </c>
    </row>
    <row r="338" spans="2:51" s="13" customFormat="1" ht="12">
      <c r="B338" s="172"/>
      <c r="D338" s="173" t="s">
        <v>145</v>
      </c>
      <c r="E338" s="174" t="s">
        <v>1</v>
      </c>
      <c r="F338" s="175" t="s">
        <v>665</v>
      </c>
      <c r="H338" s="176">
        <v>7.8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145</v>
      </c>
      <c r="AU338" s="174" t="s">
        <v>143</v>
      </c>
      <c r="AV338" s="13" t="s">
        <v>143</v>
      </c>
      <c r="AW338" s="13" t="s">
        <v>33</v>
      </c>
      <c r="AX338" s="13" t="s">
        <v>76</v>
      </c>
      <c r="AY338" s="174" t="s">
        <v>135</v>
      </c>
    </row>
    <row r="339" spans="2:51" s="14" customFormat="1" ht="12">
      <c r="B339" s="181"/>
      <c r="D339" s="173" t="s">
        <v>145</v>
      </c>
      <c r="E339" s="182" t="s">
        <v>1</v>
      </c>
      <c r="F339" s="183" t="s">
        <v>154</v>
      </c>
      <c r="H339" s="184">
        <v>7.8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145</v>
      </c>
      <c r="AU339" s="182" t="s">
        <v>143</v>
      </c>
      <c r="AV339" s="14" t="s">
        <v>142</v>
      </c>
      <c r="AW339" s="14" t="s">
        <v>33</v>
      </c>
      <c r="AX339" s="14" t="s">
        <v>84</v>
      </c>
      <c r="AY339" s="182" t="s">
        <v>135</v>
      </c>
    </row>
    <row r="340" spans="1:65" s="2" customFormat="1" ht="16.5" customHeight="1">
      <c r="A340" s="32"/>
      <c r="B340" s="157"/>
      <c r="C340" s="158" t="s">
        <v>666</v>
      </c>
      <c r="D340" s="158" t="s">
        <v>138</v>
      </c>
      <c r="E340" s="159" t="s">
        <v>667</v>
      </c>
      <c r="F340" s="160" t="s">
        <v>668</v>
      </c>
      <c r="G340" s="161" t="s">
        <v>141</v>
      </c>
      <c r="H340" s="162">
        <v>24.97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207</v>
      </c>
      <c r="AT340" s="170" t="s">
        <v>138</v>
      </c>
      <c r="AU340" s="170" t="s">
        <v>143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143</v>
      </c>
      <c r="BK340" s="171">
        <f>ROUND(I340*H340,2)</f>
        <v>0</v>
      </c>
      <c r="BL340" s="17" t="s">
        <v>207</v>
      </c>
      <c r="BM340" s="170" t="s">
        <v>669</v>
      </c>
    </row>
    <row r="341" spans="1:65" s="2" customFormat="1" ht="21.75" customHeight="1">
      <c r="A341" s="32"/>
      <c r="B341" s="157"/>
      <c r="C341" s="158" t="s">
        <v>670</v>
      </c>
      <c r="D341" s="158" t="s">
        <v>138</v>
      </c>
      <c r="E341" s="159" t="s">
        <v>671</v>
      </c>
      <c r="F341" s="160" t="s">
        <v>672</v>
      </c>
      <c r="G341" s="161" t="s">
        <v>141</v>
      </c>
      <c r="H341" s="162">
        <v>24.97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0.0007</v>
      </c>
      <c r="R341" s="168">
        <f>Q341*H341</f>
        <v>0.017478999999999998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207</v>
      </c>
      <c r="AT341" s="170" t="s">
        <v>138</v>
      </c>
      <c r="AU341" s="170" t="s">
        <v>143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143</v>
      </c>
      <c r="BK341" s="171">
        <f>ROUND(I341*H341,2)</f>
        <v>0</v>
      </c>
      <c r="BL341" s="17" t="s">
        <v>207</v>
      </c>
      <c r="BM341" s="170" t="s">
        <v>673</v>
      </c>
    </row>
    <row r="342" spans="1:65" s="2" customFormat="1" ht="16.5" customHeight="1">
      <c r="A342" s="32"/>
      <c r="B342" s="157"/>
      <c r="C342" s="158" t="s">
        <v>674</v>
      </c>
      <c r="D342" s="158" t="s">
        <v>138</v>
      </c>
      <c r="E342" s="159" t="s">
        <v>675</v>
      </c>
      <c r="F342" s="160" t="s">
        <v>676</v>
      </c>
      <c r="G342" s="161" t="s">
        <v>141</v>
      </c>
      <c r="H342" s="162">
        <v>49.94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0.0002</v>
      </c>
      <c r="R342" s="168">
        <f>Q342*H342</f>
        <v>0.009988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207</v>
      </c>
      <c r="AT342" s="170" t="s">
        <v>138</v>
      </c>
      <c r="AU342" s="170" t="s">
        <v>143</v>
      </c>
      <c r="AY342" s="17" t="s">
        <v>135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143</v>
      </c>
      <c r="BK342" s="171">
        <f>ROUND(I342*H342,2)</f>
        <v>0</v>
      </c>
      <c r="BL342" s="17" t="s">
        <v>207</v>
      </c>
      <c r="BM342" s="170" t="s">
        <v>677</v>
      </c>
    </row>
    <row r="343" spans="2:51" s="13" customFormat="1" ht="12">
      <c r="B343" s="172"/>
      <c r="D343" s="173" t="s">
        <v>145</v>
      </c>
      <c r="E343" s="174" t="s">
        <v>1</v>
      </c>
      <c r="F343" s="175" t="s">
        <v>678</v>
      </c>
      <c r="H343" s="176">
        <v>49.94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145</v>
      </c>
      <c r="AU343" s="174" t="s">
        <v>143</v>
      </c>
      <c r="AV343" s="13" t="s">
        <v>143</v>
      </c>
      <c r="AW343" s="13" t="s">
        <v>33</v>
      </c>
      <c r="AX343" s="13" t="s">
        <v>76</v>
      </c>
      <c r="AY343" s="174" t="s">
        <v>135</v>
      </c>
    </row>
    <row r="344" spans="2:51" s="14" customFormat="1" ht="12">
      <c r="B344" s="181"/>
      <c r="D344" s="173" t="s">
        <v>145</v>
      </c>
      <c r="E344" s="182" t="s">
        <v>1</v>
      </c>
      <c r="F344" s="183" t="s">
        <v>154</v>
      </c>
      <c r="H344" s="184">
        <v>49.94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2" t="s">
        <v>145</v>
      </c>
      <c r="AU344" s="182" t="s">
        <v>143</v>
      </c>
      <c r="AV344" s="14" t="s">
        <v>142</v>
      </c>
      <c r="AW344" s="14" t="s">
        <v>33</v>
      </c>
      <c r="AX344" s="14" t="s">
        <v>84</v>
      </c>
      <c r="AY344" s="182" t="s">
        <v>135</v>
      </c>
    </row>
    <row r="345" spans="1:65" s="2" customFormat="1" ht="21.75" customHeight="1">
      <c r="A345" s="32"/>
      <c r="B345" s="157"/>
      <c r="C345" s="158" t="s">
        <v>679</v>
      </c>
      <c r="D345" s="158" t="s">
        <v>138</v>
      </c>
      <c r="E345" s="159" t="s">
        <v>680</v>
      </c>
      <c r="F345" s="160" t="s">
        <v>681</v>
      </c>
      <c r="G345" s="161" t="s">
        <v>240</v>
      </c>
      <c r="H345" s="162">
        <v>0.665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207</v>
      </c>
      <c r="AT345" s="170" t="s">
        <v>138</v>
      </c>
      <c r="AU345" s="170" t="s">
        <v>143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143</v>
      </c>
      <c r="BK345" s="171">
        <f>ROUND(I345*H345,2)</f>
        <v>0</v>
      </c>
      <c r="BL345" s="17" t="s">
        <v>207</v>
      </c>
      <c r="BM345" s="170" t="s">
        <v>682</v>
      </c>
    </row>
    <row r="346" spans="1:65" s="2" customFormat="1" ht="21.75" customHeight="1">
      <c r="A346" s="32"/>
      <c r="B346" s="157"/>
      <c r="C346" s="158" t="s">
        <v>683</v>
      </c>
      <c r="D346" s="158" t="s">
        <v>138</v>
      </c>
      <c r="E346" s="159" t="s">
        <v>684</v>
      </c>
      <c r="F346" s="160" t="s">
        <v>685</v>
      </c>
      <c r="G346" s="161" t="s">
        <v>240</v>
      </c>
      <c r="H346" s="162">
        <v>0.665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207</v>
      </c>
      <c r="AT346" s="170" t="s">
        <v>138</v>
      </c>
      <c r="AU346" s="170" t="s">
        <v>143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143</v>
      </c>
      <c r="BK346" s="171">
        <f>ROUND(I346*H346,2)</f>
        <v>0</v>
      </c>
      <c r="BL346" s="17" t="s">
        <v>207</v>
      </c>
      <c r="BM346" s="170" t="s">
        <v>686</v>
      </c>
    </row>
    <row r="347" spans="1:65" s="2" customFormat="1" ht="21.75" customHeight="1">
      <c r="A347" s="32"/>
      <c r="B347" s="157"/>
      <c r="C347" s="158" t="s">
        <v>687</v>
      </c>
      <c r="D347" s="158" t="s">
        <v>138</v>
      </c>
      <c r="E347" s="159" t="s">
        <v>688</v>
      </c>
      <c r="F347" s="160" t="s">
        <v>689</v>
      </c>
      <c r="G347" s="161" t="s">
        <v>141</v>
      </c>
      <c r="H347" s="162">
        <v>5.73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207</v>
      </c>
      <c r="AT347" s="170" t="s">
        <v>138</v>
      </c>
      <c r="AU347" s="170" t="s">
        <v>143</v>
      </c>
      <c r="AY347" s="17" t="s">
        <v>135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143</v>
      </c>
      <c r="BK347" s="171">
        <f>ROUND(I347*H347,2)</f>
        <v>0</v>
      </c>
      <c r="BL347" s="17" t="s">
        <v>207</v>
      </c>
      <c r="BM347" s="170" t="s">
        <v>690</v>
      </c>
    </row>
    <row r="348" spans="2:51" s="13" customFormat="1" ht="12">
      <c r="B348" s="172"/>
      <c r="D348" s="173" t="s">
        <v>145</v>
      </c>
      <c r="E348" s="174" t="s">
        <v>1</v>
      </c>
      <c r="F348" s="175" t="s">
        <v>691</v>
      </c>
      <c r="H348" s="176">
        <v>5.73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145</v>
      </c>
      <c r="AU348" s="174" t="s">
        <v>143</v>
      </c>
      <c r="AV348" s="13" t="s">
        <v>143</v>
      </c>
      <c r="AW348" s="13" t="s">
        <v>33</v>
      </c>
      <c r="AX348" s="13" t="s">
        <v>84</v>
      </c>
      <c r="AY348" s="174" t="s">
        <v>135</v>
      </c>
    </row>
    <row r="349" spans="2:63" s="12" customFormat="1" ht="22.9" customHeight="1">
      <c r="B349" s="144"/>
      <c r="D349" s="145" t="s">
        <v>75</v>
      </c>
      <c r="E349" s="155" t="s">
        <v>692</v>
      </c>
      <c r="F349" s="155" t="s">
        <v>693</v>
      </c>
      <c r="I349" s="147"/>
      <c r="J349" s="156">
        <f>BK349</f>
        <v>0</v>
      </c>
      <c r="L349" s="144"/>
      <c r="M349" s="149"/>
      <c r="N349" s="150"/>
      <c r="O349" s="150"/>
      <c r="P349" s="151">
        <f>SUM(P350:P367)</f>
        <v>0</v>
      </c>
      <c r="Q349" s="150"/>
      <c r="R349" s="151">
        <f>SUM(R350:R367)</f>
        <v>0.037</v>
      </c>
      <c r="S349" s="150"/>
      <c r="T349" s="152">
        <f>SUM(T350:T367)</f>
        <v>0.29545055</v>
      </c>
      <c r="AR349" s="145" t="s">
        <v>143</v>
      </c>
      <c r="AT349" s="153" t="s">
        <v>75</v>
      </c>
      <c r="AU349" s="153" t="s">
        <v>84</v>
      </c>
      <c r="AY349" s="145" t="s">
        <v>135</v>
      </c>
      <c r="BK349" s="154">
        <f>SUM(BK350:BK367)</f>
        <v>0</v>
      </c>
    </row>
    <row r="350" spans="1:65" s="2" customFormat="1" ht="21.75" customHeight="1">
      <c r="A350" s="32"/>
      <c r="B350" s="157"/>
      <c r="C350" s="158" t="s">
        <v>694</v>
      </c>
      <c r="D350" s="158" t="s">
        <v>138</v>
      </c>
      <c r="E350" s="159" t="s">
        <v>695</v>
      </c>
      <c r="F350" s="160" t="s">
        <v>696</v>
      </c>
      <c r="G350" s="161" t="s">
        <v>141</v>
      </c>
      <c r="H350" s="162">
        <v>4.927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0</v>
      </c>
      <c r="R350" s="168">
        <f>Q350*H350</f>
        <v>0</v>
      </c>
      <c r="S350" s="168">
        <v>0.02465</v>
      </c>
      <c r="T350" s="169">
        <f>S350*H350</f>
        <v>0.12145054999999998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207</v>
      </c>
      <c r="AT350" s="170" t="s">
        <v>138</v>
      </c>
      <c r="AU350" s="170" t="s">
        <v>143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143</v>
      </c>
      <c r="BK350" s="171">
        <f>ROUND(I350*H350,2)</f>
        <v>0</v>
      </c>
      <c r="BL350" s="17" t="s">
        <v>207</v>
      </c>
      <c r="BM350" s="170" t="s">
        <v>697</v>
      </c>
    </row>
    <row r="351" spans="2:51" s="15" customFormat="1" ht="12">
      <c r="B351" s="189"/>
      <c r="D351" s="173" t="s">
        <v>145</v>
      </c>
      <c r="E351" s="190" t="s">
        <v>1</v>
      </c>
      <c r="F351" s="191" t="s">
        <v>698</v>
      </c>
      <c r="H351" s="190" t="s">
        <v>1</v>
      </c>
      <c r="I351" s="192"/>
      <c r="L351" s="189"/>
      <c r="M351" s="193"/>
      <c r="N351" s="194"/>
      <c r="O351" s="194"/>
      <c r="P351" s="194"/>
      <c r="Q351" s="194"/>
      <c r="R351" s="194"/>
      <c r="S351" s="194"/>
      <c r="T351" s="195"/>
      <c r="AT351" s="190" t="s">
        <v>145</v>
      </c>
      <c r="AU351" s="190" t="s">
        <v>143</v>
      </c>
      <c r="AV351" s="15" t="s">
        <v>84</v>
      </c>
      <c r="AW351" s="15" t="s">
        <v>33</v>
      </c>
      <c r="AX351" s="15" t="s">
        <v>76</v>
      </c>
      <c r="AY351" s="190" t="s">
        <v>135</v>
      </c>
    </row>
    <row r="352" spans="2:51" s="13" customFormat="1" ht="12">
      <c r="B352" s="172"/>
      <c r="D352" s="173" t="s">
        <v>145</v>
      </c>
      <c r="E352" s="174" t="s">
        <v>1</v>
      </c>
      <c r="F352" s="175" t="s">
        <v>699</v>
      </c>
      <c r="H352" s="176">
        <v>4.927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145</v>
      </c>
      <c r="AU352" s="174" t="s">
        <v>143</v>
      </c>
      <c r="AV352" s="13" t="s">
        <v>143</v>
      </c>
      <c r="AW352" s="13" t="s">
        <v>33</v>
      </c>
      <c r="AX352" s="13" t="s">
        <v>76</v>
      </c>
      <c r="AY352" s="174" t="s">
        <v>135</v>
      </c>
    </row>
    <row r="353" spans="2:51" s="14" customFormat="1" ht="12">
      <c r="B353" s="181"/>
      <c r="D353" s="173" t="s">
        <v>145</v>
      </c>
      <c r="E353" s="182" t="s">
        <v>1</v>
      </c>
      <c r="F353" s="183" t="s">
        <v>154</v>
      </c>
      <c r="H353" s="184">
        <v>4.927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145</v>
      </c>
      <c r="AU353" s="182" t="s">
        <v>143</v>
      </c>
      <c r="AV353" s="14" t="s">
        <v>142</v>
      </c>
      <c r="AW353" s="14" t="s">
        <v>33</v>
      </c>
      <c r="AX353" s="14" t="s">
        <v>84</v>
      </c>
      <c r="AY353" s="182" t="s">
        <v>135</v>
      </c>
    </row>
    <row r="354" spans="1:65" s="2" customFormat="1" ht="21.75" customHeight="1">
      <c r="A354" s="32"/>
      <c r="B354" s="157"/>
      <c r="C354" s="158" t="s">
        <v>700</v>
      </c>
      <c r="D354" s="158" t="s">
        <v>138</v>
      </c>
      <c r="E354" s="159" t="s">
        <v>701</v>
      </c>
      <c r="F354" s="160" t="s">
        <v>702</v>
      </c>
      <c r="G354" s="161" t="s">
        <v>197</v>
      </c>
      <c r="H354" s="162">
        <v>2</v>
      </c>
      <c r="I354" s="163"/>
      <c r="J354" s="164">
        <f aca="true" t="shared" si="50" ref="J354:J367"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 aca="true" t="shared" si="51" ref="P354:P367">O354*H354</f>
        <v>0</v>
      </c>
      <c r="Q354" s="168">
        <v>0</v>
      </c>
      <c r="R354" s="168">
        <f aca="true" t="shared" si="52" ref="R354:R367">Q354*H354</f>
        <v>0</v>
      </c>
      <c r="S354" s="168">
        <v>0</v>
      </c>
      <c r="T354" s="169">
        <f aca="true" t="shared" si="53" ref="T354:T367"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207</v>
      </c>
      <c r="AT354" s="170" t="s">
        <v>138</v>
      </c>
      <c r="AU354" s="170" t="s">
        <v>143</v>
      </c>
      <c r="AY354" s="17" t="s">
        <v>135</v>
      </c>
      <c r="BE354" s="171">
        <f aca="true" t="shared" si="54" ref="BE354:BE367">IF(N354="základní",J354,0)</f>
        <v>0</v>
      </c>
      <c r="BF354" s="171">
        <f aca="true" t="shared" si="55" ref="BF354:BF367">IF(N354="snížená",J354,0)</f>
        <v>0</v>
      </c>
      <c r="BG354" s="171">
        <f aca="true" t="shared" si="56" ref="BG354:BG367">IF(N354="zákl. přenesená",J354,0)</f>
        <v>0</v>
      </c>
      <c r="BH354" s="171">
        <f aca="true" t="shared" si="57" ref="BH354:BH367">IF(N354="sníž. přenesená",J354,0)</f>
        <v>0</v>
      </c>
      <c r="BI354" s="171">
        <f aca="true" t="shared" si="58" ref="BI354:BI367">IF(N354="nulová",J354,0)</f>
        <v>0</v>
      </c>
      <c r="BJ354" s="17" t="s">
        <v>143</v>
      </c>
      <c r="BK354" s="171">
        <f aca="true" t="shared" si="59" ref="BK354:BK367">ROUND(I354*H354,2)</f>
        <v>0</v>
      </c>
      <c r="BL354" s="17" t="s">
        <v>207</v>
      </c>
      <c r="BM354" s="170" t="s">
        <v>703</v>
      </c>
    </row>
    <row r="355" spans="1:65" s="2" customFormat="1" ht="16.5" customHeight="1">
      <c r="A355" s="32"/>
      <c r="B355" s="157"/>
      <c r="C355" s="196" t="s">
        <v>704</v>
      </c>
      <c r="D355" s="196" t="s">
        <v>200</v>
      </c>
      <c r="E355" s="197" t="s">
        <v>705</v>
      </c>
      <c r="F355" s="198" t="s">
        <v>706</v>
      </c>
      <c r="G355" s="199" t="s">
        <v>197</v>
      </c>
      <c r="H355" s="200">
        <v>2</v>
      </c>
      <c r="I355" s="201"/>
      <c r="J355" s="202">
        <f t="shared" si="50"/>
        <v>0</v>
      </c>
      <c r="K355" s="203"/>
      <c r="L355" s="204"/>
      <c r="M355" s="205" t="s">
        <v>1</v>
      </c>
      <c r="N355" s="206" t="s">
        <v>42</v>
      </c>
      <c r="O355" s="58"/>
      <c r="P355" s="168">
        <f t="shared" si="51"/>
        <v>0</v>
      </c>
      <c r="Q355" s="168">
        <v>0.0155</v>
      </c>
      <c r="R355" s="168">
        <f t="shared" si="52"/>
        <v>0.031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295</v>
      </c>
      <c r="AT355" s="170" t="s">
        <v>200</v>
      </c>
      <c r="AU355" s="170" t="s">
        <v>143</v>
      </c>
      <c r="AY355" s="17" t="s">
        <v>135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143</v>
      </c>
      <c r="BK355" s="171">
        <f t="shared" si="59"/>
        <v>0</v>
      </c>
      <c r="BL355" s="17" t="s">
        <v>207</v>
      </c>
      <c r="BM355" s="170" t="s">
        <v>707</v>
      </c>
    </row>
    <row r="356" spans="1:65" s="2" customFormat="1" ht="21.75" customHeight="1">
      <c r="A356" s="32"/>
      <c r="B356" s="157"/>
      <c r="C356" s="196" t="s">
        <v>708</v>
      </c>
      <c r="D356" s="196" t="s">
        <v>200</v>
      </c>
      <c r="E356" s="197" t="s">
        <v>709</v>
      </c>
      <c r="F356" s="198" t="s">
        <v>710</v>
      </c>
      <c r="G356" s="199" t="s">
        <v>197</v>
      </c>
      <c r="H356" s="200">
        <v>2</v>
      </c>
      <c r="I356" s="201"/>
      <c r="J356" s="202">
        <f t="shared" si="50"/>
        <v>0</v>
      </c>
      <c r="K356" s="203"/>
      <c r="L356" s="204"/>
      <c r="M356" s="205" t="s">
        <v>1</v>
      </c>
      <c r="N356" s="206" t="s">
        <v>42</v>
      </c>
      <c r="O356" s="58"/>
      <c r="P356" s="168">
        <f t="shared" si="51"/>
        <v>0</v>
      </c>
      <c r="Q356" s="168">
        <v>0.0012</v>
      </c>
      <c r="R356" s="168">
        <f t="shared" si="52"/>
        <v>0.0024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295</v>
      </c>
      <c r="AT356" s="170" t="s">
        <v>200</v>
      </c>
      <c r="AU356" s="170" t="s">
        <v>143</v>
      </c>
      <c r="AY356" s="17" t="s">
        <v>135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143</v>
      </c>
      <c r="BK356" s="171">
        <f t="shared" si="59"/>
        <v>0</v>
      </c>
      <c r="BL356" s="17" t="s">
        <v>207</v>
      </c>
      <c r="BM356" s="170" t="s">
        <v>711</v>
      </c>
    </row>
    <row r="357" spans="1:65" s="2" customFormat="1" ht="16.5" customHeight="1">
      <c r="A357" s="32"/>
      <c r="B357" s="157"/>
      <c r="C357" s="158" t="s">
        <v>712</v>
      </c>
      <c r="D357" s="158" t="s">
        <v>138</v>
      </c>
      <c r="E357" s="159" t="s">
        <v>713</v>
      </c>
      <c r="F357" s="160" t="s">
        <v>714</v>
      </c>
      <c r="G357" s="161" t="s">
        <v>197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207</v>
      </c>
      <c r="AT357" s="170" t="s">
        <v>138</v>
      </c>
      <c r="AU357" s="170" t="s">
        <v>143</v>
      </c>
      <c r="AY357" s="17" t="s">
        <v>135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143</v>
      </c>
      <c r="BK357" s="171">
        <f t="shared" si="59"/>
        <v>0</v>
      </c>
      <c r="BL357" s="17" t="s">
        <v>207</v>
      </c>
      <c r="BM357" s="170" t="s">
        <v>715</v>
      </c>
    </row>
    <row r="358" spans="1:65" s="2" customFormat="1" ht="16.5" customHeight="1">
      <c r="A358" s="32"/>
      <c r="B358" s="157"/>
      <c r="C358" s="196" t="s">
        <v>716</v>
      </c>
      <c r="D358" s="196" t="s">
        <v>200</v>
      </c>
      <c r="E358" s="197" t="s">
        <v>717</v>
      </c>
      <c r="F358" s="198" t="s">
        <v>718</v>
      </c>
      <c r="G358" s="199" t="s">
        <v>197</v>
      </c>
      <c r="H358" s="200">
        <v>2</v>
      </c>
      <c r="I358" s="201"/>
      <c r="J358" s="202">
        <f t="shared" si="50"/>
        <v>0</v>
      </c>
      <c r="K358" s="203"/>
      <c r="L358" s="204"/>
      <c r="M358" s="205" t="s">
        <v>1</v>
      </c>
      <c r="N358" s="206" t="s">
        <v>42</v>
      </c>
      <c r="O358" s="58"/>
      <c r="P358" s="168">
        <f t="shared" si="51"/>
        <v>0</v>
      </c>
      <c r="Q358" s="168">
        <v>0.00045</v>
      </c>
      <c r="R358" s="168">
        <f t="shared" si="52"/>
        <v>0.0009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295</v>
      </c>
      <c r="AT358" s="170" t="s">
        <v>200</v>
      </c>
      <c r="AU358" s="170" t="s">
        <v>143</v>
      </c>
      <c r="AY358" s="17" t="s">
        <v>135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143</v>
      </c>
      <c r="BK358" s="171">
        <f t="shared" si="59"/>
        <v>0</v>
      </c>
      <c r="BL358" s="17" t="s">
        <v>207</v>
      </c>
      <c r="BM358" s="170" t="s">
        <v>719</v>
      </c>
    </row>
    <row r="359" spans="1:65" s="2" customFormat="1" ht="21.75" customHeight="1">
      <c r="A359" s="32"/>
      <c r="B359" s="157"/>
      <c r="C359" s="158" t="s">
        <v>720</v>
      </c>
      <c r="D359" s="158" t="s">
        <v>138</v>
      </c>
      <c r="E359" s="159" t="s">
        <v>721</v>
      </c>
      <c r="F359" s="160" t="s">
        <v>722</v>
      </c>
      <c r="G359" s="161" t="s">
        <v>197</v>
      </c>
      <c r="H359" s="162">
        <v>2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207</v>
      </c>
      <c r="AT359" s="170" t="s">
        <v>138</v>
      </c>
      <c r="AU359" s="170" t="s">
        <v>143</v>
      </c>
      <c r="AY359" s="17" t="s">
        <v>135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143</v>
      </c>
      <c r="BK359" s="171">
        <f t="shared" si="59"/>
        <v>0</v>
      </c>
      <c r="BL359" s="17" t="s">
        <v>207</v>
      </c>
      <c r="BM359" s="170" t="s">
        <v>723</v>
      </c>
    </row>
    <row r="360" spans="1:65" s="2" customFormat="1" ht="16.5" customHeight="1">
      <c r="A360" s="32"/>
      <c r="B360" s="157"/>
      <c r="C360" s="196" t="s">
        <v>724</v>
      </c>
      <c r="D360" s="196" t="s">
        <v>200</v>
      </c>
      <c r="E360" s="197" t="s">
        <v>725</v>
      </c>
      <c r="F360" s="198" t="s">
        <v>726</v>
      </c>
      <c r="G360" s="199" t="s">
        <v>197</v>
      </c>
      <c r="H360" s="200">
        <v>2</v>
      </c>
      <c r="I360" s="201"/>
      <c r="J360" s="202">
        <f t="shared" si="50"/>
        <v>0</v>
      </c>
      <c r="K360" s="203"/>
      <c r="L360" s="204"/>
      <c r="M360" s="205" t="s">
        <v>1</v>
      </c>
      <c r="N360" s="206" t="s">
        <v>42</v>
      </c>
      <c r="O360" s="58"/>
      <c r="P360" s="168">
        <f t="shared" si="51"/>
        <v>0</v>
      </c>
      <c r="Q360" s="168">
        <v>0.00135</v>
      </c>
      <c r="R360" s="168">
        <f t="shared" si="52"/>
        <v>0.0027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295</v>
      </c>
      <c r="AT360" s="170" t="s">
        <v>200</v>
      </c>
      <c r="AU360" s="170" t="s">
        <v>143</v>
      </c>
      <c r="AY360" s="17" t="s">
        <v>135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143</v>
      </c>
      <c r="BK360" s="171">
        <f t="shared" si="59"/>
        <v>0</v>
      </c>
      <c r="BL360" s="17" t="s">
        <v>207</v>
      </c>
      <c r="BM360" s="170" t="s">
        <v>727</v>
      </c>
    </row>
    <row r="361" spans="1:65" s="2" customFormat="1" ht="21.75" customHeight="1">
      <c r="A361" s="32"/>
      <c r="B361" s="157"/>
      <c r="C361" s="158" t="s">
        <v>728</v>
      </c>
      <c r="D361" s="158" t="s">
        <v>138</v>
      </c>
      <c r="E361" s="159" t="s">
        <v>729</v>
      </c>
      <c r="F361" s="160" t="s">
        <v>730</v>
      </c>
      <c r="G361" s="161" t="s">
        <v>197</v>
      </c>
      <c r="H361" s="162">
        <v>1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0.174</v>
      </c>
      <c r="T361" s="169">
        <f t="shared" si="53"/>
        <v>0.174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207</v>
      </c>
      <c r="AT361" s="170" t="s">
        <v>138</v>
      </c>
      <c r="AU361" s="170" t="s">
        <v>143</v>
      </c>
      <c r="AY361" s="17" t="s">
        <v>135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143</v>
      </c>
      <c r="BK361" s="171">
        <f t="shared" si="59"/>
        <v>0</v>
      </c>
      <c r="BL361" s="17" t="s">
        <v>207</v>
      </c>
      <c r="BM361" s="170" t="s">
        <v>731</v>
      </c>
    </row>
    <row r="362" spans="1:65" s="2" customFormat="1" ht="21.75" customHeight="1">
      <c r="A362" s="32"/>
      <c r="B362" s="157"/>
      <c r="C362" s="158" t="s">
        <v>732</v>
      </c>
      <c r="D362" s="158" t="s">
        <v>138</v>
      </c>
      <c r="E362" s="159" t="s">
        <v>733</v>
      </c>
      <c r="F362" s="160" t="s">
        <v>734</v>
      </c>
      <c r="G362" s="161" t="s">
        <v>240</v>
      </c>
      <c r="H362" s="162">
        <v>0.037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207</v>
      </c>
      <c r="AT362" s="170" t="s">
        <v>138</v>
      </c>
      <c r="AU362" s="170" t="s">
        <v>143</v>
      </c>
      <c r="AY362" s="17" t="s">
        <v>135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143</v>
      </c>
      <c r="BK362" s="171">
        <f t="shared" si="59"/>
        <v>0</v>
      </c>
      <c r="BL362" s="17" t="s">
        <v>207</v>
      </c>
      <c r="BM362" s="170" t="s">
        <v>735</v>
      </c>
    </row>
    <row r="363" spans="1:65" s="2" customFormat="1" ht="21.75" customHeight="1">
      <c r="A363" s="32"/>
      <c r="B363" s="157"/>
      <c r="C363" s="158" t="s">
        <v>736</v>
      </c>
      <c r="D363" s="158" t="s">
        <v>138</v>
      </c>
      <c r="E363" s="159" t="s">
        <v>737</v>
      </c>
      <c r="F363" s="160" t="s">
        <v>738</v>
      </c>
      <c r="G363" s="161" t="s">
        <v>240</v>
      </c>
      <c r="H363" s="162">
        <v>0.037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207</v>
      </c>
      <c r="AT363" s="170" t="s">
        <v>138</v>
      </c>
      <c r="AU363" s="170" t="s">
        <v>143</v>
      </c>
      <c r="AY363" s="17" t="s">
        <v>135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143</v>
      </c>
      <c r="BK363" s="171">
        <f t="shared" si="59"/>
        <v>0</v>
      </c>
      <c r="BL363" s="17" t="s">
        <v>207</v>
      </c>
      <c r="BM363" s="170" t="s">
        <v>739</v>
      </c>
    </row>
    <row r="364" spans="1:65" s="2" customFormat="1" ht="21.75" customHeight="1">
      <c r="A364" s="32"/>
      <c r="B364" s="157"/>
      <c r="C364" s="158" t="s">
        <v>740</v>
      </c>
      <c r="D364" s="158" t="s">
        <v>138</v>
      </c>
      <c r="E364" s="159" t="s">
        <v>741</v>
      </c>
      <c r="F364" s="160" t="s">
        <v>742</v>
      </c>
      <c r="G364" s="161" t="s">
        <v>523</v>
      </c>
      <c r="H364" s="162">
        <v>1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207</v>
      </c>
      <c r="AT364" s="170" t="s">
        <v>138</v>
      </c>
      <c r="AU364" s="170" t="s">
        <v>143</v>
      </c>
      <c r="AY364" s="17" t="s">
        <v>135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143</v>
      </c>
      <c r="BK364" s="171">
        <f t="shared" si="59"/>
        <v>0</v>
      </c>
      <c r="BL364" s="17" t="s">
        <v>207</v>
      </c>
      <c r="BM364" s="170" t="s">
        <v>743</v>
      </c>
    </row>
    <row r="365" spans="1:65" s="2" customFormat="1" ht="16.5" customHeight="1">
      <c r="A365" s="32"/>
      <c r="B365" s="157"/>
      <c r="C365" s="158" t="s">
        <v>744</v>
      </c>
      <c r="D365" s="158" t="s">
        <v>138</v>
      </c>
      <c r="E365" s="159" t="s">
        <v>745</v>
      </c>
      <c r="F365" s="160" t="s">
        <v>746</v>
      </c>
      <c r="G365" s="161" t="s">
        <v>523</v>
      </c>
      <c r="H365" s="162">
        <v>1</v>
      </c>
      <c r="I365" s="163"/>
      <c r="J365" s="164">
        <f t="shared" si="50"/>
        <v>0</v>
      </c>
      <c r="K365" s="165"/>
      <c r="L365" s="33"/>
      <c r="M365" s="166" t="s">
        <v>1</v>
      </c>
      <c r="N365" s="167" t="s">
        <v>42</v>
      </c>
      <c r="O365" s="58"/>
      <c r="P365" s="168">
        <f t="shared" si="51"/>
        <v>0</v>
      </c>
      <c r="Q365" s="168">
        <v>0</v>
      </c>
      <c r="R365" s="168">
        <f t="shared" si="52"/>
        <v>0</v>
      </c>
      <c r="S365" s="168">
        <v>0</v>
      </c>
      <c r="T365" s="169">
        <f t="shared" si="5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207</v>
      </c>
      <c r="AT365" s="170" t="s">
        <v>138</v>
      </c>
      <c r="AU365" s="170" t="s">
        <v>143</v>
      </c>
      <c r="AY365" s="17" t="s">
        <v>135</v>
      </c>
      <c r="BE365" s="171">
        <f t="shared" si="54"/>
        <v>0</v>
      </c>
      <c r="BF365" s="171">
        <f t="shared" si="55"/>
        <v>0</v>
      </c>
      <c r="BG365" s="171">
        <f t="shared" si="56"/>
        <v>0</v>
      </c>
      <c r="BH365" s="171">
        <f t="shared" si="57"/>
        <v>0</v>
      </c>
      <c r="BI365" s="171">
        <f t="shared" si="58"/>
        <v>0</v>
      </c>
      <c r="BJ365" s="17" t="s">
        <v>143</v>
      </c>
      <c r="BK365" s="171">
        <f t="shared" si="59"/>
        <v>0</v>
      </c>
      <c r="BL365" s="17" t="s">
        <v>207</v>
      </c>
      <c r="BM365" s="170" t="s">
        <v>747</v>
      </c>
    </row>
    <row r="366" spans="1:65" s="2" customFormat="1" ht="16.5" customHeight="1">
      <c r="A366" s="32"/>
      <c r="B366" s="157"/>
      <c r="C366" s="158" t="s">
        <v>748</v>
      </c>
      <c r="D366" s="158" t="s">
        <v>138</v>
      </c>
      <c r="E366" s="159" t="s">
        <v>749</v>
      </c>
      <c r="F366" s="160" t="s">
        <v>750</v>
      </c>
      <c r="G366" s="161" t="s">
        <v>523</v>
      </c>
      <c r="H366" s="162">
        <v>1</v>
      </c>
      <c r="I366" s="163"/>
      <c r="J366" s="164">
        <f t="shared" si="50"/>
        <v>0</v>
      </c>
      <c r="K366" s="165"/>
      <c r="L366" s="33"/>
      <c r="M366" s="166" t="s">
        <v>1</v>
      </c>
      <c r="N366" s="167" t="s">
        <v>42</v>
      </c>
      <c r="O366" s="58"/>
      <c r="P366" s="168">
        <f t="shared" si="51"/>
        <v>0</v>
      </c>
      <c r="Q366" s="168">
        <v>0</v>
      </c>
      <c r="R366" s="168">
        <f t="shared" si="52"/>
        <v>0</v>
      </c>
      <c r="S366" s="168">
        <v>0</v>
      </c>
      <c r="T366" s="169">
        <f t="shared" si="5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207</v>
      </c>
      <c r="AT366" s="170" t="s">
        <v>138</v>
      </c>
      <c r="AU366" s="170" t="s">
        <v>143</v>
      </c>
      <c r="AY366" s="17" t="s">
        <v>135</v>
      </c>
      <c r="BE366" s="171">
        <f t="shared" si="54"/>
        <v>0</v>
      </c>
      <c r="BF366" s="171">
        <f t="shared" si="55"/>
        <v>0</v>
      </c>
      <c r="BG366" s="171">
        <f t="shared" si="56"/>
        <v>0</v>
      </c>
      <c r="BH366" s="171">
        <f t="shared" si="57"/>
        <v>0</v>
      </c>
      <c r="BI366" s="171">
        <f t="shared" si="58"/>
        <v>0</v>
      </c>
      <c r="BJ366" s="17" t="s">
        <v>143</v>
      </c>
      <c r="BK366" s="171">
        <f t="shared" si="59"/>
        <v>0</v>
      </c>
      <c r="BL366" s="17" t="s">
        <v>207</v>
      </c>
      <c r="BM366" s="170" t="s">
        <v>751</v>
      </c>
    </row>
    <row r="367" spans="1:65" s="2" customFormat="1" ht="21.75" customHeight="1">
      <c r="A367" s="32"/>
      <c r="B367" s="157"/>
      <c r="C367" s="158" t="s">
        <v>752</v>
      </c>
      <c r="D367" s="158" t="s">
        <v>138</v>
      </c>
      <c r="E367" s="159" t="s">
        <v>753</v>
      </c>
      <c r="F367" s="160" t="s">
        <v>754</v>
      </c>
      <c r="G367" s="161" t="s">
        <v>523</v>
      </c>
      <c r="H367" s="162">
        <v>2</v>
      </c>
      <c r="I367" s="163"/>
      <c r="J367" s="164">
        <f t="shared" si="50"/>
        <v>0</v>
      </c>
      <c r="K367" s="165"/>
      <c r="L367" s="33"/>
      <c r="M367" s="166" t="s">
        <v>1</v>
      </c>
      <c r="N367" s="167" t="s">
        <v>42</v>
      </c>
      <c r="O367" s="58"/>
      <c r="P367" s="168">
        <f t="shared" si="51"/>
        <v>0</v>
      </c>
      <c r="Q367" s="168">
        <v>0</v>
      </c>
      <c r="R367" s="168">
        <f t="shared" si="52"/>
        <v>0</v>
      </c>
      <c r="S367" s="168">
        <v>0</v>
      </c>
      <c r="T367" s="169">
        <f t="shared" si="5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207</v>
      </c>
      <c r="AT367" s="170" t="s">
        <v>138</v>
      </c>
      <c r="AU367" s="170" t="s">
        <v>143</v>
      </c>
      <c r="AY367" s="17" t="s">
        <v>135</v>
      </c>
      <c r="BE367" s="171">
        <f t="shared" si="54"/>
        <v>0</v>
      </c>
      <c r="BF367" s="171">
        <f t="shared" si="55"/>
        <v>0</v>
      </c>
      <c r="BG367" s="171">
        <f t="shared" si="56"/>
        <v>0</v>
      </c>
      <c r="BH367" s="171">
        <f t="shared" si="57"/>
        <v>0</v>
      </c>
      <c r="BI367" s="171">
        <f t="shared" si="58"/>
        <v>0</v>
      </c>
      <c r="BJ367" s="17" t="s">
        <v>143</v>
      </c>
      <c r="BK367" s="171">
        <f t="shared" si="59"/>
        <v>0</v>
      </c>
      <c r="BL367" s="17" t="s">
        <v>207</v>
      </c>
      <c r="BM367" s="170" t="s">
        <v>755</v>
      </c>
    </row>
    <row r="368" spans="2:63" s="12" customFormat="1" ht="22.9" customHeight="1">
      <c r="B368" s="144"/>
      <c r="D368" s="145" t="s">
        <v>75</v>
      </c>
      <c r="E368" s="155" t="s">
        <v>756</v>
      </c>
      <c r="F368" s="155" t="s">
        <v>757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SUM(P369:P378)</f>
        <v>0</v>
      </c>
      <c r="Q368" s="150"/>
      <c r="R368" s="151">
        <f>SUM(R369:R378)</f>
        <v>0.23641890999999998</v>
      </c>
      <c r="S368" s="150"/>
      <c r="T368" s="152">
        <f>SUM(T369:T378)</f>
        <v>0</v>
      </c>
      <c r="AR368" s="145" t="s">
        <v>143</v>
      </c>
      <c r="AT368" s="153" t="s">
        <v>75</v>
      </c>
      <c r="AU368" s="153" t="s">
        <v>84</v>
      </c>
      <c r="AY368" s="145" t="s">
        <v>135</v>
      </c>
      <c r="BK368" s="154">
        <f>SUM(BK369:BK378)</f>
        <v>0</v>
      </c>
    </row>
    <row r="369" spans="1:65" s="2" customFormat="1" ht="21.75" customHeight="1">
      <c r="A369" s="32"/>
      <c r="B369" s="157"/>
      <c r="C369" s="158" t="s">
        <v>758</v>
      </c>
      <c r="D369" s="158" t="s">
        <v>138</v>
      </c>
      <c r="E369" s="159" t="s">
        <v>759</v>
      </c>
      <c r="F369" s="160" t="s">
        <v>760</v>
      </c>
      <c r="G369" s="161" t="s">
        <v>141</v>
      </c>
      <c r="H369" s="162">
        <v>3.863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0.03767</v>
      </c>
      <c r="R369" s="168">
        <f>Q369*H369</f>
        <v>0.14551921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207</v>
      </c>
      <c r="AT369" s="170" t="s">
        <v>138</v>
      </c>
      <c r="AU369" s="170" t="s">
        <v>143</v>
      </c>
      <c r="AY369" s="17" t="s">
        <v>135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143</v>
      </c>
      <c r="BK369" s="171">
        <f>ROUND(I369*H369,2)</f>
        <v>0</v>
      </c>
      <c r="BL369" s="17" t="s">
        <v>207</v>
      </c>
      <c r="BM369" s="170" t="s">
        <v>761</v>
      </c>
    </row>
    <row r="370" spans="2:51" s="13" customFormat="1" ht="12">
      <c r="B370" s="172"/>
      <c r="D370" s="173" t="s">
        <v>145</v>
      </c>
      <c r="E370" s="174" t="s">
        <v>1</v>
      </c>
      <c r="F370" s="175" t="s">
        <v>281</v>
      </c>
      <c r="H370" s="176">
        <v>2.87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145</v>
      </c>
      <c r="AU370" s="174" t="s">
        <v>143</v>
      </c>
      <c r="AV370" s="13" t="s">
        <v>143</v>
      </c>
      <c r="AW370" s="13" t="s">
        <v>33</v>
      </c>
      <c r="AX370" s="13" t="s">
        <v>76</v>
      </c>
      <c r="AY370" s="174" t="s">
        <v>135</v>
      </c>
    </row>
    <row r="371" spans="2:51" s="13" customFormat="1" ht="12">
      <c r="B371" s="172"/>
      <c r="D371" s="173" t="s">
        <v>145</v>
      </c>
      <c r="E371" s="174" t="s">
        <v>1</v>
      </c>
      <c r="F371" s="175" t="s">
        <v>193</v>
      </c>
      <c r="H371" s="176">
        <v>0.993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145</v>
      </c>
      <c r="AU371" s="174" t="s">
        <v>143</v>
      </c>
      <c r="AV371" s="13" t="s">
        <v>143</v>
      </c>
      <c r="AW371" s="13" t="s">
        <v>33</v>
      </c>
      <c r="AX371" s="13" t="s">
        <v>76</v>
      </c>
      <c r="AY371" s="174" t="s">
        <v>135</v>
      </c>
    </row>
    <row r="372" spans="2:51" s="14" customFormat="1" ht="12">
      <c r="B372" s="181"/>
      <c r="D372" s="173" t="s">
        <v>145</v>
      </c>
      <c r="E372" s="182" t="s">
        <v>1</v>
      </c>
      <c r="F372" s="183" t="s">
        <v>154</v>
      </c>
      <c r="H372" s="184">
        <v>3.863</v>
      </c>
      <c r="I372" s="185"/>
      <c r="L372" s="181"/>
      <c r="M372" s="186"/>
      <c r="N372" s="187"/>
      <c r="O372" s="187"/>
      <c r="P372" s="187"/>
      <c r="Q372" s="187"/>
      <c r="R372" s="187"/>
      <c r="S372" s="187"/>
      <c r="T372" s="188"/>
      <c r="AT372" s="182" t="s">
        <v>145</v>
      </c>
      <c r="AU372" s="182" t="s">
        <v>143</v>
      </c>
      <c r="AV372" s="14" t="s">
        <v>142</v>
      </c>
      <c r="AW372" s="14" t="s">
        <v>33</v>
      </c>
      <c r="AX372" s="14" t="s">
        <v>84</v>
      </c>
      <c r="AY372" s="182" t="s">
        <v>135</v>
      </c>
    </row>
    <row r="373" spans="1:65" s="2" customFormat="1" ht="16.5" customHeight="1">
      <c r="A373" s="32"/>
      <c r="B373" s="157"/>
      <c r="C373" s="158" t="s">
        <v>762</v>
      </c>
      <c r="D373" s="158" t="s">
        <v>138</v>
      </c>
      <c r="E373" s="159" t="s">
        <v>763</v>
      </c>
      <c r="F373" s="160" t="s">
        <v>764</v>
      </c>
      <c r="G373" s="161" t="s">
        <v>141</v>
      </c>
      <c r="H373" s="162">
        <v>3.863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0.0003</v>
      </c>
      <c r="R373" s="168">
        <f>Q373*H373</f>
        <v>0.0011588999999999998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207</v>
      </c>
      <c r="AT373" s="170" t="s">
        <v>138</v>
      </c>
      <c r="AU373" s="170" t="s">
        <v>143</v>
      </c>
      <c r="AY373" s="17" t="s">
        <v>135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143</v>
      </c>
      <c r="BK373" s="171">
        <f>ROUND(I373*H373,2)</f>
        <v>0</v>
      </c>
      <c r="BL373" s="17" t="s">
        <v>207</v>
      </c>
      <c r="BM373" s="170" t="s">
        <v>765</v>
      </c>
    </row>
    <row r="374" spans="1:65" s="2" customFormat="1" ht="16.5" customHeight="1">
      <c r="A374" s="32"/>
      <c r="B374" s="157"/>
      <c r="C374" s="196" t="s">
        <v>766</v>
      </c>
      <c r="D374" s="196" t="s">
        <v>200</v>
      </c>
      <c r="E374" s="197" t="s">
        <v>767</v>
      </c>
      <c r="F374" s="198" t="s">
        <v>768</v>
      </c>
      <c r="G374" s="199" t="s">
        <v>141</v>
      </c>
      <c r="H374" s="200">
        <v>4.674</v>
      </c>
      <c r="I374" s="201"/>
      <c r="J374" s="202">
        <f>ROUND(I374*H374,2)</f>
        <v>0</v>
      </c>
      <c r="K374" s="203"/>
      <c r="L374" s="204"/>
      <c r="M374" s="205" t="s">
        <v>1</v>
      </c>
      <c r="N374" s="206" t="s">
        <v>42</v>
      </c>
      <c r="O374" s="58"/>
      <c r="P374" s="168">
        <f>O374*H374</f>
        <v>0</v>
      </c>
      <c r="Q374" s="168">
        <v>0.0192</v>
      </c>
      <c r="R374" s="168">
        <f>Q374*H374</f>
        <v>0.0897408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295</v>
      </c>
      <c r="AT374" s="170" t="s">
        <v>200</v>
      </c>
      <c r="AU374" s="170" t="s">
        <v>143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143</v>
      </c>
      <c r="BK374" s="171">
        <f>ROUND(I374*H374,2)</f>
        <v>0</v>
      </c>
      <c r="BL374" s="17" t="s">
        <v>207</v>
      </c>
      <c r="BM374" s="170" t="s">
        <v>769</v>
      </c>
    </row>
    <row r="375" spans="2:51" s="13" customFormat="1" ht="12">
      <c r="B375" s="172"/>
      <c r="D375" s="173" t="s">
        <v>145</v>
      </c>
      <c r="E375" s="174" t="s">
        <v>1</v>
      </c>
      <c r="F375" s="175" t="s">
        <v>770</v>
      </c>
      <c r="H375" s="176">
        <v>4.249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145</v>
      </c>
      <c r="AU375" s="174" t="s">
        <v>143</v>
      </c>
      <c r="AV375" s="13" t="s">
        <v>143</v>
      </c>
      <c r="AW375" s="13" t="s">
        <v>33</v>
      </c>
      <c r="AX375" s="13" t="s">
        <v>84</v>
      </c>
      <c r="AY375" s="174" t="s">
        <v>135</v>
      </c>
    </row>
    <row r="376" spans="2:51" s="13" customFormat="1" ht="12">
      <c r="B376" s="172"/>
      <c r="D376" s="173" t="s">
        <v>145</v>
      </c>
      <c r="F376" s="175" t="s">
        <v>771</v>
      </c>
      <c r="H376" s="176">
        <v>4.674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145</v>
      </c>
      <c r="AU376" s="174" t="s">
        <v>143</v>
      </c>
      <c r="AV376" s="13" t="s">
        <v>143</v>
      </c>
      <c r="AW376" s="13" t="s">
        <v>3</v>
      </c>
      <c r="AX376" s="13" t="s">
        <v>84</v>
      </c>
      <c r="AY376" s="174" t="s">
        <v>135</v>
      </c>
    </row>
    <row r="377" spans="1:65" s="2" customFormat="1" ht="21.75" customHeight="1">
      <c r="A377" s="32"/>
      <c r="B377" s="157"/>
      <c r="C377" s="158" t="s">
        <v>772</v>
      </c>
      <c r="D377" s="158" t="s">
        <v>138</v>
      </c>
      <c r="E377" s="159" t="s">
        <v>773</v>
      </c>
      <c r="F377" s="160" t="s">
        <v>774</v>
      </c>
      <c r="G377" s="161" t="s">
        <v>240</v>
      </c>
      <c r="H377" s="162">
        <v>0.236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207</v>
      </c>
      <c r="AT377" s="170" t="s">
        <v>138</v>
      </c>
      <c r="AU377" s="170" t="s">
        <v>143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143</v>
      </c>
      <c r="BK377" s="171">
        <f>ROUND(I377*H377,2)</f>
        <v>0</v>
      </c>
      <c r="BL377" s="17" t="s">
        <v>207</v>
      </c>
      <c r="BM377" s="170" t="s">
        <v>775</v>
      </c>
    </row>
    <row r="378" spans="1:65" s="2" customFormat="1" ht="21.75" customHeight="1">
      <c r="A378" s="32"/>
      <c r="B378" s="157"/>
      <c r="C378" s="158" t="s">
        <v>776</v>
      </c>
      <c r="D378" s="158" t="s">
        <v>138</v>
      </c>
      <c r="E378" s="159" t="s">
        <v>777</v>
      </c>
      <c r="F378" s="160" t="s">
        <v>778</v>
      </c>
      <c r="G378" s="161" t="s">
        <v>240</v>
      </c>
      <c r="H378" s="162">
        <v>0.236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207</v>
      </c>
      <c r="AT378" s="170" t="s">
        <v>138</v>
      </c>
      <c r="AU378" s="170" t="s">
        <v>143</v>
      </c>
      <c r="AY378" s="17" t="s">
        <v>135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143</v>
      </c>
      <c r="BK378" s="171">
        <f>ROUND(I378*H378,2)</f>
        <v>0</v>
      </c>
      <c r="BL378" s="17" t="s">
        <v>207</v>
      </c>
      <c r="BM378" s="170" t="s">
        <v>779</v>
      </c>
    </row>
    <row r="379" spans="2:63" s="12" customFormat="1" ht="22.9" customHeight="1">
      <c r="B379" s="144"/>
      <c r="D379" s="145" t="s">
        <v>75</v>
      </c>
      <c r="E379" s="155" t="s">
        <v>780</v>
      </c>
      <c r="F379" s="155" t="s">
        <v>781</v>
      </c>
      <c r="I379" s="147"/>
      <c r="J379" s="156">
        <f>BK379</f>
        <v>0</v>
      </c>
      <c r="L379" s="144"/>
      <c r="M379" s="149"/>
      <c r="N379" s="150"/>
      <c r="O379" s="150"/>
      <c r="P379" s="151">
        <f>SUM(P380:P391)</f>
        <v>0</v>
      </c>
      <c r="Q379" s="150"/>
      <c r="R379" s="151">
        <f>SUM(R380:R391)</f>
        <v>0.00123638</v>
      </c>
      <c r="S379" s="150"/>
      <c r="T379" s="152">
        <f>SUM(T380:T391)</f>
        <v>0.017562</v>
      </c>
      <c r="AR379" s="145" t="s">
        <v>143</v>
      </c>
      <c r="AT379" s="153" t="s">
        <v>75</v>
      </c>
      <c r="AU379" s="153" t="s">
        <v>84</v>
      </c>
      <c r="AY379" s="145" t="s">
        <v>135</v>
      </c>
      <c r="BK379" s="154">
        <f>SUM(BK380:BK391)</f>
        <v>0</v>
      </c>
    </row>
    <row r="380" spans="1:65" s="2" customFormat="1" ht="21.75" customHeight="1">
      <c r="A380" s="32"/>
      <c r="B380" s="157"/>
      <c r="C380" s="158" t="s">
        <v>782</v>
      </c>
      <c r="D380" s="158" t="s">
        <v>138</v>
      </c>
      <c r="E380" s="159" t="s">
        <v>783</v>
      </c>
      <c r="F380" s="160" t="s">
        <v>784</v>
      </c>
      <c r="G380" s="161" t="s">
        <v>141</v>
      </c>
      <c r="H380" s="162">
        <v>5.854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0.003</v>
      </c>
      <c r="T380" s="169">
        <f>S380*H380</f>
        <v>0.017562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207</v>
      </c>
      <c r="AT380" s="170" t="s">
        <v>138</v>
      </c>
      <c r="AU380" s="170" t="s">
        <v>143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143</v>
      </c>
      <c r="BK380" s="171">
        <f>ROUND(I380*H380,2)</f>
        <v>0</v>
      </c>
      <c r="BL380" s="17" t="s">
        <v>207</v>
      </c>
      <c r="BM380" s="170" t="s">
        <v>785</v>
      </c>
    </row>
    <row r="381" spans="2:51" s="15" customFormat="1" ht="12">
      <c r="B381" s="189"/>
      <c r="D381" s="173" t="s">
        <v>145</v>
      </c>
      <c r="E381" s="190" t="s">
        <v>1</v>
      </c>
      <c r="F381" s="191" t="s">
        <v>786</v>
      </c>
      <c r="H381" s="190" t="s">
        <v>1</v>
      </c>
      <c r="I381" s="192"/>
      <c r="L381" s="189"/>
      <c r="M381" s="193"/>
      <c r="N381" s="194"/>
      <c r="O381" s="194"/>
      <c r="P381" s="194"/>
      <c r="Q381" s="194"/>
      <c r="R381" s="194"/>
      <c r="S381" s="194"/>
      <c r="T381" s="195"/>
      <c r="AT381" s="190" t="s">
        <v>145</v>
      </c>
      <c r="AU381" s="190" t="s">
        <v>143</v>
      </c>
      <c r="AV381" s="15" t="s">
        <v>84</v>
      </c>
      <c r="AW381" s="15" t="s">
        <v>33</v>
      </c>
      <c r="AX381" s="15" t="s">
        <v>76</v>
      </c>
      <c r="AY381" s="190" t="s">
        <v>135</v>
      </c>
    </row>
    <row r="382" spans="2:51" s="13" customFormat="1" ht="12">
      <c r="B382" s="172"/>
      <c r="D382" s="173" t="s">
        <v>145</v>
      </c>
      <c r="E382" s="174" t="s">
        <v>1</v>
      </c>
      <c r="F382" s="175" t="s">
        <v>787</v>
      </c>
      <c r="H382" s="176">
        <v>1.011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145</v>
      </c>
      <c r="AU382" s="174" t="s">
        <v>143</v>
      </c>
      <c r="AV382" s="13" t="s">
        <v>143</v>
      </c>
      <c r="AW382" s="13" t="s">
        <v>33</v>
      </c>
      <c r="AX382" s="13" t="s">
        <v>76</v>
      </c>
      <c r="AY382" s="174" t="s">
        <v>135</v>
      </c>
    </row>
    <row r="383" spans="2:51" s="13" customFormat="1" ht="12">
      <c r="B383" s="172"/>
      <c r="D383" s="173" t="s">
        <v>145</v>
      </c>
      <c r="E383" s="174" t="s">
        <v>1</v>
      </c>
      <c r="F383" s="175" t="s">
        <v>788</v>
      </c>
      <c r="H383" s="176">
        <v>2.848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145</v>
      </c>
      <c r="AU383" s="174" t="s">
        <v>143</v>
      </c>
      <c r="AV383" s="13" t="s">
        <v>143</v>
      </c>
      <c r="AW383" s="13" t="s">
        <v>33</v>
      </c>
      <c r="AX383" s="13" t="s">
        <v>76</v>
      </c>
      <c r="AY383" s="174" t="s">
        <v>135</v>
      </c>
    </row>
    <row r="384" spans="2:51" s="13" customFormat="1" ht="12">
      <c r="B384" s="172"/>
      <c r="D384" s="173" t="s">
        <v>145</v>
      </c>
      <c r="E384" s="174" t="s">
        <v>1</v>
      </c>
      <c r="F384" s="175" t="s">
        <v>789</v>
      </c>
      <c r="H384" s="176">
        <v>1.995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145</v>
      </c>
      <c r="AU384" s="174" t="s">
        <v>143</v>
      </c>
      <c r="AV384" s="13" t="s">
        <v>143</v>
      </c>
      <c r="AW384" s="13" t="s">
        <v>33</v>
      </c>
      <c r="AX384" s="13" t="s">
        <v>76</v>
      </c>
      <c r="AY384" s="174" t="s">
        <v>135</v>
      </c>
    </row>
    <row r="385" spans="2:51" s="14" customFormat="1" ht="12">
      <c r="B385" s="181"/>
      <c r="D385" s="173" t="s">
        <v>145</v>
      </c>
      <c r="E385" s="182" t="s">
        <v>1</v>
      </c>
      <c r="F385" s="183" t="s">
        <v>154</v>
      </c>
      <c r="H385" s="184">
        <v>5.854</v>
      </c>
      <c r="I385" s="185"/>
      <c r="L385" s="181"/>
      <c r="M385" s="186"/>
      <c r="N385" s="187"/>
      <c r="O385" s="187"/>
      <c r="P385" s="187"/>
      <c r="Q385" s="187"/>
      <c r="R385" s="187"/>
      <c r="S385" s="187"/>
      <c r="T385" s="188"/>
      <c r="AT385" s="182" t="s">
        <v>145</v>
      </c>
      <c r="AU385" s="182" t="s">
        <v>143</v>
      </c>
      <c r="AV385" s="14" t="s">
        <v>142</v>
      </c>
      <c r="AW385" s="14" t="s">
        <v>33</v>
      </c>
      <c r="AX385" s="14" t="s">
        <v>84</v>
      </c>
      <c r="AY385" s="182" t="s">
        <v>135</v>
      </c>
    </row>
    <row r="386" spans="1:65" s="2" customFormat="1" ht="16.5" customHeight="1">
      <c r="A386" s="32"/>
      <c r="B386" s="157"/>
      <c r="C386" s="158" t="s">
        <v>790</v>
      </c>
      <c r="D386" s="158" t="s">
        <v>138</v>
      </c>
      <c r="E386" s="159" t="s">
        <v>791</v>
      </c>
      <c r="F386" s="160" t="s">
        <v>792</v>
      </c>
      <c r="G386" s="161" t="s">
        <v>306</v>
      </c>
      <c r="H386" s="162">
        <v>4.64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1E-05</v>
      </c>
      <c r="R386" s="168">
        <f>Q386*H386</f>
        <v>4.64E-05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207</v>
      </c>
      <c r="AT386" s="170" t="s">
        <v>138</v>
      </c>
      <c r="AU386" s="170" t="s">
        <v>143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143</v>
      </c>
      <c r="BK386" s="171">
        <f>ROUND(I386*H386,2)</f>
        <v>0</v>
      </c>
      <c r="BL386" s="17" t="s">
        <v>207</v>
      </c>
      <c r="BM386" s="170" t="s">
        <v>793</v>
      </c>
    </row>
    <row r="387" spans="2:51" s="13" customFormat="1" ht="12">
      <c r="B387" s="172"/>
      <c r="D387" s="173" t="s">
        <v>145</v>
      </c>
      <c r="E387" s="174" t="s">
        <v>1</v>
      </c>
      <c r="F387" s="175" t="s">
        <v>794</v>
      </c>
      <c r="H387" s="176">
        <v>4.64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145</v>
      </c>
      <c r="AU387" s="174" t="s">
        <v>143</v>
      </c>
      <c r="AV387" s="13" t="s">
        <v>143</v>
      </c>
      <c r="AW387" s="13" t="s">
        <v>33</v>
      </c>
      <c r="AX387" s="13" t="s">
        <v>84</v>
      </c>
      <c r="AY387" s="174" t="s">
        <v>135</v>
      </c>
    </row>
    <row r="388" spans="1:65" s="2" customFormat="1" ht="16.5" customHeight="1">
      <c r="A388" s="32"/>
      <c r="B388" s="157"/>
      <c r="C388" s="196" t="s">
        <v>795</v>
      </c>
      <c r="D388" s="196" t="s">
        <v>200</v>
      </c>
      <c r="E388" s="197" t="s">
        <v>796</v>
      </c>
      <c r="F388" s="198" t="s">
        <v>797</v>
      </c>
      <c r="G388" s="199" t="s">
        <v>306</v>
      </c>
      <c r="H388" s="200">
        <v>5.409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0.00022</v>
      </c>
      <c r="R388" s="168">
        <f>Q388*H388</f>
        <v>0.00118998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295</v>
      </c>
      <c r="AT388" s="170" t="s">
        <v>200</v>
      </c>
      <c r="AU388" s="170" t="s">
        <v>143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143</v>
      </c>
      <c r="BK388" s="171">
        <f>ROUND(I388*H388,2)</f>
        <v>0</v>
      </c>
      <c r="BL388" s="17" t="s">
        <v>207</v>
      </c>
      <c r="BM388" s="170" t="s">
        <v>798</v>
      </c>
    </row>
    <row r="389" spans="2:51" s="13" customFormat="1" ht="12">
      <c r="B389" s="172"/>
      <c r="D389" s="173" t="s">
        <v>145</v>
      </c>
      <c r="F389" s="175" t="s">
        <v>799</v>
      </c>
      <c r="H389" s="176">
        <v>5.409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145</v>
      </c>
      <c r="AU389" s="174" t="s">
        <v>143</v>
      </c>
      <c r="AV389" s="13" t="s">
        <v>143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800</v>
      </c>
      <c r="D390" s="158" t="s">
        <v>138</v>
      </c>
      <c r="E390" s="159" t="s">
        <v>801</v>
      </c>
      <c r="F390" s="160" t="s">
        <v>802</v>
      </c>
      <c r="G390" s="161" t="s">
        <v>240</v>
      </c>
      <c r="H390" s="162">
        <v>0.001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207</v>
      </c>
      <c r="AT390" s="170" t="s">
        <v>138</v>
      </c>
      <c r="AU390" s="170" t="s">
        <v>143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143</v>
      </c>
      <c r="BK390" s="171">
        <f>ROUND(I390*H390,2)</f>
        <v>0</v>
      </c>
      <c r="BL390" s="17" t="s">
        <v>207</v>
      </c>
      <c r="BM390" s="170" t="s">
        <v>803</v>
      </c>
    </row>
    <row r="391" spans="1:65" s="2" customFormat="1" ht="21.75" customHeight="1">
      <c r="A391" s="32"/>
      <c r="B391" s="157"/>
      <c r="C391" s="158" t="s">
        <v>804</v>
      </c>
      <c r="D391" s="158" t="s">
        <v>138</v>
      </c>
      <c r="E391" s="159" t="s">
        <v>805</v>
      </c>
      <c r="F391" s="160" t="s">
        <v>806</v>
      </c>
      <c r="G391" s="161" t="s">
        <v>240</v>
      </c>
      <c r="H391" s="162">
        <v>0.001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207</v>
      </c>
      <c r="AT391" s="170" t="s">
        <v>138</v>
      </c>
      <c r="AU391" s="170" t="s">
        <v>143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143</v>
      </c>
      <c r="BK391" s="171">
        <f>ROUND(I391*H391,2)</f>
        <v>0</v>
      </c>
      <c r="BL391" s="17" t="s">
        <v>207</v>
      </c>
      <c r="BM391" s="170" t="s">
        <v>807</v>
      </c>
    </row>
    <row r="392" spans="2:63" s="12" customFormat="1" ht="22.9" customHeight="1">
      <c r="B392" s="144"/>
      <c r="D392" s="145" t="s">
        <v>75</v>
      </c>
      <c r="E392" s="155" t="s">
        <v>808</v>
      </c>
      <c r="F392" s="155" t="s">
        <v>809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SUM(P393:P409)</f>
        <v>0</v>
      </c>
      <c r="Q392" s="150"/>
      <c r="R392" s="151">
        <f>SUM(R393:R409)</f>
        <v>1.2046401999999998</v>
      </c>
      <c r="S392" s="150"/>
      <c r="T392" s="152">
        <f>SUM(T393:T409)</f>
        <v>0</v>
      </c>
      <c r="AR392" s="145" t="s">
        <v>143</v>
      </c>
      <c r="AT392" s="153" t="s">
        <v>75</v>
      </c>
      <c r="AU392" s="153" t="s">
        <v>84</v>
      </c>
      <c r="AY392" s="145" t="s">
        <v>135</v>
      </c>
      <c r="BK392" s="154">
        <f>SUM(BK393:BK409)</f>
        <v>0</v>
      </c>
    </row>
    <row r="393" spans="1:65" s="2" customFormat="1" ht="21.75" customHeight="1">
      <c r="A393" s="32"/>
      <c r="B393" s="157"/>
      <c r="C393" s="158" t="s">
        <v>810</v>
      </c>
      <c r="D393" s="158" t="s">
        <v>138</v>
      </c>
      <c r="E393" s="159" t="s">
        <v>811</v>
      </c>
      <c r="F393" s="160" t="s">
        <v>812</v>
      </c>
      <c r="G393" s="161" t="s">
        <v>306</v>
      </c>
      <c r="H393" s="162">
        <v>10.82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0.00035</v>
      </c>
      <c r="R393" s="168">
        <f>Q393*H393</f>
        <v>0.003787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207</v>
      </c>
      <c r="AT393" s="170" t="s">
        <v>138</v>
      </c>
      <c r="AU393" s="170" t="s">
        <v>143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143</v>
      </c>
      <c r="BK393" s="171">
        <f>ROUND(I393*H393,2)</f>
        <v>0</v>
      </c>
      <c r="BL393" s="17" t="s">
        <v>207</v>
      </c>
      <c r="BM393" s="170" t="s">
        <v>813</v>
      </c>
    </row>
    <row r="394" spans="2:51" s="13" customFormat="1" ht="12">
      <c r="B394" s="172"/>
      <c r="D394" s="173" t="s">
        <v>145</v>
      </c>
      <c r="E394" s="174" t="s">
        <v>1</v>
      </c>
      <c r="F394" s="175" t="s">
        <v>658</v>
      </c>
      <c r="H394" s="176">
        <v>4.01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145</v>
      </c>
      <c r="AU394" s="174" t="s">
        <v>143</v>
      </c>
      <c r="AV394" s="13" t="s">
        <v>143</v>
      </c>
      <c r="AW394" s="13" t="s">
        <v>33</v>
      </c>
      <c r="AX394" s="13" t="s">
        <v>76</v>
      </c>
      <c r="AY394" s="174" t="s">
        <v>135</v>
      </c>
    </row>
    <row r="395" spans="2:51" s="13" customFormat="1" ht="12">
      <c r="B395" s="172"/>
      <c r="D395" s="173" t="s">
        <v>145</v>
      </c>
      <c r="E395" s="174" t="s">
        <v>1</v>
      </c>
      <c r="F395" s="175" t="s">
        <v>309</v>
      </c>
      <c r="H395" s="176">
        <v>6.81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145</v>
      </c>
      <c r="AU395" s="174" t="s">
        <v>143</v>
      </c>
      <c r="AV395" s="13" t="s">
        <v>143</v>
      </c>
      <c r="AW395" s="13" t="s">
        <v>33</v>
      </c>
      <c r="AX395" s="13" t="s">
        <v>76</v>
      </c>
      <c r="AY395" s="174" t="s">
        <v>135</v>
      </c>
    </row>
    <row r="396" spans="2:51" s="14" customFormat="1" ht="12">
      <c r="B396" s="181"/>
      <c r="D396" s="173" t="s">
        <v>145</v>
      </c>
      <c r="E396" s="182" t="s">
        <v>1</v>
      </c>
      <c r="F396" s="183" t="s">
        <v>154</v>
      </c>
      <c r="H396" s="184">
        <v>10.82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145</v>
      </c>
      <c r="AU396" s="182" t="s">
        <v>143</v>
      </c>
      <c r="AV396" s="14" t="s">
        <v>142</v>
      </c>
      <c r="AW396" s="14" t="s">
        <v>33</v>
      </c>
      <c r="AX396" s="14" t="s">
        <v>84</v>
      </c>
      <c r="AY396" s="182" t="s">
        <v>135</v>
      </c>
    </row>
    <row r="397" spans="1:65" s="2" customFormat="1" ht="16.5" customHeight="1">
      <c r="A397" s="32"/>
      <c r="B397" s="157"/>
      <c r="C397" s="196" t="s">
        <v>814</v>
      </c>
      <c r="D397" s="196" t="s">
        <v>200</v>
      </c>
      <c r="E397" s="197" t="s">
        <v>815</v>
      </c>
      <c r="F397" s="198" t="s">
        <v>816</v>
      </c>
      <c r="G397" s="199" t="s">
        <v>197</v>
      </c>
      <c r="H397" s="200">
        <v>29.755</v>
      </c>
      <c r="I397" s="201"/>
      <c r="J397" s="202">
        <f>ROUND(I397*H397,2)</f>
        <v>0</v>
      </c>
      <c r="K397" s="203"/>
      <c r="L397" s="204"/>
      <c r="M397" s="205" t="s">
        <v>1</v>
      </c>
      <c r="N397" s="206" t="s">
        <v>42</v>
      </c>
      <c r="O397" s="58"/>
      <c r="P397" s="168">
        <f>O397*H397</f>
        <v>0</v>
      </c>
      <c r="Q397" s="168">
        <v>0</v>
      </c>
      <c r="R397" s="168">
        <f>Q397*H397</f>
        <v>0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295</v>
      </c>
      <c r="AT397" s="170" t="s">
        <v>200</v>
      </c>
      <c r="AU397" s="170" t="s">
        <v>143</v>
      </c>
      <c r="AY397" s="17" t="s">
        <v>135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143</v>
      </c>
      <c r="BK397" s="171">
        <f>ROUND(I397*H397,2)</f>
        <v>0</v>
      </c>
      <c r="BL397" s="17" t="s">
        <v>207</v>
      </c>
      <c r="BM397" s="170" t="s">
        <v>817</v>
      </c>
    </row>
    <row r="398" spans="2:51" s="13" customFormat="1" ht="12">
      <c r="B398" s="172"/>
      <c r="D398" s="173" t="s">
        <v>145</v>
      </c>
      <c r="E398" s="174" t="s">
        <v>1</v>
      </c>
      <c r="F398" s="175" t="s">
        <v>818</v>
      </c>
      <c r="H398" s="176">
        <v>29.755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145</v>
      </c>
      <c r="AU398" s="174" t="s">
        <v>143</v>
      </c>
      <c r="AV398" s="13" t="s">
        <v>143</v>
      </c>
      <c r="AW398" s="13" t="s">
        <v>33</v>
      </c>
      <c r="AX398" s="13" t="s">
        <v>84</v>
      </c>
      <c r="AY398" s="174" t="s">
        <v>135</v>
      </c>
    </row>
    <row r="399" spans="1:65" s="2" customFormat="1" ht="21.75" customHeight="1">
      <c r="A399" s="32"/>
      <c r="B399" s="157"/>
      <c r="C399" s="158" t="s">
        <v>819</v>
      </c>
      <c r="D399" s="158" t="s">
        <v>138</v>
      </c>
      <c r="E399" s="159" t="s">
        <v>820</v>
      </c>
      <c r="F399" s="160" t="s">
        <v>821</v>
      </c>
      <c r="G399" s="161" t="s">
        <v>141</v>
      </c>
      <c r="H399" s="162">
        <v>23.56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0.03362</v>
      </c>
      <c r="R399" s="168">
        <f>Q399*H399</f>
        <v>0.7920871999999999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207</v>
      </c>
      <c r="AT399" s="170" t="s">
        <v>138</v>
      </c>
      <c r="AU399" s="170" t="s">
        <v>143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143</v>
      </c>
      <c r="BK399" s="171">
        <f>ROUND(I399*H399,2)</f>
        <v>0</v>
      </c>
      <c r="BL399" s="17" t="s">
        <v>207</v>
      </c>
      <c r="BM399" s="170" t="s">
        <v>822</v>
      </c>
    </row>
    <row r="400" spans="2:51" s="13" customFormat="1" ht="12">
      <c r="B400" s="172"/>
      <c r="D400" s="173" t="s">
        <v>145</v>
      </c>
      <c r="E400" s="174" t="s">
        <v>1</v>
      </c>
      <c r="F400" s="175" t="s">
        <v>823</v>
      </c>
      <c r="H400" s="176">
        <v>13.62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145</v>
      </c>
      <c r="AU400" s="174" t="s">
        <v>143</v>
      </c>
      <c r="AV400" s="13" t="s">
        <v>143</v>
      </c>
      <c r="AW400" s="13" t="s">
        <v>33</v>
      </c>
      <c r="AX400" s="13" t="s">
        <v>76</v>
      </c>
      <c r="AY400" s="174" t="s">
        <v>135</v>
      </c>
    </row>
    <row r="401" spans="2:51" s="13" customFormat="1" ht="12">
      <c r="B401" s="172"/>
      <c r="D401" s="173" t="s">
        <v>145</v>
      </c>
      <c r="E401" s="174" t="s">
        <v>1</v>
      </c>
      <c r="F401" s="175" t="s">
        <v>824</v>
      </c>
      <c r="H401" s="176">
        <v>8.02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145</v>
      </c>
      <c r="AU401" s="174" t="s">
        <v>143</v>
      </c>
      <c r="AV401" s="13" t="s">
        <v>143</v>
      </c>
      <c r="AW401" s="13" t="s">
        <v>33</v>
      </c>
      <c r="AX401" s="13" t="s">
        <v>76</v>
      </c>
      <c r="AY401" s="174" t="s">
        <v>135</v>
      </c>
    </row>
    <row r="402" spans="2:51" s="13" customFormat="1" ht="12">
      <c r="B402" s="172"/>
      <c r="D402" s="173" t="s">
        <v>145</v>
      </c>
      <c r="E402" s="174" t="s">
        <v>1</v>
      </c>
      <c r="F402" s="175" t="s">
        <v>825</v>
      </c>
      <c r="H402" s="176">
        <v>1.92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145</v>
      </c>
      <c r="AU402" s="174" t="s">
        <v>143</v>
      </c>
      <c r="AV402" s="13" t="s">
        <v>143</v>
      </c>
      <c r="AW402" s="13" t="s">
        <v>33</v>
      </c>
      <c r="AX402" s="13" t="s">
        <v>76</v>
      </c>
      <c r="AY402" s="174" t="s">
        <v>135</v>
      </c>
    </row>
    <row r="403" spans="2:51" s="14" customFormat="1" ht="12">
      <c r="B403" s="181"/>
      <c r="D403" s="173" t="s">
        <v>145</v>
      </c>
      <c r="E403" s="182" t="s">
        <v>1</v>
      </c>
      <c r="F403" s="183" t="s">
        <v>154</v>
      </c>
      <c r="H403" s="184">
        <v>23.560000000000002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2" t="s">
        <v>145</v>
      </c>
      <c r="AU403" s="182" t="s">
        <v>143</v>
      </c>
      <c r="AV403" s="14" t="s">
        <v>142</v>
      </c>
      <c r="AW403" s="14" t="s">
        <v>33</v>
      </c>
      <c r="AX403" s="14" t="s">
        <v>84</v>
      </c>
      <c r="AY403" s="182" t="s">
        <v>135</v>
      </c>
    </row>
    <row r="404" spans="1:65" s="2" customFormat="1" ht="21.75" customHeight="1">
      <c r="A404" s="32"/>
      <c r="B404" s="157"/>
      <c r="C404" s="196" t="s">
        <v>826</v>
      </c>
      <c r="D404" s="196" t="s">
        <v>200</v>
      </c>
      <c r="E404" s="197" t="s">
        <v>827</v>
      </c>
      <c r="F404" s="198" t="s">
        <v>828</v>
      </c>
      <c r="G404" s="199" t="s">
        <v>141</v>
      </c>
      <c r="H404" s="200">
        <v>25.916</v>
      </c>
      <c r="I404" s="201"/>
      <c r="J404" s="202">
        <f>ROUND(I404*H404,2)</f>
        <v>0</v>
      </c>
      <c r="K404" s="203"/>
      <c r="L404" s="204"/>
      <c r="M404" s="205" t="s">
        <v>1</v>
      </c>
      <c r="N404" s="206" t="s">
        <v>42</v>
      </c>
      <c r="O404" s="58"/>
      <c r="P404" s="168">
        <f>O404*H404</f>
        <v>0</v>
      </c>
      <c r="Q404" s="168">
        <v>0.0155</v>
      </c>
      <c r="R404" s="168">
        <f>Q404*H404</f>
        <v>0.401698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295</v>
      </c>
      <c r="AT404" s="170" t="s">
        <v>200</v>
      </c>
      <c r="AU404" s="170" t="s">
        <v>143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143</v>
      </c>
      <c r="BK404" s="171">
        <f>ROUND(I404*H404,2)</f>
        <v>0</v>
      </c>
      <c r="BL404" s="17" t="s">
        <v>207</v>
      </c>
      <c r="BM404" s="170" t="s">
        <v>829</v>
      </c>
    </row>
    <row r="405" spans="2:51" s="13" customFormat="1" ht="12">
      <c r="B405" s="172"/>
      <c r="D405" s="173" t="s">
        <v>145</v>
      </c>
      <c r="E405" s="174" t="s">
        <v>1</v>
      </c>
      <c r="F405" s="175" t="s">
        <v>830</v>
      </c>
      <c r="H405" s="176">
        <v>25.916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145</v>
      </c>
      <c r="AU405" s="174" t="s">
        <v>143</v>
      </c>
      <c r="AV405" s="13" t="s">
        <v>143</v>
      </c>
      <c r="AW405" s="13" t="s">
        <v>33</v>
      </c>
      <c r="AX405" s="13" t="s">
        <v>84</v>
      </c>
      <c r="AY405" s="174" t="s">
        <v>135</v>
      </c>
    </row>
    <row r="406" spans="1:65" s="2" customFormat="1" ht="16.5" customHeight="1">
      <c r="A406" s="32"/>
      <c r="B406" s="157"/>
      <c r="C406" s="158" t="s">
        <v>831</v>
      </c>
      <c r="D406" s="158" t="s">
        <v>138</v>
      </c>
      <c r="E406" s="159" t="s">
        <v>832</v>
      </c>
      <c r="F406" s="160" t="s">
        <v>833</v>
      </c>
      <c r="G406" s="161" t="s">
        <v>141</v>
      </c>
      <c r="H406" s="162">
        <v>23.56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</v>
      </c>
      <c r="R406" s="168">
        <f>Q406*H406</f>
        <v>0.007067999999999999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207</v>
      </c>
      <c r="AT406" s="170" t="s">
        <v>138</v>
      </c>
      <c r="AU406" s="170" t="s">
        <v>143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143</v>
      </c>
      <c r="BK406" s="171">
        <f>ROUND(I406*H406,2)</f>
        <v>0</v>
      </c>
      <c r="BL406" s="17" t="s">
        <v>207</v>
      </c>
      <c r="BM406" s="170" t="s">
        <v>834</v>
      </c>
    </row>
    <row r="407" spans="1:65" s="2" customFormat="1" ht="21.75" customHeight="1">
      <c r="A407" s="32"/>
      <c r="B407" s="157"/>
      <c r="C407" s="158" t="s">
        <v>835</v>
      </c>
      <c r="D407" s="158" t="s">
        <v>138</v>
      </c>
      <c r="E407" s="159" t="s">
        <v>836</v>
      </c>
      <c r="F407" s="160" t="s">
        <v>837</v>
      </c>
      <c r="G407" s="161" t="s">
        <v>240</v>
      </c>
      <c r="H407" s="162">
        <v>1.205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</v>
      </c>
      <c r="R407" s="168">
        <f>Q407*H407</f>
        <v>0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207</v>
      </c>
      <c r="AT407" s="170" t="s">
        <v>138</v>
      </c>
      <c r="AU407" s="170" t="s">
        <v>143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143</v>
      </c>
      <c r="BK407" s="171">
        <f>ROUND(I407*H407,2)</f>
        <v>0</v>
      </c>
      <c r="BL407" s="17" t="s">
        <v>207</v>
      </c>
      <c r="BM407" s="170" t="s">
        <v>838</v>
      </c>
    </row>
    <row r="408" spans="1:65" s="2" customFormat="1" ht="21.75" customHeight="1">
      <c r="A408" s="32"/>
      <c r="B408" s="157"/>
      <c r="C408" s="158" t="s">
        <v>839</v>
      </c>
      <c r="D408" s="158" t="s">
        <v>138</v>
      </c>
      <c r="E408" s="159" t="s">
        <v>840</v>
      </c>
      <c r="F408" s="160" t="s">
        <v>841</v>
      </c>
      <c r="G408" s="161" t="s">
        <v>240</v>
      </c>
      <c r="H408" s="162">
        <v>1.205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207</v>
      </c>
      <c r="AT408" s="170" t="s">
        <v>138</v>
      </c>
      <c r="AU408" s="170" t="s">
        <v>143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143</v>
      </c>
      <c r="BK408" s="171">
        <f>ROUND(I408*H408,2)</f>
        <v>0</v>
      </c>
      <c r="BL408" s="17" t="s">
        <v>207</v>
      </c>
      <c r="BM408" s="170" t="s">
        <v>842</v>
      </c>
    </row>
    <row r="409" spans="1:65" s="2" customFormat="1" ht="16.5" customHeight="1">
      <c r="A409" s="32"/>
      <c r="B409" s="157"/>
      <c r="C409" s="158" t="s">
        <v>843</v>
      </c>
      <c r="D409" s="158" t="s">
        <v>138</v>
      </c>
      <c r="E409" s="159" t="s">
        <v>844</v>
      </c>
      <c r="F409" s="160" t="s">
        <v>845</v>
      </c>
      <c r="G409" s="161" t="s">
        <v>523</v>
      </c>
      <c r="H409" s="162">
        <v>1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207</v>
      </c>
      <c r="AT409" s="170" t="s">
        <v>138</v>
      </c>
      <c r="AU409" s="170" t="s">
        <v>143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143</v>
      </c>
      <c r="BK409" s="171">
        <f>ROUND(I409*H409,2)</f>
        <v>0</v>
      </c>
      <c r="BL409" s="17" t="s">
        <v>207</v>
      </c>
      <c r="BM409" s="170" t="s">
        <v>846</v>
      </c>
    </row>
    <row r="410" spans="2:63" s="12" customFormat="1" ht="22.9" customHeight="1">
      <c r="B410" s="144"/>
      <c r="D410" s="145" t="s">
        <v>75</v>
      </c>
      <c r="E410" s="155" t="s">
        <v>847</v>
      </c>
      <c r="F410" s="155" t="s">
        <v>848</v>
      </c>
      <c r="I410" s="147"/>
      <c r="J410" s="156">
        <f>BK410</f>
        <v>0</v>
      </c>
      <c r="L410" s="144"/>
      <c r="M410" s="149"/>
      <c r="N410" s="150"/>
      <c r="O410" s="150"/>
      <c r="P410" s="151">
        <f>SUM(P411:P415)</f>
        <v>0</v>
      </c>
      <c r="Q410" s="150"/>
      <c r="R410" s="151">
        <f>SUM(R411:R415)</f>
        <v>0.001617</v>
      </c>
      <c r="S410" s="150"/>
      <c r="T410" s="152">
        <f>SUM(T411:T415)</f>
        <v>0</v>
      </c>
      <c r="AR410" s="145" t="s">
        <v>143</v>
      </c>
      <c r="AT410" s="153" t="s">
        <v>75</v>
      </c>
      <c r="AU410" s="153" t="s">
        <v>84</v>
      </c>
      <c r="AY410" s="145" t="s">
        <v>135</v>
      </c>
      <c r="BK410" s="154">
        <f>SUM(BK411:BK415)</f>
        <v>0</v>
      </c>
    </row>
    <row r="411" spans="1:65" s="2" customFormat="1" ht="21.75" customHeight="1">
      <c r="A411" s="32"/>
      <c r="B411" s="157"/>
      <c r="C411" s="158" t="s">
        <v>849</v>
      </c>
      <c r="D411" s="158" t="s">
        <v>138</v>
      </c>
      <c r="E411" s="159" t="s">
        <v>850</v>
      </c>
      <c r="F411" s="160" t="s">
        <v>851</v>
      </c>
      <c r="G411" s="161" t="s">
        <v>141</v>
      </c>
      <c r="H411" s="162">
        <v>4.9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7E-05</v>
      </c>
      <c r="R411" s="168">
        <f>Q411*H411</f>
        <v>0.000343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207</v>
      </c>
      <c r="AT411" s="170" t="s">
        <v>138</v>
      </c>
      <c r="AU411" s="170" t="s">
        <v>143</v>
      </c>
      <c r="AY411" s="17" t="s">
        <v>135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143</v>
      </c>
      <c r="BK411" s="171">
        <f>ROUND(I411*H411,2)</f>
        <v>0</v>
      </c>
      <c r="BL411" s="17" t="s">
        <v>207</v>
      </c>
      <c r="BM411" s="170" t="s">
        <v>852</v>
      </c>
    </row>
    <row r="412" spans="1:65" s="2" customFormat="1" ht="21.75" customHeight="1">
      <c r="A412" s="32"/>
      <c r="B412" s="157"/>
      <c r="C412" s="158" t="s">
        <v>853</v>
      </c>
      <c r="D412" s="158" t="s">
        <v>138</v>
      </c>
      <c r="E412" s="159" t="s">
        <v>854</v>
      </c>
      <c r="F412" s="160" t="s">
        <v>855</v>
      </c>
      <c r="G412" s="161" t="s">
        <v>141</v>
      </c>
      <c r="H412" s="162">
        <v>4.9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0.00014</v>
      </c>
      <c r="R412" s="168">
        <f>Q412*H412</f>
        <v>0.000686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207</v>
      </c>
      <c r="AT412" s="170" t="s">
        <v>138</v>
      </c>
      <c r="AU412" s="170" t="s">
        <v>143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143</v>
      </c>
      <c r="BK412" s="171">
        <f>ROUND(I412*H412,2)</f>
        <v>0</v>
      </c>
      <c r="BL412" s="17" t="s">
        <v>207</v>
      </c>
      <c r="BM412" s="170" t="s">
        <v>856</v>
      </c>
    </row>
    <row r="413" spans="2:51" s="15" customFormat="1" ht="12">
      <c r="B413" s="189"/>
      <c r="D413" s="173" t="s">
        <v>145</v>
      </c>
      <c r="E413" s="190" t="s">
        <v>1</v>
      </c>
      <c r="F413" s="191" t="s">
        <v>857</v>
      </c>
      <c r="H413" s="190" t="s">
        <v>1</v>
      </c>
      <c r="I413" s="192"/>
      <c r="L413" s="189"/>
      <c r="M413" s="193"/>
      <c r="N413" s="194"/>
      <c r="O413" s="194"/>
      <c r="P413" s="194"/>
      <c r="Q413" s="194"/>
      <c r="R413" s="194"/>
      <c r="S413" s="194"/>
      <c r="T413" s="195"/>
      <c r="AT413" s="190" t="s">
        <v>145</v>
      </c>
      <c r="AU413" s="190" t="s">
        <v>143</v>
      </c>
      <c r="AV413" s="15" t="s">
        <v>84</v>
      </c>
      <c r="AW413" s="15" t="s">
        <v>33</v>
      </c>
      <c r="AX413" s="15" t="s">
        <v>76</v>
      </c>
      <c r="AY413" s="190" t="s">
        <v>135</v>
      </c>
    </row>
    <row r="414" spans="2:51" s="13" customFormat="1" ht="12">
      <c r="B414" s="172"/>
      <c r="D414" s="173" t="s">
        <v>145</v>
      </c>
      <c r="E414" s="174" t="s">
        <v>1</v>
      </c>
      <c r="F414" s="175" t="s">
        <v>858</v>
      </c>
      <c r="H414" s="176">
        <v>4.9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145</v>
      </c>
      <c r="AU414" s="174" t="s">
        <v>143</v>
      </c>
      <c r="AV414" s="13" t="s">
        <v>143</v>
      </c>
      <c r="AW414" s="13" t="s">
        <v>33</v>
      </c>
      <c r="AX414" s="13" t="s">
        <v>84</v>
      </c>
      <c r="AY414" s="174" t="s">
        <v>135</v>
      </c>
    </row>
    <row r="415" spans="1:65" s="2" customFormat="1" ht="21.75" customHeight="1">
      <c r="A415" s="32"/>
      <c r="B415" s="157"/>
      <c r="C415" s="158" t="s">
        <v>859</v>
      </c>
      <c r="D415" s="158" t="s">
        <v>138</v>
      </c>
      <c r="E415" s="159" t="s">
        <v>860</v>
      </c>
      <c r="F415" s="160" t="s">
        <v>861</v>
      </c>
      <c r="G415" s="161" t="s">
        <v>141</v>
      </c>
      <c r="H415" s="162">
        <v>4.9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0.00012</v>
      </c>
      <c r="R415" s="168">
        <f>Q415*H415</f>
        <v>0.0005880000000000001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207</v>
      </c>
      <c r="AT415" s="170" t="s">
        <v>138</v>
      </c>
      <c r="AU415" s="170" t="s">
        <v>143</v>
      </c>
      <c r="AY415" s="17" t="s">
        <v>135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143</v>
      </c>
      <c r="BK415" s="171">
        <f>ROUND(I415*H415,2)</f>
        <v>0</v>
      </c>
      <c r="BL415" s="17" t="s">
        <v>207</v>
      </c>
      <c r="BM415" s="170" t="s">
        <v>862</v>
      </c>
    </row>
    <row r="416" spans="2:63" s="12" customFormat="1" ht="22.9" customHeight="1">
      <c r="B416" s="144"/>
      <c r="D416" s="145" t="s">
        <v>75</v>
      </c>
      <c r="E416" s="155" t="s">
        <v>863</v>
      </c>
      <c r="F416" s="155" t="s">
        <v>864</v>
      </c>
      <c r="I416" s="147"/>
      <c r="J416" s="156">
        <f>BK416</f>
        <v>0</v>
      </c>
      <c r="L416" s="144"/>
      <c r="M416" s="149"/>
      <c r="N416" s="150"/>
      <c r="O416" s="150"/>
      <c r="P416" s="151">
        <f>SUM(P417:P429)</f>
        <v>0</v>
      </c>
      <c r="Q416" s="150"/>
      <c r="R416" s="151">
        <f>SUM(R417:R429)</f>
        <v>0.01891403</v>
      </c>
      <c r="S416" s="150"/>
      <c r="T416" s="152">
        <f>SUM(T417:T429)</f>
        <v>0</v>
      </c>
      <c r="AR416" s="145" t="s">
        <v>143</v>
      </c>
      <c r="AT416" s="153" t="s">
        <v>75</v>
      </c>
      <c r="AU416" s="153" t="s">
        <v>84</v>
      </c>
      <c r="AY416" s="145" t="s">
        <v>135</v>
      </c>
      <c r="BK416" s="154">
        <f>SUM(BK417:BK429)</f>
        <v>0</v>
      </c>
    </row>
    <row r="417" spans="1:65" s="2" customFormat="1" ht="21.75" customHeight="1">
      <c r="A417" s="32"/>
      <c r="B417" s="157"/>
      <c r="C417" s="158" t="s">
        <v>865</v>
      </c>
      <c r="D417" s="158" t="s">
        <v>138</v>
      </c>
      <c r="E417" s="159" t="s">
        <v>205</v>
      </c>
      <c r="F417" s="160" t="s">
        <v>206</v>
      </c>
      <c r="G417" s="161" t="s">
        <v>141</v>
      </c>
      <c r="H417" s="162">
        <v>51.119</v>
      </c>
      <c r="I417" s="163"/>
      <c r="J417" s="164">
        <f>ROUND(I417*H417,2)</f>
        <v>0</v>
      </c>
      <c r="K417" s="165"/>
      <c r="L417" s="33"/>
      <c r="M417" s="166" t="s">
        <v>1</v>
      </c>
      <c r="N417" s="167" t="s">
        <v>42</v>
      </c>
      <c r="O417" s="58"/>
      <c r="P417" s="168">
        <f>O417*H417</f>
        <v>0</v>
      </c>
      <c r="Q417" s="168">
        <v>0</v>
      </c>
      <c r="R417" s="168">
        <f>Q417*H417</f>
        <v>0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207</v>
      </c>
      <c r="AT417" s="170" t="s">
        <v>138</v>
      </c>
      <c r="AU417" s="170" t="s">
        <v>143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143</v>
      </c>
      <c r="BK417" s="171">
        <f>ROUND(I417*H417,2)</f>
        <v>0</v>
      </c>
      <c r="BL417" s="17" t="s">
        <v>207</v>
      </c>
      <c r="BM417" s="170" t="s">
        <v>866</v>
      </c>
    </row>
    <row r="418" spans="2:51" s="15" customFormat="1" ht="12">
      <c r="B418" s="189"/>
      <c r="D418" s="173" t="s">
        <v>145</v>
      </c>
      <c r="E418" s="190" t="s">
        <v>1</v>
      </c>
      <c r="F418" s="191" t="s">
        <v>211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145</v>
      </c>
      <c r="AU418" s="190" t="s">
        <v>143</v>
      </c>
      <c r="AV418" s="15" t="s">
        <v>84</v>
      </c>
      <c r="AW418" s="15" t="s">
        <v>33</v>
      </c>
      <c r="AX418" s="15" t="s">
        <v>76</v>
      </c>
      <c r="AY418" s="190" t="s">
        <v>135</v>
      </c>
    </row>
    <row r="419" spans="2:51" s="13" customFormat="1" ht="12">
      <c r="B419" s="172"/>
      <c r="D419" s="173" t="s">
        <v>145</v>
      </c>
      <c r="E419" s="174" t="s">
        <v>1</v>
      </c>
      <c r="F419" s="175" t="s">
        <v>193</v>
      </c>
      <c r="H419" s="176">
        <v>0.993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145</v>
      </c>
      <c r="AU419" s="174" t="s">
        <v>143</v>
      </c>
      <c r="AV419" s="13" t="s">
        <v>143</v>
      </c>
      <c r="AW419" s="13" t="s">
        <v>33</v>
      </c>
      <c r="AX419" s="13" t="s">
        <v>76</v>
      </c>
      <c r="AY419" s="174" t="s">
        <v>135</v>
      </c>
    </row>
    <row r="420" spans="2:51" s="13" customFormat="1" ht="12">
      <c r="B420" s="172"/>
      <c r="D420" s="173" t="s">
        <v>145</v>
      </c>
      <c r="E420" s="174" t="s">
        <v>1</v>
      </c>
      <c r="F420" s="175" t="s">
        <v>192</v>
      </c>
      <c r="H420" s="176">
        <v>2.87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143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5" customFormat="1" ht="12">
      <c r="B421" s="189"/>
      <c r="D421" s="173" t="s">
        <v>145</v>
      </c>
      <c r="E421" s="190" t="s">
        <v>1</v>
      </c>
      <c r="F421" s="191" t="s">
        <v>867</v>
      </c>
      <c r="H421" s="190" t="s">
        <v>1</v>
      </c>
      <c r="I421" s="192"/>
      <c r="L421" s="189"/>
      <c r="M421" s="193"/>
      <c r="N421" s="194"/>
      <c r="O421" s="194"/>
      <c r="P421" s="194"/>
      <c r="Q421" s="194"/>
      <c r="R421" s="194"/>
      <c r="S421" s="194"/>
      <c r="T421" s="195"/>
      <c r="AT421" s="190" t="s">
        <v>145</v>
      </c>
      <c r="AU421" s="190" t="s">
        <v>143</v>
      </c>
      <c r="AV421" s="15" t="s">
        <v>84</v>
      </c>
      <c r="AW421" s="15" t="s">
        <v>33</v>
      </c>
      <c r="AX421" s="15" t="s">
        <v>76</v>
      </c>
      <c r="AY421" s="190" t="s">
        <v>135</v>
      </c>
    </row>
    <row r="422" spans="2:51" s="13" customFormat="1" ht="12">
      <c r="B422" s="172"/>
      <c r="D422" s="173" t="s">
        <v>145</v>
      </c>
      <c r="E422" s="174" t="s">
        <v>1</v>
      </c>
      <c r="F422" s="175" t="s">
        <v>868</v>
      </c>
      <c r="H422" s="176">
        <v>4.086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145</v>
      </c>
      <c r="AU422" s="174" t="s">
        <v>143</v>
      </c>
      <c r="AV422" s="13" t="s">
        <v>143</v>
      </c>
      <c r="AW422" s="13" t="s">
        <v>33</v>
      </c>
      <c r="AX422" s="13" t="s">
        <v>76</v>
      </c>
      <c r="AY422" s="174" t="s">
        <v>135</v>
      </c>
    </row>
    <row r="423" spans="2:51" s="13" customFormat="1" ht="12">
      <c r="B423" s="172"/>
      <c r="D423" s="173" t="s">
        <v>145</v>
      </c>
      <c r="E423" s="174" t="s">
        <v>1</v>
      </c>
      <c r="F423" s="175" t="s">
        <v>869</v>
      </c>
      <c r="H423" s="176">
        <v>2.406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145</v>
      </c>
      <c r="AU423" s="174" t="s">
        <v>143</v>
      </c>
      <c r="AV423" s="13" t="s">
        <v>143</v>
      </c>
      <c r="AW423" s="13" t="s">
        <v>33</v>
      </c>
      <c r="AX423" s="13" t="s">
        <v>76</v>
      </c>
      <c r="AY423" s="174" t="s">
        <v>135</v>
      </c>
    </row>
    <row r="424" spans="2:51" s="13" customFormat="1" ht="12">
      <c r="B424" s="172"/>
      <c r="D424" s="173" t="s">
        <v>145</v>
      </c>
      <c r="E424" s="174" t="s">
        <v>1</v>
      </c>
      <c r="F424" s="175" t="s">
        <v>870</v>
      </c>
      <c r="H424" s="176">
        <v>8.8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145</v>
      </c>
      <c r="AU424" s="174" t="s">
        <v>143</v>
      </c>
      <c r="AV424" s="13" t="s">
        <v>143</v>
      </c>
      <c r="AW424" s="13" t="s">
        <v>33</v>
      </c>
      <c r="AX424" s="13" t="s">
        <v>76</v>
      </c>
      <c r="AY424" s="174" t="s">
        <v>135</v>
      </c>
    </row>
    <row r="425" spans="2:51" s="15" customFormat="1" ht="12">
      <c r="B425" s="189"/>
      <c r="D425" s="173" t="s">
        <v>145</v>
      </c>
      <c r="E425" s="190" t="s">
        <v>1</v>
      </c>
      <c r="F425" s="191" t="s">
        <v>871</v>
      </c>
      <c r="H425" s="190" t="s">
        <v>1</v>
      </c>
      <c r="I425" s="192"/>
      <c r="L425" s="189"/>
      <c r="M425" s="193"/>
      <c r="N425" s="194"/>
      <c r="O425" s="194"/>
      <c r="P425" s="194"/>
      <c r="Q425" s="194"/>
      <c r="R425" s="194"/>
      <c r="S425" s="194"/>
      <c r="T425" s="195"/>
      <c r="AT425" s="190" t="s">
        <v>145</v>
      </c>
      <c r="AU425" s="190" t="s">
        <v>143</v>
      </c>
      <c r="AV425" s="15" t="s">
        <v>84</v>
      </c>
      <c r="AW425" s="15" t="s">
        <v>33</v>
      </c>
      <c r="AX425" s="15" t="s">
        <v>76</v>
      </c>
      <c r="AY425" s="190" t="s">
        <v>135</v>
      </c>
    </row>
    <row r="426" spans="2:51" s="13" customFormat="1" ht="12">
      <c r="B426" s="172"/>
      <c r="D426" s="173" t="s">
        <v>145</v>
      </c>
      <c r="E426" s="174" t="s">
        <v>1</v>
      </c>
      <c r="F426" s="175" t="s">
        <v>872</v>
      </c>
      <c r="H426" s="176">
        <v>31.964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145</v>
      </c>
      <c r="AU426" s="174" t="s">
        <v>143</v>
      </c>
      <c r="AV426" s="13" t="s">
        <v>143</v>
      </c>
      <c r="AW426" s="13" t="s">
        <v>33</v>
      </c>
      <c r="AX426" s="13" t="s">
        <v>76</v>
      </c>
      <c r="AY426" s="174" t="s">
        <v>135</v>
      </c>
    </row>
    <row r="427" spans="2:51" s="14" customFormat="1" ht="12">
      <c r="B427" s="181"/>
      <c r="D427" s="173" t="s">
        <v>145</v>
      </c>
      <c r="E427" s="182" t="s">
        <v>1</v>
      </c>
      <c r="F427" s="183" t="s">
        <v>154</v>
      </c>
      <c r="H427" s="184">
        <v>51.119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2" t="s">
        <v>145</v>
      </c>
      <c r="AU427" s="182" t="s">
        <v>143</v>
      </c>
      <c r="AV427" s="14" t="s">
        <v>142</v>
      </c>
      <c r="AW427" s="14" t="s">
        <v>33</v>
      </c>
      <c r="AX427" s="14" t="s">
        <v>84</v>
      </c>
      <c r="AY427" s="182" t="s">
        <v>135</v>
      </c>
    </row>
    <row r="428" spans="1:65" s="2" customFormat="1" ht="21.75" customHeight="1">
      <c r="A428" s="32"/>
      <c r="B428" s="157"/>
      <c r="C428" s="158" t="s">
        <v>873</v>
      </c>
      <c r="D428" s="158" t="s">
        <v>138</v>
      </c>
      <c r="E428" s="159" t="s">
        <v>874</v>
      </c>
      <c r="F428" s="160" t="s">
        <v>875</v>
      </c>
      <c r="G428" s="161" t="s">
        <v>141</v>
      </c>
      <c r="H428" s="162">
        <v>51.119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0.00021</v>
      </c>
      <c r="R428" s="168">
        <f>Q428*H428</f>
        <v>0.01073499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207</v>
      </c>
      <c r="AT428" s="170" t="s">
        <v>138</v>
      </c>
      <c r="AU428" s="170" t="s">
        <v>143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143</v>
      </c>
      <c r="BK428" s="171">
        <f>ROUND(I428*H428,2)</f>
        <v>0</v>
      </c>
      <c r="BL428" s="17" t="s">
        <v>207</v>
      </c>
      <c r="BM428" s="170" t="s">
        <v>876</v>
      </c>
    </row>
    <row r="429" spans="1:65" s="2" customFormat="1" ht="21.75" customHeight="1">
      <c r="A429" s="32"/>
      <c r="B429" s="157"/>
      <c r="C429" s="158" t="s">
        <v>877</v>
      </c>
      <c r="D429" s="158" t="s">
        <v>138</v>
      </c>
      <c r="E429" s="159" t="s">
        <v>878</v>
      </c>
      <c r="F429" s="160" t="s">
        <v>879</v>
      </c>
      <c r="G429" s="161" t="s">
        <v>141</v>
      </c>
      <c r="H429" s="162">
        <v>51.119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0.00016</v>
      </c>
      <c r="R429" s="168">
        <f>Q429*H429</f>
        <v>0.00817904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207</v>
      </c>
      <c r="AT429" s="170" t="s">
        <v>138</v>
      </c>
      <c r="AU429" s="170" t="s">
        <v>143</v>
      </c>
      <c r="AY429" s="17" t="s">
        <v>135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143</v>
      </c>
      <c r="BK429" s="171">
        <f>ROUND(I429*H429,2)</f>
        <v>0</v>
      </c>
      <c r="BL429" s="17" t="s">
        <v>207</v>
      </c>
      <c r="BM429" s="170" t="s">
        <v>880</v>
      </c>
    </row>
    <row r="430" spans="2:63" s="12" customFormat="1" ht="25.9" customHeight="1">
      <c r="B430" s="144"/>
      <c r="D430" s="145" t="s">
        <v>75</v>
      </c>
      <c r="E430" s="146" t="s">
        <v>881</v>
      </c>
      <c r="F430" s="146" t="s">
        <v>882</v>
      </c>
      <c r="I430" s="147"/>
      <c r="J430" s="148">
        <f>BK430</f>
        <v>0</v>
      </c>
      <c r="L430" s="144"/>
      <c r="M430" s="149"/>
      <c r="N430" s="150"/>
      <c r="O430" s="150"/>
      <c r="P430" s="151">
        <f>SUM(P431:P454)</f>
        <v>0</v>
      </c>
      <c r="Q430" s="150"/>
      <c r="R430" s="151">
        <f>SUM(R431:R454)</f>
        <v>0</v>
      </c>
      <c r="S430" s="150"/>
      <c r="T430" s="152">
        <f>SUM(T431:T454)</f>
        <v>0</v>
      </c>
      <c r="AR430" s="145" t="s">
        <v>142</v>
      </c>
      <c r="AT430" s="153" t="s">
        <v>75</v>
      </c>
      <c r="AU430" s="153" t="s">
        <v>76</v>
      </c>
      <c r="AY430" s="145" t="s">
        <v>135</v>
      </c>
      <c r="BK430" s="154">
        <f>SUM(BK431:BK454)</f>
        <v>0</v>
      </c>
    </row>
    <row r="431" spans="1:65" s="2" customFormat="1" ht="16.5" customHeight="1">
      <c r="A431" s="32"/>
      <c r="B431" s="157"/>
      <c r="C431" s="158" t="s">
        <v>883</v>
      </c>
      <c r="D431" s="158" t="s">
        <v>138</v>
      </c>
      <c r="E431" s="159" t="s">
        <v>884</v>
      </c>
      <c r="F431" s="160" t="s">
        <v>885</v>
      </c>
      <c r="G431" s="161" t="s">
        <v>886</v>
      </c>
      <c r="H431" s="162">
        <v>58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887</v>
      </c>
      <c r="AT431" s="170" t="s">
        <v>138</v>
      </c>
      <c r="AU431" s="170" t="s">
        <v>84</v>
      </c>
      <c r="AY431" s="17" t="s">
        <v>135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143</v>
      </c>
      <c r="BK431" s="171">
        <f>ROUND(I431*H431,2)</f>
        <v>0</v>
      </c>
      <c r="BL431" s="17" t="s">
        <v>887</v>
      </c>
      <c r="BM431" s="170" t="s">
        <v>888</v>
      </c>
    </row>
    <row r="432" spans="2:51" s="15" customFormat="1" ht="22.5">
      <c r="B432" s="189"/>
      <c r="D432" s="173" t="s">
        <v>145</v>
      </c>
      <c r="E432" s="190" t="s">
        <v>1</v>
      </c>
      <c r="F432" s="191" t="s">
        <v>889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145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135</v>
      </c>
    </row>
    <row r="433" spans="2:51" s="15" customFormat="1" ht="12">
      <c r="B433" s="189"/>
      <c r="D433" s="173" t="s">
        <v>145</v>
      </c>
      <c r="E433" s="190" t="s">
        <v>1</v>
      </c>
      <c r="F433" s="191" t="s">
        <v>890</v>
      </c>
      <c r="H433" s="190" t="s">
        <v>1</v>
      </c>
      <c r="I433" s="192"/>
      <c r="L433" s="189"/>
      <c r="M433" s="193"/>
      <c r="N433" s="194"/>
      <c r="O433" s="194"/>
      <c r="P433" s="194"/>
      <c r="Q433" s="194"/>
      <c r="R433" s="194"/>
      <c r="S433" s="194"/>
      <c r="T433" s="195"/>
      <c r="AT433" s="190" t="s">
        <v>145</v>
      </c>
      <c r="AU433" s="190" t="s">
        <v>84</v>
      </c>
      <c r="AV433" s="15" t="s">
        <v>84</v>
      </c>
      <c r="AW433" s="15" t="s">
        <v>33</v>
      </c>
      <c r="AX433" s="15" t="s">
        <v>76</v>
      </c>
      <c r="AY433" s="190" t="s">
        <v>135</v>
      </c>
    </row>
    <row r="434" spans="2:51" s="13" customFormat="1" ht="12">
      <c r="B434" s="172"/>
      <c r="D434" s="173" t="s">
        <v>145</v>
      </c>
      <c r="E434" s="174" t="s">
        <v>1</v>
      </c>
      <c r="F434" s="175" t="s">
        <v>207</v>
      </c>
      <c r="H434" s="176">
        <v>16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145</v>
      </c>
      <c r="AU434" s="174" t="s">
        <v>84</v>
      </c>
      <c r="AV434" s="13" t="s">
        <v>143</v>
      </c>
      <c r="AW434" s="13" t="s">
        <v>33</v>
      </c>
      <c r="AX434" s="13" t="s">
        <v>76</v>
      </c>
      <c r="AY434" s="174" t="s">
        <v>135</v>
      </c>
    </row>
    <row r="435" spans="2:51" s="15" customFormat="1" ht="12">
      <c r="B435" s="189"/>
      <c r="D435" s="173" t="s">
        <v>145</v>
      </c>
      <c r="E435" s="190" t="s">
        <v>1</v>
      </c>
      <c r="F435" s="191" t="s">
        <v>891</v>
      </c>
      <c r="H435" s="190" t="s">
        <v>1</v>
      </c>
      <c r="I435" s="192"/>
      <c r="L435" s="189"/>
      <c r="M435" s="193"/>
      <c r="N435" s="194"/>
      <c r="O435" s="194"/>
      <c r="P435" s="194"/>
      <c r="Q435" s="194"/>
      <c r="R435" s="194"/>
      <c r="S435" s="194"/>
      <c r="T435" s="195"/>
      <c r="AT435" s="190" t="s">
        <v>145</v>
      </c>
      <c r="AU435" s="190" t="s">
        <v>84</v>
      </c>
      <c r="AV435" s="15" t="s">
        <v>84</v>
      </c>
      <c r="AW435" s="15" t="s">
        <v>33</v>
      </c>
      <c r="AX435" s="15" t="s">
        <v>76</v>
      </c>
      <c r="AY435" s="190" t="s">
        <v>135</v>
      </c>
    </row>
    <row r="436" spans="2:51" s="13" customFormat="1" ht="12">
      <c r="B436" s="172"/>
      <c r="D436" s="173" t="s">
        <v>145</v>
      </c>
      <c r="E436" s="174" t="s">
        <v>1</v>
      </c>
      <c r="F436" s="175" t="s">
        <v>207</v>
      </c>
      <c r="H436" s="176">
        <v>16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145</v>
      </c>
      <c r="AU436" s="174" t="s">
        <v>84</v>
      </c>
      <c r="AV436" s="13" t="s">
        <v>143</v>
      </c>
      <c r="AW436" s="13" t="s">
        <v>33</v>
      </c>
      <c r="AX436" s="13" t="s">
        <v>76</v>
      </c>
      <c r="AY436" s="174" t="s">
        <v>135</v>
      </c>
    </row>
    <row r="437" spans="2:51" s="15" customFormat="1" ht="22.5">
      <c r="B437" s="189"/>
      <c r="D437" s="173" t="s">
        <v>145</v>
      </c>
      <c r="E437" s="190" t="s">
        <v>1</v>
      </c>
      <c r="F437" s="191" t="s">
        <v>892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145</v>
      </c>
      <c r="AU437" s="190" t="s">
        <v>84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2">
      <c r="B438" s="172"/>
      <c r="D438" s="173" t="s">
        <v>145</v>
      </c>
      <c r="E438" s="174" t="s">
        <v>1</v>
      </c>
      <c r="F438" s="175" t="s">
        <v>143</v>
      </c>
      <c r="H438" s="176">
        <v>2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145</v>
      </c>
      <c r="AU438" s="174" t="s">
        <v>84</v>
      </c>
      <c r="AV438" s="13" t="s">
        <v>143</v>
      </c>
      <c r="AW438" s="13" t="s">
        <v>33</v>
      </c>
      <c r="AX438" s="13" t="s">
        <v>76</v>
      </c>
      <c r="AY438" s="174" t="s">
        <v>135</v>
      </c>
    </row>
    <row r="439" spans="2:51" s="15" customFormat="1" ht="12">
      <c r="B439" s="189"/>
      <c r="D439" s="173" t="s">
        <v>145</v>
      </c>
      <c r="E439" s="190" t="s">
        <v>1</v>
      </c>
      <c r="F439" s="191" t="s">
        <v>893</v>
      </c>
      <c r="H439" s="190" t="s">
        <v>1</v>
      </c>
      <c r="I439" s="192"/>
      <c r="L439" s="189"/>
      <c r="M439" s="193"/>
      <c r="N439" s="194"/>
      <c r="O439" s="194"/>
      <c r="P439" s="194"/>
      <c r="Q439" s="194"/>
      <c r="R439" s="194"/>
      <c r="S439" s="194"/>
      <c r="T439" s="195"/>
      <c r="AT439" s="190" t="s">
        <v>145</v>
      </c>
      <c r="AU439" s="190" t="s">
        <v>84</v>
      </c>
      <c r="AV439" s="15" t="s">
        <v>84</v>
      </c>
      <c r="AW439" s="15" t="s">
        <v>33</v>
      </c>
      <c r="AX439" s="15" t="s">
        <v>76</v>
      </c>
      <c r="AY439" s="190" t="s">
        <v>135</v>
      </c>
    </row>
    <row r="440" spans="2:51" s="13" customFormat="1" ht="12">
      <c r="B440" s="172"/>
      <c r="D440" s="173" t="s">
        <v>145</v>
      </c>
      <c r="E440" s="174" t="s">
        <v>1</v>
      </c>
      <c r="F440" s="175" t="s">
        <v>166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145</v>
      </c>
      <c r="AU440" s="174" t="s">
        <v>84</v>
      </c>
      <c r="AV440" s="13" t="s">
        <v>143</v>
      </c>
      <c r="AW440" s="13" t="s">
        <v>33</v>
      </c>
      <c r="AX440" s="13" t="s">
        <v>76</v>
      </c>
      <c r="AY440" s="174" t="s">
        <v>135</v>
      </c>
    </row>
    <row r="441" spans="2:51" s="15" customFormat="1" ht="12">
      <c r="B441" s="189"/>
      <c r="D441" s="173" t="s">
        <v>145</v>
      </c>
      <c r="E441" s="190" t="s">
        <v>1</v>
      </c>
      <c r="F441" s="191" t="s">
        <v>894</v>
      </c>
      <c r="H441" s="190" t="s">
        <v>1</v>
      </c>
      <c r="I441" s="192"/>
      <c r="L441" s="189"/>
      <c r="M441" s="193"/>
      <c r="N441" s="194"/>
      <c r="O441" s="194"/>
      <c r="P441" s="194"/>
      <c r="Q441" s="194"/>
      <c r="R441" s="194"/>
      <c r="S441" s="194"/>
      <c r="T441" s="195"/>
      <c r="AT441" s="190" t="s">
        <v>145</v>
      </c>
      <c r="AU441" s="190" t="s">
        <v>84</v>
      </c>
      <c r="AV441" s="15" t="s">
        <v>84</v>
      </c>
      <c r="AW441" s="15" t="s">
        <v>33</v>
      </c>
      <c r="AX441" s="15" t="s">
        <v>76</v>
      </c>
      <c r="AY441" s="190" t="s">
        <v>135</v>
      </c>
    </row>
    <row r="442" spans="2:51" s="13" customFormat="1" ht="12">
      <c r="B442" s="172"/>
      <c r="D442" s="173" t="s">
        <v>145</v>
      </c>
      <c r="E442" s="174" t="s">
        <v>1</v>
      </c>
      <c r="F442" s="175" t="s">
        <v>166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145</v>
      </c>
      <c r="AU442" s="174" t="s">
        <v>84</v>
      </c>
      <c r="AV442" s="13" t="s">
        <v>143</v>
      </c>
      <c r="AW442" s="13" t="s">
        <v>33</v>
      </c>
      <c r="AX442" s="13" t="s">
        <v>76</v>
      </c>
      <c r="AY442" s="174" t="s">
        <v>135</v>
      </c>
    </row>
    <row r="443" spans="2:51" s="15" customFormat="1" ht="12">
      <c r="B443" s="189"/>
      <c r="D443" s="173" t="s">
        <v>145</v>
      </c>
      <c r="E443" s="190" t="s">
        <v>1</v>
      </c>
      <c r="F443" s="191" t="s">
        <v>895</v>
      </c>
      <c r="H443" s="190" t="s">
        <v>1</v>
      </c>
      <c r="I443" s="192"/>
      <c r="L443" s="189"/>
      <c r="M443" s="193"/>
      <c r="N443" s="194"/>
      <c r="O443" s="194"/>
      <c r="P443" s="194"/>
      <c r="Q443" s="194"/>
      <c r="R443" s="194"/>
      <c r="S443" s="194"/>
      <c r="T443" s="195"/>
      <c r="AT443" s="190" t="s">
        <v>145</v>
      </c>
      <c r="AU443" s="190" t="s">
        <v>84</v>
      </c>
      <c r="AV443" s="15" t="s">
        <v>84</v>
      </c>
      <c r="AW443" s="15" t="s">
        <v>33</v>
      </c>
      <c r="AX443" s="15" t="s">
        <v>76</v>
      </c>
      <c r="AY443" s="190" t="s">
        <v>135</v>
      </c>
    </row>
    <row r="444" spans="2:51" s="13" customFormat="1" ht="12">
      <c r="B444" s="172"/>
      <c r="D444" s="173" t="s">
        <v>145</v>
      </c>
      <c r="E444" s="174" t="s">
        <v>1</v>
      </c>
      <c r="F444" s="175" t="s">
        <v>166</v>
      </c>
      <c r="H444" s="176">
        <v>8</v>
      </c>
      <c r="I444" s="177"/>
      <c r="L444" s="172"/>
      <c r="M444" s="178"/>
      <c r="N444" s="179"/>
      <c r="O444" s="179"/>
      <c r="P444" s="179"/>
      <c r="Q444" s="179"/>
      <c r="R444" s="179"/>
      <c r="S444" s="179"/>
      <c r="T444" s="180"/>
      <c r="AT444" s="174" t="s">
        <v>145</v>
      </c>
      <c r="AU444" s="174" t="s">
        <v>84</v>
      </c>
      <c r="AV444" s="13" t="s">
        <v>143</v>
      </c>
      <c r="AW444" s="13" t="s">
        <v>33</v>
      </c>
      <c r="AX444" s="13" t="s">
        <v>76</v>
      </c>
      <c r="AY444" s="174" t="s">
        <v>135</v>
      </c>
    </row>
    <row r="445" spans="2:51" s="14" customFormat="1" ht="12">
      <c r="B445" s="181"/>
      <c r="D445" s="173" t="s">
        <v>145</v>
      </c>
      <c r="E445" s="182" t="s">
        <v>1</v>
      </c>
      <c r="F445" s="183" t="s">
        <v>154</v>
      </c>
      <c r="H445" s="184">
        <v>58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2" t="s">
        <v>145</v>
      </c>
      <c r="AU445" s="182" t="s">
        <v>84</v>
      </c>
      <c r="AV445" s="14" t="s">
        <v>142</v>
      </c>
      <c r="AW445" s="14" t="s">
        <v>33</v>
      </c>
      <c r="AX445" s="14" t="s">
        <v>84</v>
      </c>
      <c r="AY445" s="182" t="s">
        <v>135</v>
      </c>
    </row>
    <row r="446" spans="1:65" s="2" customFormat="1" ht="16.5" customHeight="1">
      <c r="A446" s="32"/>
      <c r="B446" s="157"/>
      <c r="C446" s="158" t="s">
        <v>896</v>
      </c>
      <c r="D446" s="158" t="s">
        <v>138</v>
      </c>
      <c r="E446" s="159" t="s">
        <v>897</v>
      </c>
      <c r="F446" s="160" t="s">
        <v>898</v>
      </c>
      <c r="G446" s="161" t="s">
        <v>886</v>
      </c>
      <c r="H446" s="162">
        <v>14</v>
      </c>
      <c r="I446" s="163"/>
      <c r="J446" s="164">
        <f>ROUND(I446*H446,2)</f>
        <v>0</v>
      </c>
      <c r="K446" s="165"/>
      <c r="L446" s="33"/>
      <c r="M446" s="166" t="s">
        <v>1</v>
      </c>
      <c r="N446" s="167" t="s">
        <v>42</v>
      </c>
      <c r="O446" s="58"/>
      <c r="P446" s="168">
        <f>O446*H446</f>
        <v>0</v>
      </c>
      <c r="Q446" s="168">
        <v>0</v>
      </c>
      <c r="R446" s="168">
        <f>Q446*H446</f>
        <v>0</v>
      </c>
      <c r="S446" s="168">
        <v>0</v>
      </c>
      <c r="T446" s="16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0" t="s">
        <v>887</v>
      </c>
      <c r="AT446" s="170" t="s">
        <v>138</v>
      </c>
      <c r="AU446" s="170" t="s">
        <v>84</v>
      </c>
      <c r="AY446" s="17" t="s">
        <v>135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7" t="s">
        <v>143</v>
      </c>
      <c r="BK446" s="171">
        <f>ROUND(I446*H446,2)</f>
        <v>0</v>
      </c>
      <c r="BL446" s="17" t="s">
        <v>887</v>
      </c>
      <c r="BM446" s="170" t="s">
        <v>899</v>
      </c>
    </row>
    <row r="447" spans="2:51" s="15" customFormat="1" ht="22.5">
      <c r="B447" s="189"/>
      <c r="D447" s="173" t="s">
        <v>145</v>
      </c>
      <c r="E447" s="190" t="s">
        <v>1</v>
      </c>
      <c r="F447" s="191" t="s">
        <v>900</v>
      </c>
      <c r="H447" s="190" t="s">
        <v>1</v>
      </c>
      <c r="I447" s="192"/>
      <c r="L447" s="189"/>
      <c r="M447" s="193"/>
      <c r="N447" s="194"/>
      <c r="O447" s="194"/>
      <c r="P447" s="194"/>
      <c r="Q447" s="194"/>
      <c r="R447" s="194"/>
      <c r="S447" s="194"/>
      <c r="T447" s="195"/>
      <c r="AT447" s="190" t="s">
        <v>145</v>
      </c>
      <c r="AU447" s="190" t="s">
        <v>84</v>
      </c>
      <c r="AV447" s="15" t="s">
        <v>84</v>
      </c>
      <c r="AW447" s="15" t="s">
        <v>33</v>
      </c>
      <c r="AX447" s="15" t="s">
        <v>76</v>
      </c>
      <c r="AY447" s="190" t="s">
        <v>135</v>
      </c>
    </row>
    <row r="448" spans="2:51" s="13" customFormat="1" ht="12">
      <c r="B448" s="172"/>
      <c r="D448" s="173" t="s">
        <v>145</v>
      </c>
      <c r="E448" s="174" t="s">
        <v>1</v>
      </c>
      <c r="F448" s="175" t="s">
        <v>166</v>
      </c>
      <c r="H448" s="176">
        <v>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145</v>
      </c>
      <c r="AU448" s="174" t="s">
        <v>84</v>
      </c>
      <c r="AV448" s="13" t="s">
        <v>143</v>
      </c>
      <c r="AW448" s="13" t="s">
        <v>33</v>
      </c>
      <c r="AX448" s="13" t="s">
        <v>76</v>
      </c>
      <c r="AY448" s="174" t="s">
        <v>135</v>
      </c>
    </row>
    <row r="449" spans="2:51" s="15" customFormat="1" ht="12">
      <c r="B449" s="189"/>
      <c r="D449" s="173" t="s">
        <v>145</v>
      </c>
      <c r="E449" s="190" t="s">
        <v>1</v>
      </c>
      <c r="F449" s="191" t="s">
        <v>901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145</v>
      </c>
      <c r="AU449" s="190" t="s">
        <v>84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2">
      <c r="B450" s="172"/>
      <c r="D450" s="173" t="s">
        <v>145</v>
      </c>
      <c r="E450" s="174" t="s">
        <v>1</v>
      </c>
      <c r="F450" s="175" t="s">
        <v>147</v>
      </c>
      <c r="H450" s="176">
        <v>6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145</v>
      </c>
      <c r="AU450" s="174" t="s">
        <v>84</v>
      </c>
      <c r="AV450" s="13" t="s">
        <v>143</v>
      </c>
      <c r="AW450" s="13" t="s">
        <v>33</v>
      </c>
      <c r="AX450" s="13" t="s">
        <v>76</v>
      </c>
      <c r="AY450" s="174" t="s">
        <v>135</v>
      </c>
    </row>
    <row r="451" spans="2:51" s="14" customFormat="1" ht="12">
      <c r="B451" s="181"/>
      <c r="D451" s="173" t="s">
        <v>145</v>
      </c>
      <c r="E451" s="182" t="s">
        <v>1</v>
      </c>
      <c r="F451" s="183" t="s">
        <v>154</v>
      </c>
      <c r="H451" s="184">
        <v>14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2" t="s">
        <v>145</v>
      </c>
      <c r="AU451" s="182" t="s">
        <v>84</v>
      </c>
      <c r="AV451" s="14" t="s">
        <v>142</v>
      </c>
      <c r="AW451" s="14" t="s">
        <v>33</v>
      </c>
      <c r="AX451" s="14" t="s">
        <v>84</v>
      </c>
      <c r="AY451" s="182" t="s">
        <v>135</v>
      </c>
    </row>
    <row r="452" spans="1:65" s="2" customFormat="1" ht="16.5" customHeight="1">
      <c r="A452" s="32"/>
      <c r="B452" s="157"/>
      <c r="C452" s="158" t="s">
        <v>902</v>
      </c>
      <c r="D452" s="158" t="s">
        <v>138</v>
      </c>
      <c r="E452" s="159" t="s">
        <v>903</v>
      </c>
      <c r="F452" s="160" t="s">
        <v>904</v>
      </c>
      <c r="G452" s="161" t="s">
        <v>886</v>
      </c>
      <c r="H452" s="162">
        <v>4</v>
      </c>
      <c r="I452" s="163"/>
      <c r="J452" s="164">
        <f>ROUND(I452*H452,2)</f>
        <v>0</v>
      </c>
      <c r="K452" s="165"/>
      <c r="L452" s="33"/>
      <c r="M452" s="166" t="s">
        <v>1</v>
      </c>
      <c r="N452" s="167" t="s">
        <v>42</v>
      </c>
      <c r="O452" s="58"/>
      <c r="P452" s="168">
        <f>O452*H452</f>
        <v>0</v>
      </c>
      <c r="Q452" s="168">
        <v>0</v>
      </c>
      <c r="R452" s="168">
        <f>Q452*H452</f>
        <v>0</v>
      </c>
      <c r="S452" s="168">
        <v>0</v>
      </c>
      <c r="T452" s="169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0" t="s">
        <v>887</v>
      </c>
      <c r="AT452" s="170" t="s">
        <v>138</v>
      </c>
      <c r="AU452" s="170" t="s">
        <v>84</v>
      </c>
      <c r="AY452" s="17" t="s">
        <v>135</v>
      </c>
      <c r="BE452" s="171">
        <f>IF(N452="základní",J452,0)</f>
        <v>0</v>
      </c>
      <c r="BF452" s="171">
        <f>IF(N452="snížená",J452,0)</f>
        <v>0</v>
      </c>
      <c r="BG452" s="171">
        <f>IF(N452="zákl. přenesená",J452,0)</f>
        <v>0</v>
      </c>
      <c r="BH452" s="171">
        <f>IF(N452="sníž. přenesená",J452,0)</f>
        <v>0</v>
      </c>
      <c r="BI452" s="171">
        <f>IF(N452="nulová",J452,0)</f>
        <v>0</v>
      </c>
      <c r="BJ452" s="17" t="s">
        <v>143</v>
      </c>
      <c r="BK452" s="171">
        <f>ROUND(I452*H452,2)</f>
        <v>0</v>
      </c>
      <c r="BL452" s="17" t="s">
        <v>887</v>
      </c>
      <c r="BM452" s="170" t="s">
        <v>905</v>
      </c>
    </row>
    <row r="453" spans="2:51" s="15" customFormat="1" ht="12">
      <c r="B453" s="189"/>
      <c r="D453" s="173" t="s">
        <v>145</v>
      </c>
      <c r="E453" s="190" t="s">
        <v>1</v>
      </c>
      <c r="F453" s="191" t="s">
        <v>906</v>
      </c>
      <c r="H453" s="190" t="s">
        <v>1</v>
      </c>
      <c r="I453" s="192"/>
      <c r="L453" s="189"/>
      <c r="M453" s="193"/>
      <c r="N453" s="194"/>
      <c r="O453" s="194"/>
      <c r="P453" s="194"/>
      <c r="Q453" s="194"/>
      <c r="R453" s="194"/>
      <c r="S453" s="194"/>
      <c r="T453" s="195"/>
      <c r="AT453" s="190" t="s">
        <v>145</v>
      </c>
      <c r="AU453" s="190" t="s">
        <v>84</v>
      </c>
      <c r="AV453" s="15" t="s">
        <v>84</v>
      </c>
      <c r="AW453" s="15" t="s">
        <v>33</v>
      </c>
      <c r="AX453" s="15" t="s">
        <v>76</v>
      </c>
      <c r="AY453" s="190" t="s">
        <v>135</v>
      </c>
    </row>
    <row r="454" spans="2:51" s="13" customFormat="1" ht="12">
      <c r="B454" s="172"/>
      <c r="D454" s="173" t="s">
        <v>145</v>
      </c>
      <c r="E454" s="174" t="s">
        <v>1</v>
      </c>
      <c r="F454" s="175" t="s">
        <v>142</v>
      </c>
      <c r="H454" s="176">
        <v>4</v>
      </c>
      <c r="I454" s="177"/>
      <c r="L454" s="172"/>
      <c r="M454" s="178"/>
      <c r="N454" s="179"/>
      <c r="O454" s="179"/>
      <c r="P454" s="179"/>
      <c r="Q454" s="179"/>
      <c r="R454" s="179"/>
      <c r="S454" s="179"/>
      <c r="T454" s="180"/>
      <c r="AT454" s="174" t="s">
        <v>145</v>
      </c>
      <c r="AU454" s="174" t="s">
        <v>84</v>
      </c>
      <c r="AV454" s="13" t="s">
        <v>143</v>
      </c>
      <c r="AW454" s="13" t="s">
        <v>33</v>
      </c>
      <c r="AX454" s="13" t="s">
        <v>84</v>
      </c>
      <c r="AY454" s="174" t="s">
        <v>135</v>
      </c>
    </row>
    <row r="455" spans="2:63" s="12" customFormat="1" ht="25.9" customHeight="1">
      <c r="B455" s="144"/>
      <c r="D455" s="145" t="s">
        <v>75</v>
      </c>
      <c r="E455" s="146" t="s">
        <v>907</v>
      </c>
      <c r="F455" s="146" t="s">
        <v>908</v>
      </c>
      <c r="I455" s="147"/>
      <c r="J455" s="148">
        <f>BK455</f>
        <v>0</v>
      </c>
      <c r="L455" s="144"/>
      <c r="M455" s="149"/>
      <c r="N455" s="150"/>
      <c r="O455" s="150"/>
      <c r="P455" s="151">
        <f>P456+P458</f>
        <v>0</v>
      </c>
      <c r="Q455" s="150"/>
      <c r="R455" s="151">
        <f>R456+R458</f>
        <v>0</v>
      </c>
      <c r="S455" s="150"/>
      <c r="T455" s="152">
        <f>T456+T458</f>
        <v>0</v>
      </c>
      <c r="AR455" s="145" t="s">
        <v>155</v>
      </c>
      <c r="AT455" s="153" t="s">
        <v>75</v>
      </c>
      <c r="AU455" s="153" t="s">
        <v>76</v>
      </c>
      <c r="AY455" s="145" t="s">
        <v>135</v>
      </c>
      <c r="BK455" s="154">
        <f>BK456+BK458</f>
        <v>0</v>
      </c>
    </row>
    <row r="456" spans="2:63" s="12" customFormat="1" ht="22.9" customHeight="1">
      <c r="B456" s="144"/>
      <c r="D456" s="145" t="s">
        <v>75</v>
      </c>
      <c r="E456" s="155" t="s">
        <v>909</v>
      </c>
      <c r="F456" s="155" t="s">
        <v>910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155</v>
      </c>
      <c r="AT456" s="153" t="s">
        <v>75</v>
      </c>
      <c r="AU456" s="153" t="s">
        <v>84</v>
      </c>
      <c r="AY456" s="145" t="s">
        <v>135</v>
      </c>
      <c r="BK456" s="154">
        <f>BK457</f>
        <v>0</v>
      </c>
    </row>
    <row r="457" spans="1:65" s="2" customFormat="1" ht="21" customHeight="1">
      <c r="A457" s="32"/>
      <c r="B457" s="157"/>
      <c r="C457" s="158">
        <v>164</v>
      </c>
      <c r="D457" s="158" t="s">
        <v>138</v>
      </c>
      <c r="E457" s="159" t="s">
        <v>911</v>
      </c>
      <c r="F457" s="160" t="s">
        <v>910</v>
      </c>
      <c r="G457" s="161" t="s">
        <v>389</v>
      </c>
      <c r="H457" s="162">
        <v>1</v>
      </c>
      <c r="I457" s="163"/>
      <c r="J457" s="164">
        <f>ROUND(I457*H457,2)</f>
        <v>0</v>
      </c>
      <c r="K457" s="165"/>
      <c r="L457" s="33"/>
      <c r="M457" s="166" t="s">
        <v>1</v>
      </c>
      <c r="N457" s="167" t="s">
        <v>42</v>
      </c>
      <c r="O457" s="58"/>
      <c r="P457" s="168">
        <f>O457*H457</f>
        <v>0</v>
      </c>
      <c r="Q457" s="168">
        <v>0</v>
      </c>
      <c r="R457" s="168">
        <f>Q457*H457</f>
        <v>0</v>
      </c>
      <c r="S457" s="168">
        <v>0</v>
      </c>
      <c r="T457" s="169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912</v>
      </c>
      <c r="AT457" s="170" t="s">
        <v>138</v>
      </c>
      <c r="AU457" s="170" t="s">
        <v>143</v>
      </c>
      <c r="AY457" s="17" t="s">
        <v>135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143</v>
      </c>
      <c r="BK457" s="171">
        <f>ROUND(I457*H457,2)</f>
        <v>0</v>
      </c>
      <c r="BL457" s="17" t="s">
        <v>912</v>
      </c>
      <c r="BM457" s="170" t="s">
        <v>913</v>
      </c>
    </row>
    <row r="458" spans="2:63" s="12" customFormat="1" ht="22.9" customHeight="1">
      <c r="B458" s="144"/>
      <c r="D458" s="145" t="s">
        <v>75</v>
      </c>
      <c r="E458" s="155" t="s">
        <v>914</v>
      </c>
      <c r="F458" s="155" t="s">
        <v>915</v>
      </c>
      <c r="I458" s="147"/>
      <c r="J458" s="156">
        <f>BK458</f>
        <v>0</v>
      </c>
      <c r="L458" s="144"/>
      <c r="M458" s="149"/>
      <c r="N458" s="150"/>
      <c r="O458" s="150"/>
      <c r="P458" s="151">
        <f>P459</f>
        <v>0</v>
      </c>
      <c r="Q458" s="150"/>
      <c r="R458" s="151">
        <f>R459</f>
        <v>0</v>
      </c>
      <c r="S458" s="150"/>
      <c r="T458" s="152">
        <f>T459</f>
        <v>0</v>
      </c>
      <c r="AR458" s="145" t="s">
        <v>155</v>
      </c>
      <c r="AT458" s="153" t="s">
        <v>75</v>
      </c>
      <c r="AU458" s="153" t="s">
        <v>84</v>
      </c>
      <c r="AY458" s="145" t="s">
        <v>135</v>
      </c>
      <c r="BK458" s="154">
        <f>BK459</f>
        <v>0</v>
      </c>
    </row>
    <row r="459" spans="1:65" s="2" customFormat="1" ht="22.5" customHeight="1">
      <c r="A459" s="32"/>
      <c r="B459" s="157"/>
      <c r="C459" s="158">
        <v>165</v>
      </c>
      <c r="D459" s="158" t="s">
        <v>138</v>
      </c>
      <c r="E459" s="159" t="s">
        <v>916</v>
      </c>
      <c r="F459" s="160" t="s">
        <v>915</v>
      </c>
      <c r="G459" s="161" t="s">
        <v>389</v>
      </c>
      <c r="H459" s="162">
        <v>1</v>
      </c>
      <c r="I459" s="163"/>
      <c r="J459" s="164">
        <f>ROUND(I459*H459,2)</f>
        <v>0</v>
      </c>
      <c r="K459" s="165"/>
      <c r="L459" s="33"/>
      <c r="M459" s="207" t="s">
        <v>1</v>
      </c>
      <c r="N459" s="208" t="s">
        <v>42</v>
      </c>
      <c r="O459" s="209"/>
      <c r="P459" s="210">
        <f>O459*H459</f>
        <v>0</v>
      </c>
      <c r="Q459" s="210">
        <v>0</v>
      </c>
      <c r="R459" s="210">
        <f>Q459*H459</f>
        <v>0</v>
      </c>
      <c r="S459" s="210">
        <v>0</v>
      </c>
      <c r="T459" s="211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70" t="s">
        <v>912</v>
      </c>
      <c r="AT459" s="170" t="s">
        <v>138</v>
      </c>
      <c r="AU459" s="170" t="s">
        <v>143</v>
      </c>
      <c r="AY459" s="17" t="s">
        <v>135</v>
      </c>
      <c r="BE459" s="171">
        <f>IF(N459="základní",J459,0)</f>
        <v>0</v>
      </c>
      <c r="BF459" s="171">
        <f>IF(N459="snížená",J459,0)</f>
        <v>0</v>
      </c>
      <c r="BG459" s="171">
        <f>IF(N459="zákl. přenesená",J459,0)</f>
        <v>0</v>
      </c>
      <c r="BH459" s="171">
        <f>IF(N459="sníž. přenesená",J459,0)</f>
        <v>0</v>
      </c>
      <c r="BI459" s="171">
        <f>IF(N459="nulová",J459,0)</f>
        <v>0</v>
      </c>
      <c r="BJ459" s="17" t="s">
        <v>143</v>
      </c>
      <c r="BK459" s="171">
        <f>ROUND(I459*H459,2)</f>
        <v>0</v>
      </c>
      <c r="BL459" s="17" t="s">
        <v>912</v>
      </c>
      <c r="BM459" s="170" t="s">
        <v>917</v>
      </c>
    </row>
    <row r="460" spans="1:31" s="2" customFormat="1" ht="6.95" customHeight="1">
      <c r="A460" s="32"/>
      <c r="B460" s="47"/>
      <c r="C460" s="48"/>
      <c r="D460" s="48"/>
      <c r="E460" s="48"/>
      <c r="F460" s="48"/>
      <c r="G460" s="48"/>
      <c r="H460" s="48"/>
      <c r="I460" s="116"/>
      <c r="J460" s="48"/>
      <c r="K460" s="48"/>
      <c r="L460" s="33"/>
      <c r="M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</row>
  </sheetData>
  <autoFilter ref="C141:K459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2020-06-02T05:30:36Z</dcterms:created>
  <dcterms:modified xsi:type="dcterms:W3CDTF">2021-02-24T07:48:47Z</dcterms:modified>
  <cp:category/>
  <cp:version/>
  <cp:contentType/>
  <cp:contentStatus/>
</cp:coreProperties>
</file>