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645" windowHeight="1131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č.5'!$C$139:$K$434</definedName>
    <definedName name="_xlnm.Print_Area" localSheetId="1">'5 - Bytová jednotka č.5'!$C$4:$J$76,'5 - Bytová jednotka č.5'!$C$82:$J$121,'5 - Bytová jednotka č.5'!$C$127:$K$434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<sst xmlns="http://schemas.openxmlformats.org/spreadsheetml/2006/main" count="3672" uniqueCount="880">
  <si>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</si>
  <si>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</si>
  <si>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</si>
  <si>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</si>
  <si>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</si>
  <si>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</si>
  <si>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</si>
  <si>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</si>
  <si>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</si>
  <si>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</si>
  <si>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</si>
  <si>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</si>
  <si>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</si>
  <si>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</si>
  <si>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</si>
  <si>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</si>
  <si>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</si>
  <si>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</si>
  <si>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</si>
  <si>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</si>
  <si>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</si>
  <si>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</si>
  <si>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</si>
  <si>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</si>
  <si>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</si>
  <si>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</si>
  <si>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</si>
  <si>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</si>
  <si>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</si>
  <si>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</si>
  <si>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</si>
  <si>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</si>
  <si>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</si>
  <si>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</si>
  <si>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</si>
  <si>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</si>
  <si>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</si>
  <si>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</si>
  <si>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</si>
  <si>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</si>
  <si>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</si>
  <si>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</si>
  <si>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</si>
  <si>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</si>
  <si>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</si>
  <si>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</si>
  <si>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</si>
  <si>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</si>
  <si>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</si>
  <si>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</si>
  <si>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</si>
  <si>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</si>
  <si>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</si>
  <si>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</si>
  <si>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</si>
  <si>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</si>
  <si>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</si>
  <si>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</si>
  <si>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</si>
  <si>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</si>
  <si>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</si>
  <si>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</si>
  <si>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</si>
  <si>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</si>
  <si>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</si>
  <si>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</si>
  <si>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</si>
  <si>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</si>
  <si>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</si>
  <si>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</si>
  <si>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</si>
  <si>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</si>
  <si>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</si>
  <si>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</si>
  <si>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</si>
  <si>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</si>
  <si>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</si>
  <si>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</si>
  <si>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</si>
  <si>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</si>
  <si>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</si>
  <si>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</si>
  <si>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</si>
  <si>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</si>
  <si>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</si>
  <si>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</si>
  <si>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</si>
  <si>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</si>
  <si>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</si>
  <si>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</si>
  <si>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</si>
  <si>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</si>
  <si>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</si>
  <si>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</si>
  <si>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</si>
  <si>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</si>
  <si>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</si>
  <si>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</si>
  <si>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</si>
  <si>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</si>
  <si>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</si>
  <si>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</si>
  <si>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</si>
  <si>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</si>
  <si>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</si>
  <si>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</si>
  <si>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</si>
  <si>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</si>
  <si>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</si>
  <si>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</si>
  <si>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</si>
  <si>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</si>
  <si>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</si>
  <si>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</si>
  <si>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</si>
  <si>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</si>
  <si>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</si>
  <si>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</si>
  <si>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</si>
  <si>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</si>
  <si>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</si>
  <si>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</si>
  <si>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</si>
  <si>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</si>
  <si>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</si>
  <si>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</si>
  <si>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</si>
  <si>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</si>
  <si>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</si>
  <si>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</si>
  <si>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</si>
  <si>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</si>
  <si>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</si>
  <si>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</si>
  <si>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</si>
  <si>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</si>
  <si>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</si>
  <si>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</si>
  <si>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</si>
  <si>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</si>
  <si>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2</t>
  </si>
  <si>
    <t>530865160</t>
  </si>
  <si>
    <t>VV</t>
  </si>
  <si>
    <t>3,25</t>
  </si>
  <si>
    <t>Součet</t>
  </si>
  <si>
    <t>611142001</t>
  </si>
  <si>
    <t>Potažení vnitřních stropů sklovláknitým pletivem vtlačeným do tenkovrstvé hmoty</t>
  </si>
  <si>
    <t>324282223</t>
  </si>
  <si>
    <t>3</t>
  </si>
  <si>
    <t>611311131</t>
  </si>
  <si>
    <t>Potažení vnitřních rovných stropů vápenným štukem tloušťky do 3 mm</t>
  </si>
  <si>
    <t>290043294</t>
  </si>
  <si>
    <t>611321111</t>
  </si>
  <si>
    <t>Vápenocementová omítka hrubá jednovrstvá zatřená vnitřních stropů rovných nanášená ručně</t>
  </si>
  <si>
    <t>2011210454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</si>
  <si>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</si>
  <si>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</si>
  <si>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</si>
  <si>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</si>
  <si>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</si>
  <si>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</si>
  <si>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7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</si>
  <si>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</si>
  <si>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</si>
  <si>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</si>
  <si>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</si>
  <si>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</si>
  <si>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</si>
  <si>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</si>
  <si>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</si>
  <si>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</si>
  <si>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</si>
  <si>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</si>
  <si>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619991001</t>
  </si>
  <si>
    <t>Zakrytí podlah fólií přilepenou lepící páskou</t>
  </si>
  <si>
    <t>335687933</t>
  </si>
  <si>
    <t>4,04*2</t>
  </si>
  <si>
    <t>20</t>
  </si>
  <si>
    <t>10</t>
  </si>
  <si>
    <t>619991011</t>
  </si>
  <si>
    <t>Obalení konstrukcí a prvků fólií přilepenou lepící páskou</t>
  </si>
  <si>
    <t>-898496348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</si>
  <si>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</si>
  <si>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</si>
  <si>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</si>
  <si>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</si>
  <si>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</si>
  <si>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</si>
  <si>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-1946130643</t>
  </si>
  <si>
    <t>12</t>
  </si>
  <si>
    <t>631319197</t>
  </si>
  <si>
    <t>Příplatek k mazanině tl do 240 mm za plochu do 5 m2</t>
  </si>
  <si>
    <t>1070249430</t>
  </si>
  <si>
    <t>13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</si>
  <si>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</si>
  <si>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</si>
  <si>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</si>
  <si>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</si>
  <si>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</si>
  <si>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</si>
  <si>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</si>
  <si>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</si>
  <si>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</si>
  <si>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</si>
  <si>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</si>
  <si>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</si>
  <si>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</si>
  <si>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</si>
  <si>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</si>
  <si>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</si>
  <si>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zárubeň ocelová pro sádrokarton 100 700 L/P</t>
  </si>
  <si>
    <t>-579421320</t>
  </si>
  <si>
    <t>Ostatní konstrukce a práce, bourání</t>
  </si>
  <si>
    <t>17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</si>
  <si>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</si>
  <si>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</si>
  <si>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</si>
  <si>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</si>
  <si>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</si>
  <si>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</si>
  <si>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18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</si>
  <si>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</si>
  <si>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</si>
  <si>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</si>
  <si>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</si>
  <si>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19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</si>
  <si>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</si>
  <si>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</si>
  <si>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</si>
  <si>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</si>
  <si>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</si>
  <si>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</si>
  <si>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</si>
  <si>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</si>
  <si>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</si>
  <si>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</si>
  <si>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</si>
  <si>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</si>
  <si>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</si>
  <si>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</si>
  <si>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</si>
  <si>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</si>
  <si>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</si>
  <si>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</si>
  <si>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1688602951</t>
  </si>
  <si>
    <t>23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</si>
  <si>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</si>
  <si>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</si>
  <si>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</si>
  <si>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</si>
  <si>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24</t>
  </si>
  <si>
    <t>997013501</t>
  </si>
  <si>
    <t>Odvoz suti a vybouraných hmot na skládku nebo meziskládku do 1 km se složením</t>
  </si>
  <si>
    <t>-2119968737</t>
  </si>
  <si>
    <t>25</t>
  </si>
  <si>
    <t>997013509</t>
  </si>
  <si>
    <t>Příplatek k odvozu suti a vybouraných hmot na skládku ZKD 1 km přes 1 km</t>
  </si>
  <si>
    <t>-41546433</t>
  </si>
  <si>
    <t>3,017*9 'Přepočtené koeficientem množství</t>
  </si>
  <si>
    <t>26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</si>
  <si>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</si>
  <si>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</si>
  <si>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</si>
  <si>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</si>
  <si>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</si>
  <si>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27</t>
  </si>
  <si>
    <t>998011003</t>
  </si>
  <si>
    <t>Přesun hmot pro budovy zděné v do 24 m</t>
  </si>
  <si>
    <t>332293610</t>
  </si>
  <si>
    <t>28</t>
  </si>
  <si>
    <t>998011014</t>
  </si>
  <si>
    <t>Příplatek k přesunu hmot pro budovy zděné za zvětšený přesun do 500 m</t>
  </si>
  <si>
    <t>-1779270019</t>
  </si>
  <si>
    <t>29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</si>
  <si>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</si>
  <si>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</si>
  <si>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</si>
  <si>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</si>
  <si>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</si>
  <si>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</si>
  <si>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</si>
  <si>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</si>
  <si>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</si>
  <si>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</si>
  <si>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277180845</t>
  </si>
  <si>
    <t>31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</si>
  <si>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</si>
  <si>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</si>
  <si>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</si>
  <si>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</si>
  <si>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</si>
  <si>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</si>
  <si>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</si>
  <si>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</si>
  <si>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</si>
  <si>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</si>
  <si>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</si>
  <si>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</si>
  <si>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33</t>
  </si>
  <si>
    <t>711199095</t>
  </si>
  <si>
    <t>Příplatek k izolacím proti zemní vlhkosti za plochu do 10 m2 natěradly za studena nebo za horka</t>
  </si>
  <si>
    <t>1700889665</t>
  </si>
  <si>
    <t>3,25+6,568</t>
  </si>
  <si>
    <t>34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</si>
  <si>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</si>
  <si>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</si>
  <si>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</si>
  <si>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</si>
  <si>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</si>
  <si>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</si>
  <si>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</si>
  <si>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35</t>
  </si>
  <si>
    <t>711199102</t>
  </si>
  <si>
    <t>Provedení těsnícího koutu pro vnější nebo vnitřní roh spáry podlaha - stěna</t>
  </si>
  <si>
    <t>1975746015</t>
  </si>
  <si>
    <t>36</t>
  </si>
  <si>
    <t>28355020</t>
  </si>
  <si>
    <t>páska pružná těsnící š 80mm</t>
  </si>
  <si>
    <t>-157998654</t>
  </si>
  <si>
    <t>14,32*1,1</t>
  </si>
  <si>
    <t>37</t>
  </si>
  <si>
    <t>998711103</t>
  </si>
  <si>
    <t>Přesun hmot tonážní pro izolace proti vodě, vlhkosti a plynům v objektech výšky do 60 m</t>
  </si>
  <si>
    <t>-57580135</t>
  </si>
  <si>
    <t>38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</si>
  <si>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</si>
  <si>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</si>
  <si>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</si>
  <si>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</si>
  <si>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</si>
  <si>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39</t>
  </si>
  <si>
    <t>721171808</t>
  </si>
  <si>
    <t>Demontáž potrubí z PVC do D 114</t>
  </si>
  <si>
    <t>1492014250</t>
  </si>
  <si>
    <t>40</t>
  </si>
  <si>
    <t>721173706</t>
  </si>
  <si>
    <t>Potrubí kanalizační z PE odpadní DN 100</t>
  </si>
  <si>
    <t>-1512259683</t>
  </si>
  <si>
    <t>41</t>
  </si>
  <si>
    <t>721173722</t>
  </si>
  <si>
    <t>Potrubí kanalizační z PE připojovací DN 40</t>
  </si>
  <si>
    <t>1791667421</t>
  </si>
  <si>
    <t>42</t>
  </si>
  <si>
    <t>721173724</t>
  </si>
  <si>
    <t>Potrubí kanalizační z PE připojovací DN 70</t>
  </si>
  <si>
    <t>-465818085</t>
  </si>
  <si>
    <t>43</t>
  </si>
  <si>
    <t>721220801</t>
  </si>
  <si>
    <t>Demontáž uzávěrek zápachových DN 70</t>
  </si>
  <si>
    <t>1759857268</t>
  </si>
  <si>
    <t>vana,umyvadlo,pračka:</t>
  </si>
  <si>
    <t>44</t>
  </si>
  <si>
    <t>721290111</t>
  </si>
  <si>
    <t>Zkouška těsnosti potrubí kanalizace vodou do DN 125</t>
  </si>
  <si>
    <t>-1871484168</t>
  </si>
  <si>
    <t>45</t>
  </si>
  <si>
    <t>998721103</t>
  </si>
  <si>
    <t>Přesun hmot tonážní pro vnitřní kanalizace v objektech v do 24 m</t>
  </si>
  <si>
    <t>606443196</t>
  </si>
  <si>
    <t>46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</si>
  <si>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</si>
  <si>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</si>
  <si>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</si>
  <si>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</si>
  <si>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</si>
  <si>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47</t>
  </si>
  <si>
    <t>722170801</t>
  </si>
  <si>
    <t>Demontáž rozvodů vody z plastů do D 25</t>
  </si>
  <si>
    <t>-235910146</t>
  </si>
  <si>
    <t>48</t>
  </si>
  <si>
    <t>722176113</t>
  </si>
  <si>
    <t>Montáž potrubí plastové spojované svary polyfuzně do D 25 mm</t>
  </si>
  <si>
    <t>667175137</t>
  </si>
  <si>
    <t>49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</si>
  <si>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</si>
  <si>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</si>
  <si>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</si>
  <si>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</si>
  <si>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</si>
  <si>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</si>
  <si>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51</t>
  </si>
  <si>
    <t>28615153</t>
  </si>
  <si>
    <t>trubka vodovodní tlaková PPR řada PN 20 D 25mm dl 4m</t>
  </si>
  <si>
    <t>1810904515</t>
  </si>
  <si>
    <t>52</t>
  </si>
  <si>
    <t>722179191</t>
  </si>
  <si>
    <t>Příplatek k rozvodu vody z plastů za malý rozsah prací na zakázce do 20 m</t>
  </si>
  <si>
    <t>soubor</t>
  </si>
  <si>
    <t>1015964653</t>
  </si>
  <si>
    <t>53</t>
  </si>
  <si>
    <t>722179192</t>
  </si>
  <si>
    <t>Příplatek k rozvodu vody z plastů za potrubí do D 32 mm do 15 svarů</t>
  </si>
  <si>
    <t>-225951747</t>
  </si>
  <si>
    <t>54</t>
  </si>
  <si>
    <t>722290215</t>
  </si>
  <si>
    <t>Zkouška těsnosti vodovodního potrubí hrdlového nebo přírubového do DN 100</t>
  </si>
  <si>
    <t>1786928775</t>
  </si>
  <si>
    <t>55</t>
  </si>
  <si>
    <t>722290234</t>
  </si>
  <si>
    <t>Proplach a dezinfekce vodovodního potrubí do DN 80</t>
  </si>
  <si>
    <t>1817378551</t>
  </si>
  <si>
    <t>56</t>
  </si>
  <si>
    <t>998722103</t>
  </si>
  <si>
    <t>Přesun hmot tonážní pro vnitřní vodovod v objektech v do 24 m</t>
  </si>
  <si>
    <t>-1517904910</t>
  </si>
  <si>
    <t>57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</si>
  <si>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</si>
  <si>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</si>
  <si>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</si>
  <si>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</si>
  <si>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</si>
  <si>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58</t>
  </si>
  <si>
    <t>725110811</t>
  </si>
  <si>
    <t>Demontáž klozetů splachovací s nádrží</t>
  </si>
  <si>
    <t>1107913490</t>
  </si>
  <si>
    <t>59</t>
  </si>
  <si>
    <t>725112001</t>
  </si>
  <si>
    <t>Klozet keramický standardní samostatně stojící s hlubokým splachováním odpad vodorovný</t>
  </si>
  <si>
    <t>210211353</t>
  </si>
  <si>
    <t>60</t>
  </si>
  <si>
    <t>725210821</t>
  </si>
  <si>
    <t>Demontáž umyvadel bez výtokových armatur</t>
  </si>
  <si>
    <t>-722823337</t>
  </si>
  <si>
    <t>61</t>
  </si>
  <si>
    <t>725211602</t>
  </si>
  <si>
    <t>Umyvadlo keramické připevněné na stěnu šrouby bílé bez krytu na sifon 550 mm</t>
  </si>
  <si>
    <t>747903297</t>
  </si>
  <si>
    <t>62</t>
  </si>
  <si>
    <t>725220841</t>
  </si>
  <si>
    <t>Demontáž van ocelová</t>
  </si>
  <si>
    <t>1808744777</t>
  </si>
  <si>
    <t>63</t>
  </si>
  <si>
    <t>725245151</t>
  </si>
  <si>
    <t>Zástěna sprchová zásuvná dvoudílná s jedním otvíravým dílem do výšky 2000 mm a šířky 1200 mm</t>
  </si>
  <si>
    <t>-1393213483</t>
  </si>
  <si>
    <t>64</t>
  </si>
  <si>
    <t>55145594</t>
  </si>
  <si>
    <t>baterie sprchová páková 150 mm chrom vč. příslušenství a držáku-tyče</t>
  </si>
  <si>
    <t>1642837872</t>
  </si>
  <si>
    <t>65</t>
  </si>
  <si>
    <t>55233200</t>
  </si>
  <si>
    <t>žlab sprchového koutu se zápachovou uzávěrkou š koutu 1000mm</t>
  </si>
  <si>
    <t>80413746</t>
  </si>
  <si>
    <t>66</t>
  </si>
  <si>
    <t>55233206</t>
  </si>
  <si>
    <t>rošt žlabu sprchového koutu š koutu 1000mm</t>
  </si>
  <si>
    <t>805611690</t>
  </si>
  <si>
    <t>67</t>
  </si>
  <si>
    <t>725810811</t>
  </si>
  <si>
    <t>Demontáž ventilů výtokových nástěnných</t>
  </si>
  <si>
    <t>-1409614251</t>
  </si>
  <si>
    <t>68</t>
  </si>
  <si>
    <t>725811115</t>
  </si>
  <si>
    <t>Ventil nástěnný pevný výtok G1/2x80 mm</t>
  </si>
  <si>
    <t>1032325261</t>
  </si>
  <si>
    <t>69</t>
  </si>
  <si>
    <t>725820801</t>
  </si>
  <si>
    <t>Demontáž baterie nástěnné do G 3 / 4</t>
  </si>
  <si>
    <t>224333423</t>
  </si>
  <si>
    <t>70</t>
  </si>
  <si>
    <t>725822611</t>
  </si>
  <si>
    <t>Baterie umyvadlová stojánková páková bez výpusti</t>
  </si>
  <si>
    <t>-204364853</t>
  </si>
  <si>
    <t>71</t>
  </si>
  <si>
    <t>725869101</t>
  </si>
  <si>
    <t>Montáž zápachových uzávěrek do DN 40</t>
  </si>
  <si>
    <t>-456866810</t>
  </si>
  <si>
    <t>72</t>
  </si>
  <si>
    <t>55161837</t>
  </si>
  <si>
    <t>uzávěrka zápachová pro pračku a myčku nástěnná PP-bílá DN 40</t>
  </si>
  <si>
    <t>598104706</t>
  </si>
  <si>
    <t>73</t>
  </si>
  <si>
    <t>ZUU</t>
  </si>
  <si>
    <t>Zápachová uzávěra - sifon pro umyvadla, provedení chrom</t>
  </si>
  <si>
    <t>561006523</t>
  </si>
  <si>
    <t>74</t>
  </si>
  <si>
    <t>998725103</t>
  </si>
  <si>
    <t>Přesun hmot tonážní pro zařizovací předměty v objektech v do 24 m</t>
  </si>
  <si>
    <t>-1910081315</t>
  </si>
  <si>
    <t>75</t>
  </si>
  <si>
    <t>998725181</t>
  </si>
  <si>
    <t>Příplatek k přesunu hmot tonážní 725 prováděný bez použití mechanizace</t>
  </si>
  <si>
    <t>554909922</t>
  </si>
  <si>
    <t>76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</si>
  <si>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</si>
  <si>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</si>
  <si>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</si>
  <si>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</si>
  <si>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</si>
  <si>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</si>
  <si>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77</t>
  </si>
  <si>
    <t>726131001</t>
  </si>
  <si>
    <t>Instalační předstěna - umyvadlo do v 1120 mm se stojánkovou baterií do lehkých stěn s kovovou kcí</t>
  </si>
  <si>
    <t>726181781</t>
  </si>
  <si>
    <t>78</t>
  </si>
  <si>
    <t>998726113</t>
  </si>
  <si>
    <t>Přesun hmot tonážní pro instalační prefabrikáty v objektech v do 24 m</t>
  </si>
  <si>
    <t>2018071198</t>
  </si>
  <si>
    <t>79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</si>
  <si>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</si>
  <si>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</si>
  <si>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</si>
  <si>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</si>
  <si>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</si>
  <si>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80</t>
  </si>
  <si>
    <t>741112001</t>
  </si>
  <si>
    <t>Montáž krabice zapuštěná plastová kruhová</t>
  </si>
  <si>
    <t>1641522183</t>
  </si>
  <si>
    <t>81</t>
  </si>
  <si>
    <t>34571515</t>
  </si>
  <si>
    <t>krabice přístrojová instalační 400 V, 142x71x45mm do dutých stěn</t>
  </si>
  <si>
    <t>1605885419</t>
  </si>
  <si>
    <t>82</t>
  </si>
  <si>
    <t>741120001</t>
  </si>
  <si>
    <t>Montáž vodič Cu izolovaný plný a laněný žíla 0,35-6 mm2 pod omítku (CY)</t>
  </si>
  <si>
    <t>-1655389984</t>
  </si>
  <si>
    <t>83</t>
  </si>
  <si>
    <t>34111036</t>
  </si>
  <si>
    <t>kabel silový s Cu jádrem 1 kV 3x2,5mm2</t>
  </si>
  <si>
    <t>-603497209</t>
  </si>
  <si>
    <t>84</t>
  </si>
  <si>
    <t>34111018</t>
  </si>
  <si>
    <t>kabel silový s Cu jádrem 6mm2</t>
  </si>
  <si>
    <t>-1882763688</t>
  </si>
  <si>
    <t>85</t>
  </si>
  <si>
    <t>741210001</t>
  </si>
  <si>
    <t>Montáž rozvodnice oceloplechová nebo plastová běžná do 20 kg</t>
  </si>
  <si>
    <t>-1630493910</t>
  </si>
  <si>
    <t>86</t>
  </si>
  <si>
    <t>35713850</t>
  </si>
  <si>
    <t>rozvodnice elektroměrové s jedním 1 fázovým místem bez požární úpravy 18 pozic</t>
  </si>
  <si>
    <t>942018444</t>
  </si>
  <si>
    <t>87</t>
  </si>
  <si>
    <t>741310001</t>
  </si>
  <si>
    <t>Montáž vypínač nástěnný 1-jednopólový prostředí normální</t>
  </si>
  <si>
    <t>-1640661667</t>
  </si>
  <si>
    <t>88</t>
  </si>
  <si>
    <t>34535799</t>
  </si>
  <si>
    <t>ovladač zapínací tlačítkový 10A 3553-80289 velkoplošný</t>
  </si>
  <si>
    <t>1350451943</t>
  </si>
  <si>
    <t>89</t>
  </si>
  <si>
    <t>741313001</t>
  </si>
  <si>
    <t>Montáž zásuvka (polo)zapuštěná bezšroubové připojení 2P+PE se zapojením vodičů</t>
  </si>
  <si>
    <t>1256391964</t>
  </si>
  <si>
    <t>90</t>
  </si>
  <si>
    <t>35811077</t>
  </si>
  <si>
    <t>zásuvka nepropustná nástěnná 16A 220 V 3pólová</t>
  </si>
  <si>
    <t>-1756915355</t>
  </si>
  <si>
    <t>91</t>
  </si>
  <si>
    <t>741370002</t>
  </si>
  <si>
    <t>Montáž svítidlo žárovkové bytové stropní přisazené 1 zdroj se sklem</t>
  </si>
  <si>
    <t>-634792933</t>
  </si>
  <si>
    <t>92</t>
  </si>
  <si>
    <t>34821275</t>
  </si>
  <si>
    <t>svítidlo bytové žárovkové IP 42, max. 60 W E27</t>
  </si>
  <si>
    <t>-339151072</t>
  </si>
  <si>
    <t>93</t>
  </si>
  <si>
    <t>34823735</t>
  </si>
  <si>
    <t>svítidlo zářivkové interiérové s kompenzací, barva bílá, 18W, délka 974 mm</t>
  </si>
  <si>
    <t>1516369742</t>
  </si>
  <si>
    <t>94</t>
  </si>
  <si>
    <t>34111030</t>
  </si>
  <si>
    <t>kabel silový s Cu jádrem 1 kV 3x1,5mm2</t>
  </si>
  <si>
    <t>222816576</t>
  </si>
  <si>
    <t>95</t>
  </si>
  <si>
    <t>741810001</t>
  </si>
  <si>
    <t>Celková prohlídka elektrického rozvodu a zařízení do 100 000,- Kč</t>
  </si>
  <si>
    <t>864825378</t>
  </si>
  <si>
    <t>96</t>
  </si>
  <si>
    <t>998741103</t>
  </si>
  <si>
    <t>Přesun hmot tonážní pro silnoproud v objektech v do 24 m</t>
  </si>
  <si>
    <t>241733212</t>
  </si>
  <si>
    <t>97</t>
  </si>
  <si>
    <t>EL</t>
  </si>
  <si>
    <t>Dodávka a zapojení elektrického sporáku s elektrickou troubou</t>
  </si>
  <si>
    <t>1309808673</t>
  </si>
  <si>
    <t>98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</si>
  <si>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</si>
  <si>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</si>
  <si>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</si>
  <si>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</si>
  <si>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</si>
  <si>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99</t>
  </si>
  <si>
    <t>751111012</t>
  </si>
  <si>
    <t>Mtž vent ax ntl nástěnného základního D do 200 mm</t>
  </si>
  <si>
    <t>1776743345</t>
  </si>
  <si>
    <t>100</t>
  </si>
  <si>
    <t>V</t>
  </si>
  <si>
    <t>Axiální ventilátor max. 20x20cm, pr. 125 mm</t>
  </si>
  <si>
    <t>-1763580870</t>
  </si>
  <si>
    <t>101</t>
  </si>
  <si>
    <t>751111811</t>
  </si>
  <si>
    <t>Demontáž ventilátoru axiálního nízkotlakého kruhové potrubí D do 200 mm</t>
  </si>
  <si>
    <t>-1475826021</t>
  </si>
  <si>
    <t>104</t>
  </si>
  <si>
    <t>998751102</t>
  </si>
  <si>
    <t>Přesun hmot tonážní pro vzduchotechniku v objektech v do 24 m</t>
  </si>
  <si>
    <t>-1632170730</t>
  </si>
  <si>
    <t>105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</si>
  <si>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</si>
  <si>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</si>
  <si>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</si>
  <si>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</si>
  <si>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</si>
  <si>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106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</si>
  <si>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</si>
  <si>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</si>
  <si>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</si>
  <si>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</si>
  <si>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</si>
  <si>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</si>
  <si>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</si>
  <si>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107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</si>
  <si>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</si>
  <si>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</si>
  <si>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</si>
  <si>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</si>
  <si>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108</t>
  </si>
  <si>
    <t>763111751</t>
  </si>
  <si>
    <t>Příplatek k SDK příčce za plochu do 6 m2 jednotlivě</t>
  </si>
  <si>
    <t>2048429318</t>
  </si>
  <si>
    <t>109</t>
  </si>
  <si>
    <t>763111762</t>
  </si>
  <si>
    <t>Příplatek k SDK příčce s jednoduchou nosnou konstrukcí za zahuštění profilů na vzdálenost 41 mm</t>
  </si>
  <si>
    <t>1714851427</t>
  </si>
  <si>
    <t>110</t>
  </si>
  <si>
    <t>763111771</t>
  </si>
  <si>
    <t>Příplatek k SDK příčce za rovinnost kvality Q3</t>
  </si>
  <si>
    <t>508909671</t>
  </si>
  <si>
    <t>20,813*2</t>
  </si>
  <si>
    <t>111</t>
  </si>
  <si>
    <t>998763303</t>
  </si>
  <si>
    <t>Přesun hmot tonážní pro sádrokartonové konstrukce v objektech v do 24 m</t>
  </si>
  <si>
    <t>-1976687554</t>
  </si>
  <si>
    <t>112</t>
  </si>
  <si>
    <t>998763381</t>
  </si>
  <si>
    <t>Příplatek k přesunu hmot tonážní 763 SDK prováděný bez použití mechanizace</t>
  </si>
  <si>
    <t>1217539837</t>
  </si>
  <si>
    <t>113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</si>
  <si>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</si>
  <si>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</si>
  <si>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</si>
  <si>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</si>
  <si>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</si>
  <si>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</si>
  <si>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114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</si>
  <si>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</si>
  <si>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</si>
  <si>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</si>
  <si>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</si>
  <si>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</si>
  <si>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115</t>
  </si>
  <si>
    <t>766660001</t>
  </si>
  <si>
    <t>Montáž dveřních křídel otvíravých 1křídlových š do 0,8 m do ocelové zárubně</t>
  </si>
  <si>
    <t>375342203</t>
  </si>
  <si>
    <t>116</t>
  </si>
  <si>
    <t>61162854</t>
  </si>
  <si>
    <t>dveře vnitřní foliované plné 1křídlové 70x197 cm</t>
  </si>
  <si>
    <t>-400511483</t>
  </si>
  <si>
    <t>117</t>
  </si>
  <si>
    <t>61162857</t>
  </si>
  <si>
    <t>dveře vnitřní foliované plné 1křídlové 80x197 cm</t>
  </si>
  <si>
    <t>158639230</t>
  </si>
  <si>
    <t>118</t>
  </si>
  <si>
    <t>54914610</t>
  </si>
  <si>
    <t>kování vrchní dveřní klika včetně rozet a montážního materiál nerez PK</t>
  </si>
  <si>
    <t>1272145980</t>
  </si>
  <si>
    <t>119</t>
  </si>
  <si>
    <t>766660722</t>
  </si>
  <si>
    <t>Montáž dveřního kování - zámku</t>
  </si>
  <si>
    <t>-85293795</t>
  </si>
  <si>
    <t>120</t>
  </si>
  <si>
    <t>54925015</t>
  </si>
  <si>
    <t>zámek stavební zadlabací dozický 02-03 L Zn</t>
  </si>
  <si>
    <t>-337428087</t>
  </si>
  <si>
    <t>121</t>
  </si>
  <si>
    <t>766695212</t>
  </si>
  <si>
    <t>Montáž truhlářských prahů dveří 1křídlových šířky do 10 cm</t>
  </si>
  <si>
    <t>2047089937</t>
  </si>
  <si>
    <t>122</t>
  </si>
  <si>
    <t>61187416</t>
  </si>
  <si>
    <t>práh dveřní dřevěný bukový tl 2cm dl 92cm š 10cm</t>
  </si>
  <si>
    <t>-1127604152</t>
  </si>
  <si>
    <t>123</t>
  </si>
  <si>
    <t>766812840</t>
  </si>
  <si>
    <t>Demontáž kuchyňských linek dřevěných nebo kovových délky do 2,1 m</t>
  </si>
  <si>
    <t>1853699049</t>
  </si>
  <si>
    <t>124</t>
  </si>
  <si>
    <t>998766103</t>
  </si>
  <si>
    <t>Přesun hmot tonážní pro konstrukce truhlářské v objektech v do 24 m</t>
  </si>
  <si>
    <t>1967293205</t>
  </si>
  <si>
    <t>125</t>
  </si>
  <si>
    <t>998766181</t>
  </si>
  <si>
    <t>Příplatek k přesunu hmot tonážní 766 prováděný bez použití mechanizace</t>
  </si>
  <si>
    <t>-123365139</t>
  </si>
  <si>
    <t>126</t>
  </si>
  <si>
    <t>DV</t>
  </si>
  <si>
    <t>Dodávka a osazení SDK konstrukce dvířek za wc - pro obklad vč. úchytek a začištění</t>
  </si>
  <si>
    <t>1085587334</t>
  </si>
  <si>
    <t>127</t>
  </si>
  <si>
    <t>KL</t>
  </si>
  <si>
    <t>Kuchyňská linka dle specifikace vč. dřezu - dodávka</t>
  </si>
  <si>
    <t>750760601</t>
  </si>
  <si>
    <t>128</t>
  </si>
  <si>
    <t>MKL</t>
  </si>
  <si>
    <t>Montáž kuchyňské linky dle specifikace</t>
  </si>
  <si>
    <t>-145050429</t>
  </si>
  <si>
    <t>129</t>
  </si>
  <si>
    <t>UP</t>
  </si>
  <si>
    <t>Dodatečná úprava dveřních prahů vzhledem k výškovým rozdílům podlah</t>
  </si>
  <si>
    <t>-1293750392</t>
  </si>
  <si>
    <t>771</t>
  </si>
  <si>
    <t>Podlahy z dlaždic</t>
  </si>
  <si>
    <t>130</t>
  </si>
  <si>
    <t>771571113</t>
  </si>
  <si>
    <t>Montáž podlah z keramických dlaždic režných hladkých do malty do 12 ks/m2</t>
  </si>
  <si>
    <t>1906204315</t>
  </si>
  <si>
    <t>131</t>
  </si>
  <si>
    <t>771591111</t>
  </si>
  <si>
    <t>Podlahy penetrace podkladu</t>
  </si>
  <si>
    <t>326395775</t>
  </si>
  <si>
    <t>132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</si>
  <si>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</si>
  <si>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</si>
  <si>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</si>
  <si>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</si>
  <si>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</si>
  <si>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133</t>
  </si>
  <si>
    <t>998771103</t>
  </si>
  <si>
    <t>Přesun hmot tonážní pro podlahy z dlaždic v objektech v do 24 m</t>
  </si>
  <si>
    <t>1507812907</t>
  </si>
  <si>
    <t>134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</si>
  <si>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</si>
  <si>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</si>
  <si>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</si>
  <si>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</si>
  <si>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</si>
  <si>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135</t>
  </si>
  <si>
    <t>776201812</t>
  </si>
  <si>
    <t>Demontáž lepených povlakových podlah s podložkou ručně</t>
  </si>
  <si>
    <t>1245463263</t>
  </si>
  <si>
    <t>demontáž nášlapné vrstvy z pvc:</t>
  </si>
  <si>
    <t>136</t>
  </si>
  <si>
    <t>776421111</t>
  </si>
  <si>
    <t>Montáž obvodových lišt lepením</t>
  </si>
  <si>
    <t>1475735501</t>
  </si>
  <si>
    <t>1,835+1,775+0,8</t>
  </si>
  <si>
    <t>137</t>
  </si>
  <si>
    <t>28411003</t>
  </si>
  <si>
    <t>lišta soklová PVC 30 x 30 mm</t>
  </si>
  <si>
    <t>-884762666</t>
  </si>
  <si>
    <t>5,04*1,02 'Přepočtené koeficientem množství</t>
  </si>
  <si>
    <t>138</t>
  </si>
  <si>
    <t>998776103</t>
  </si>
  <si>
    <t>Přesun hmot tonážní pro podlahy povlakové v objektech v do 24 m</t>
  </si>
  <si>
    <t>944388594</t>
  </si>
  <si>
    <t>139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</si>
  <si>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</si>
  <si>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</si>
  <si>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</si>
  <si>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</si>
  <si>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</si>
  <si>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140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</si>
  <si>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</si>
  <si>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</si>
  <si>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</si>
  <si>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</si>
  <si>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141</t>
  </si>
  <si>
    <t>L</t>
  </si>
  <si>
    <t>Listela - dekorovaný obklad</t>
  </si>
  <si>
    <t>-1363825612</t>
  </si>
  <si>
    <t>9,12/0,4*1,1</t>
  </si>
  <si>
    <t>142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</si>
  <si>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</si>
  <si>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</si>
  <si>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</si>
  <si>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</si>
  <si>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</si>
  <si>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143</t>
  </si>
  <si>
    <t>59761155</t>
  </si>
  <si>
    <t>dlaždice keramické koupelnové(barevné) přes 19 do 25 ks/m2</t>
  </si>
  <si>
    <t>317438784</t>
  </si>
  <si>
    <t>18,64*1,1</t>
  </si>
  <si>
    <t>144</t>
  </si>
  <si>
    <t>781495111</t>
  </si>
  <si>
    <t>Penetrace podkladu vnitřních obkladů</t>
  </si>
  <si>
    <t>27976128</t>
  </si>
  <si>
    <t>145</t>
  </si>
  <si>
    <t>998781103</t>
  </si>
  <si>
    <t>Přesun hmot tonážní pro obklady keramické v objektech v do 24 m</t>
  </si>
  <si>
    <t>-779266235</t>
  </si>
  <si>
    <t>146</t>
  </si>
  <si>
    <t>998781181</t>
  </si>
  <si>
    <t>Příplatek k přesunu hmot tonážní 781 prováděný bez použití mechanizace</t>
  </si>
  <si>
    <t>-176325598</t>
  </si>
  <si>
    <t>147</t>
  </si>
  <si>
    <t>Z</t>
  </si>
  <si>
    <t>Dodávka a montáž zrcadla na zeď</t>
  </si>
  <si>
    <t>-1015974216</t>
  </si>
  <si>
    <t>783</t>
  </si>
  <si>
    <t>Dokončovací práce - nátěry</t>
  </si>
  <si>
    <t>148</t>
  </si>
  <si>
    <t>783301313</t>
  </si>
  <si>
    <t>Odmaštění zámečnických konstrukcí ředidlovým odmašťovačem</t>
  </si>
  <si>
    <t>-1463399896</t>
  </si>
  <si>
    <t>149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</si>
  <si>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</si>
  <si>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</si>
  <si>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</si>
  <si>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</si>
  <si>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</si>
  <si>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150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</si>
  <si>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</si>
  <si>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</si>
  <si>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</si>
  <si>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</si>
  <si>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</si>
  <si>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151</t>
  </si>
  <si>
    <t>-998683182</t>
  </si>
  <si>
    <t>3,26+3,25</t>
  </si>
  <si>
    <t>stěny:</t>
  </si>
  <si>
    <t>(1,835+2,18+1,105+0,9+0,5+0,2+1,23+1,2)*0,6</t>
  </si>
  <si>
    <t>kuchyň:</t>
  </si>
  <si>
    <t>152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</si>
  <si>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</si>
  <si>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</si>
  <si>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</si>
  <si>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</si>
  <si>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</si>
  <si>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</si>
  <si>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</si>
  <si>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</si>
  <si>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153</t>
  </si>
  <si>
    <t>784181111</t>
  </si>
  <si>
    <t>Základní silikátová jednonásobná penetrace podkladu v místnostech výšky do 3,80m</t>
  </si>
  <si>
    <t>-1458750081</t>
  </si>
  <si>
    <t>154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</si>
  <si>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</si>
  <si>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</si>
  <si>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</si>
  <si>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</si>
  <si>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</si>
  <si>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155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</si>
  <si>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</si>
  <si>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</si>
  <si>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</si>
  <si>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</si>
  <si>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</si>
  <si>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</si>
  <si>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</si>
  <si>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</si>
  <si>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</si>
  <si>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</si>
  <si>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</si>
  <si>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</si>
  <si>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156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</si>
  <si>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</si>
  <si>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</si>
  <si>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</si>
  <si>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</si>
  <si>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</si>
  <si>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157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</si>
  <si>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</si>
  <si>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</si>
  <si>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</si>
  <si>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</si>
  <si>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</si>
  <si>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</si>
  <si>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</si>
  <si>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</si>
  <si>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159</t>
  </si>
  <si>
    <t>030001000</t>
  </si>
  <si>
    <t>1024</t>
  </si>
  <si>
    <t>-806250143</t>
  </si>
  <si>
    <t>VRN7</t>
  </si>
  <si>
    <t>Provozní vlivy</t>
  </si>
  <si>
    <t>160</t>
  </si>
  <si>
    <t>070001000</t>
  </si>
  <si>
    <t>2018892847</t>
  </si>
  <si>
    <t>5 - Bytová jednotka č.13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</si>
</sst>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V. Košaře 122/1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27. 8. 2019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'5 - Bytová jednotka č.5'!J30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5"/>
  <sheetViews>
    <sheetView showGridLines="0" tabSelected="1" workbookViewId="0" topLeftCell="A1">
      <selection activeCell="E23" sqref="E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V. Košaře 122/1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879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>
        <v>44293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ROUND((SUM(BE140:BE434)),2)</f>
        <v>0</v>
      </c>
      <c r="G33" s="32"/>
      <c r="H33" s="32"/>
      <c r="I33" s="103">
        <v>0.21</v>
      </c>
      <c r="J33" s="102">
        <f>ROUND(((SUM(BE140:BE434))*I33),2)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ROUND((SUM(BF140:BF434)),2)</f>
        <v>0</v>
      </c>
      <c r="G34" s="32"/>
      <c r="H34" s="32"/>
      <c r="I34" s="103">
        <v>0.15</v>
      </c>
      <c r="J34" s="102">
        <f>ROUND(((SUM(BF140:BF434))*I34),2)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ROUND((SUM(BG140:BG434)),2)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ROUND((SUM(BH140:BH434)),2)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ROUND((SUM(BI140:BI434)),2)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122/1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5 - Bytová jednotka č.13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>
        <f>IF(J12="","",J12)</f>
        <v>44293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J174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J195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J203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J207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J208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J231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J242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J274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J278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J298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J304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J323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J343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J353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J364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J380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J386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J405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J430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J431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122/1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8" t="str">
        <f>E9</f>
        <v>5 - Bytová jednotka č.13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>
        <f>IF(J12="","",J12)</f>
        <v>44293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P141+P207+P405+P430</f>
        <v>0</v>
      </c>
      <c r="Q140" s="66"/>
      <c r="R140" s="141">
        <f>R141+R207+R405+R430</f>
        <v>2.82114267</v>
      </c>
      <c r="S140" s="66"/>
      <c r="T140" s="142">
        <f>T141+T207+T405+T430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BK141+BK207+BK405+BK430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P142+P174+P195+P203</f>
        <v>0</v>
      </c>
      <c r="Q141" s="150"/>
      <c r="R141" s="151">
        <f>R142+R174+R195+R203</f>
        <v>0.87944802</v>
      </c>
      <c r="S141" s="150"/>
      <c r="T141" s="152">
        <f>T142+T174+T195+T203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BK142+BK174+BK195+BK203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SUM(P143:P173)</f>
        <v>0</v>
      </c>
      <c r="Q142" s="150"/>
      <c r="R142" s="151">
        <f>SUM(R143:R173)</f>
        <v>0.87680162</v>
      </c>
      <c r="S142" s="150"/>
      <c r="T142" s="152">
        <f>SUM(T143:T173)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SUM(BK143:BK173)</f>
        <v>0</v>
      </c>
    </row>
    <row r="143" spans="1:65" s="2" customFormat="1" ht="21.75" customHeight="1">
      <c r="A143" s="32"/>
      <c r="B143" s="157"/>
      <c r="C143" s="158" t="s">
        <v>84</v>
      </c>
      <c r="D143" s="158" t="s">
        <v>135</v>
      </c>
      <c r="E143" s="159" t="s">
        <v>136</v>
      </c>
      <c r="F143" s="160" t="s">
        <v>137</v>
      </c>
      <c r="G143" s="161" t="s">
        <v>138</v>
      </c>
      <c r="H143" s="162">
        <v>3.25</v>
      </c>
      <c r="I143" s="163"/>
      <c r="J143" s="164">
        <f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>O143*H143</f>
        <v>0</v>
      </c>
      <c r="Q143" s="168">
        <v>0.00026</v>
      </c>
      <c r="R143" s="168">
        <f>Q143*H143</f>
        <v>0.0008449999999999999</v>
      </c>
      <c r="S143" s="168">
        <v>0</v>
      </c>
      <c r="T143" s="16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139</v>
      </c>
      <c r="AT143" s="170" t="s">
        <v>135</v>
      </c>
      <c r="AU143" s="170" t="s">
        <v>140</v>
      </c>
      <c r="AY143" s="17" t="s">
        <v>132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7" t="s">
        <v>140</v>
      </c>
      <c r="BK143" s="171">
        <f>ROUND(I143*H143,2)</f>
        <v>0</v>
      </c>
      <c r="BL143" s="17" t="s">
        <v>139</v>
      </c>
      <c r="BM143" s="170" t="s">
        <v>141</v>
      </c>
    </row>
    <row r="144" spans="2:51" s="13" customFormat="1" ht="12">
      <c r="B144" s="172"/>
      <c r="D144" s="173" t="s">
        <v>142</v>
      </c>
      <c r="E144" s="174" t="s">
        <v>1</v>
      </c>
      <c r="F144" s="175" t="s">
        <v>143</v>
      </c>
      <c r="H144" s="176">
        <v>3.25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142</v>
      </c>
      <c r="AU144" s="174" t="s">
        <v>140</v>
      </c>
      <c r="AV144" s="13" t="s">
        <v>140</v>
      </c>
      <c r="AW144" s="13" t="s">
        <v>33</v>
      </c>
      <c r="AX144" s="13" t="s">
        <v>76</v>
      </c>
      <c r="AY144" s="174" t="s">
        <v>132</v>
      </c>
    </row>
    <row r="145" spans="2:51" s="14" customFormat="1" ht="12">
      <c r="B145" s="181"/>
      <c r="D145" s="173" t="s">
        <v>142</v>
      </c>
      <c r="E145" s="182" t="s">
        <v>1</v>
      </c>
      <c r="F145" s="183" t="s">
        <v>144</v>
      </c>
      <c r="H145" s="184">
        <v>3.25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142</v>
      </c>
      <c r="AU145" s="182" t="s">
        <v>140</v>
      </c>
      <c r="AV145" s="14" t="s">
        <v>139</v>
      </c>
      <c r="AW145" s="14" t="s">
        <v>33</v>
      </c>
      <c r="AX145" s="14" t="s">
        <v>84</v>
      </c>
      <c r="AY145" s="182" t="s">
        <v>132</v>
      </c>
    </row>
    <row r="146" spans="1:65" s="2" customFormat="1" ht="21.75" customHeight="1">
      <c r="A146" s="32"/>
      <c r="B146" s="157"/>
      <c r="C146" s="158" t="s">
        <v>140</v>
      </c>
      <c r="D146" s="158" t="s">
        <v>135</v>
      </c>
      <c r="E146" s="159" t="s">
        <v>145</v>
      </c>
      <c r="F146" s="160" t="s">
        <v>146</v>
      </c>
      <c r="G146" s="161" t="s">
        <v>138</v>
      </c>
      <c r="H146" s="162">
        <v>3.25</v>
      </c>
      <c r="I146" s="163"/>
      <c r="J146" s="164">
        <f aca="true" t="shared" si="0" ref="J146:J151">ROUND(I146*H146,2)</f>
        <v>0</v>
      </c>
      <c r="K146" s="165"/>
      <c r="L146" s="33"/>
      <c r="M146" s="166" t="s">
        <v>1</v>
      </c>
      <c r="N146" s="167" t="s">
        <v>42</v>
      </c>
      <c r="O146" s="58"/>
      <c r="P146" s="168">
        <f aca="true" t="shared" si="1" ref="P146:P151">O146*H146</f>
        <v>0</v>
      </c>
      <c r="Q146" s="168">
        <v>0.00438</v>
      </c>
      <c r="R146" s="168">
        <f aca="true" t="shared" si="2" ref="R146:R151">Q146*H146</f>
        <v>0.014235000000000001</v>
      </c>
      <c r="S146" s="168">
        <v>0</v>
      </c>
      <c r="T146" s="169">
        <f aca="true" t="shared" si="3" ref="T146:T151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135</v>
      </c>
      <c r="AU146" s="170" t="s">
        <v>140</v>
      </c>
      <c r="AY146" s="17" t="s">
        <v>132</v>
      </c>
      <c r="BE146" s="171">
        <f aca="true" t="shared" si="4" ref="BE146:BE151">IF(N146="základní",J146,0)</f>
        <v>0</v>
      </c>
      <c r="BF146" s="171">
        <f aca="true" t="shared" si="5" ref="BF146:BF151">IF(N146="snížená",J146,0)</f>
        <v>0</v>
      </c>
      <c r="BG146" s="171">
        <f aca="true" t="shared" si="6" ref="BG146:BG151">IF(N146="zákl. přenesená",J146,0)</f>
        <v>0</v>
      </c>
      <c r="BH146" s="171">
        <f aca="true" t="shared" si="7" ref="BH146:BH151">IF(N146="sníž. přenesená",J146,0)</f>
        <v>0</v>
      </c>
      <c r="BI146" s="171">
        <f aca="true" t="shared" si="8" ref="BI146:BI151">IF(N146="nulová",J146,0)</f>
        <v>0</v>
      </c>
      <c r="BJ146" s="17" t="s">
        <v>140</v>
      </c>
      <c r="BK146" s="171">
        <f aca="true" t="shared" si="9" ref="BK146:BK151">ROUND(I146*H146,2)</f>
        <v>0</v>
      </c>
      <c r="BL146" s="17" t="s">
        <v>139</v>
      </c>
      <c r="BM146" s="170" t="s">
        <v>147</v>
      </c>
    </row>
    <row r="147" spans="1:65" s="2" customFormat="1" ht="21.75" customHeight="1">
      <c r="A147" s="32"/>
      <c r="B147" s="157"/>
      <c r="C147" s="158" t="s">
        <v>148</v>
      </c>
      <c r="D147" s="158" t="s">
        <v>135</v>
      </c>
      <c r="E147" s="159" t="s">
        <v>149</v>
      </c>
      <c r="F147" s="160" t="s">
        <v>150</v>
      </c>
      <c r="G147" s="161" t="s">
        <v>138</v>
      </c>
      <c r="H147" s="162">
        <v>3.25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0.003</v>
      </c>
      <c r="R147" s="168">
        <f t="shared" si="2"/>
        <v>0.00975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135</v>
      </c>
      <c r="AU147" s="170" t="s">
        <v>140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140</v>
      </c>
      <c r="BK147" s="171">
        <f t="shared" si="9"/>
        <v>0</v>
      </c>
      <c r="BL147" s="17" t="s">
        <v>139</v>
      </c>
      <c r="BM147" s="170" t="s">
        <v>151</v>
      </c>
    </row>
    <row r="148" spans="1:65" s="2" customFormat="1" ht="21.75" customHeight="1">
      <c r="A148" s="32"/>
      <c r="B148" s="157"/>
      <c r="C148" s="158" t="s">
        <v>139</v>
      </c>
      <c r="D148" s="158" t="s">
        <v>135</v>
      </c>
      <c r="E148" s="159" t="s">
        <v>152</v>
      </c>
      <c r="F148" s="160" t="s">
        <v>153</v>
      </c>
      <c r="G148" s="161" t="s">
        <v>138</v>
      </c>
      <c r="H148" s="162">
        <v>3.25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0.01575</v>
      </c>
      <c r="R148" s="168">
        <f t="shared" si="2"/>
        <v>0.0511875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135</v>
      </c>
      <c r="AU148" s="170" t="s">
        <v>140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140</v>
      </c>
      <c r="BK148" s="171">
        <f t="shared" si="9"/>
        <v>0</v>
      </c>
      <c r="BL148" s="17" t="s">
        <v>139</v>
      </c>
      <c r="BM148" s="170" t="s">
        <v>154</v>
      </c>
    </row>
    <row r="149" spans="1:65" s="2" customFormat="1" ht="21.75" customHeight="1">
      <c r="A149" s="32"/>
      <c r="B149" s="157"/>
      <c r="C149" s="158" t="s">
        <v>81</v>
      </c>
      <c r="D149" s="158" t="s">
        <v>135</v>
      </c>
      <c r="E149" s="159" t="s">
        <v>155</v>
      </c>
      <c r="F149" s="160" t="s">
        <v>156</v>
      </c>
      <c r="G149" s="161" t="s">
        <v>138</v>
      </c>
      <c r="H149" s="162">
        <v>19.708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0.00026</v>
      </c>
      <c r="R149" s="168">
        <f t="shared" si="2"/>
        <v>0.005124079999999999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135</v>
      </c>
      <c r="AU149" s="170" t="s">
        <v>140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140</v>
      </c>
      <c r="BK149" s="171">
        <f t="shared" si="9"/>
        <v>0</v>
      </c>
      <c r="BL149" s="17" t="s">
        <v>139</v>
      </c>
      <c r="BM149" s="170" t="s">
        <v>157</v>
      </c>
    </row>
    <row r="150" spans="1:65" s="2" customFormat="1" ht="21.75" customHeight="1">
      <c r="A150" s="32"/>
      <c r="B150" s="157"/>
      <c r="C150" s="158" t="s">
        <v>133</v>
      </c>
      <c r="D150" s="158" t="s">
        <v>135</v>
      </c>
      <c r="E150" s="159" t="s">
        <v>158</v>
      </c>
      <c r="F150" s="160" t="s">
        <v>159</v>
      </c>
      <c r="G150" s="161" t="s">
        <v>138</v>
      </c>
      <c r="H150" s="162">
        <v>19.708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0.00438</v>
      </c>
      <c r="R150" s="168">
        <f t="shared" si="2"/>
        <v>0.08632104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135</v>
      </c>
      <c r="AU150" s="170" t="s">
        <v>140</v>
      </c>
      <c r="AY150" s="17" t="s">
        <v>132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140</v>
      </c>
      <c r="BK150" s="171">
        <f t="shared" si="9"/>
        <v>0</v>
      </c>
      <c r="BL150" s="17" t="s">
        <v>139</v>
      </c>
      <c r="BM150" s="170" t="s">
        <v>160</v>
      </c>
    </row>
    <row r="151" spans="1:65" s="2" customFormat="1" ht="21.75" customHeight="1">
      <c r="A151" s="32"/>
      <c r="B151" s="157"/>
      <c r="C151" s="158" t="s">
        <v>161</v>
      </c>
      <c r="D151" s="158" t="s">
        <v>135</v>
      </c>
      <c r="E151" s="159" t="s">
        <v>162</v>
      </c>
      <c r="F151" s="160" t="s">
        <v>163</v>
      </c>
      <c r="G151" s="161" t="s">
        <v>138</v>
      </c>
      <c r="H151" s="162">
        <v>3.471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0.003</v>
      </c>
      <c r="R151" s="168">
        <f t="shared" si="2"/>
        <v>0.010413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139</v>
      </c>
      <c r="AT151" s="170" t="s">
        <v>135</v>
      </c>
      <c r="AU151" s="170" t="s">
        <v>140</v>
      </c>
      <c r="AY151" s="17" t="s">
        <v>132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140</v>
      </c>
      <c r="BK151" s="171">
        <f t="shared" si="9"/>
        <v>0</v>
      </c>
      <c r="BL151" s="17" t="s">
        <v>139</v>
      </c>
      <c r="BM151" s="170" t="s">
        <v>164</v>
      </c>
    </row>
    <row r="152" spans="2:51" s="13" customFormat="1" ht="12">
      <c r="B152" s="172"/>
      <c r="D152" s="173" t="s">
        <v>142</v>
      </c>
      <c r="E152" s="174" t="s">
        <v>1</v>
      </c>
      <c r="F152" s="175" t="s">
        <v>165</v>
      </c>
      <c r="H152" s="176">
        <v>1.971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142</v>
      </c>
      <c r="AU152" s="174" t="s">
        <v>140</v>
      </c>
      <c r="AV152" s="13" t="s">
        <v>140</v>
      </c>
      <c r="AW152" s="13" t="s">
        <v>33</v>
      </c>
      <c r="AX152" s="13" t="s">
        <v>76</v>
      </c>
      <c r="AY152" s="174" t="s">
        <v>132</v>
      </c>
    </row>
    <row r="153" spans="2:51" s="13" customFormat="1" ht="12">
      <c r="B153" s="172"/>
      <c r="D153" s="173" t="s">
        <v>142</v>
      </c>
      <c r="E153" s="174" t="s">
        <v>1</v>
      </c>
      <c r="F153" s="175" t="s">
        <v>166</v>
      </c>
      <c r="H153" s="176">
        <v>1.5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142</v>
      </c>
      <c r="AU153" s="174" t="s">
        <v>140</v>
      </c>
      <c r="AV153" s="13" t="s">
        <v>140</v>
      </c>
      <c r="AW153" s="13" t="s">
        <v>33</v>
      </c>
      <c r="AX153" s="13" t="s">
        <v>76</v>
      </c>
      <c r="AY153" s="174" t="s">
        <v>132</v>
      </c>
    </row>
    <row r="154" spans="2:51" s="14" customFormat="1" ht="12">
      <c r="B154" s="181"/>
      <c r="D154" s="173" t="s">
        <v>142</v>
      </c>
      <c r="E154" s="182" t="s">
        <v>1</v>
      </c>
      <c r="F154" s="183" t="s">
        <v>144</v>
      </c>
      <c r="H154" s="184">
        <v>3.471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142</v>
      </c>
      <c r="AU154" s="182" t="s">
        <v>140</v>
      </c>
      <c r="AV154" s="14" t="s">
        <v>139</v>
      </c>
      <c r="AW154" s="14" t="s">
        <v>33</v>
      </c>
      <c r="AX154" s="14" t="s">
        <v>84</v>
      </c>
      <c r="AY154" s="182" t="s">
        <v>132</v>
      </c>
    </row>
    <row r="155" spans="1:65" s="2" customFormat="1" ht="21.75" customHeight="1">
      <c r="A155" s="32"/>
      <c r="B155" s="157"/>
      <c r="C155" s="158" t="s">
        <v>167</v>
      </c>
      <c r="D155" s="158" t="s">
        <v>135</v>
      </c>
      <c r="E155" s="159" t="s">
        <v>168</v>
      </c>
      <c r="F155" s="160" t="s">
        <v>169</v>
      </c>
      <c r="G155" s="161" t="s">
        <v>138</v>
      </c>
      <c r="H155" s="162">
        <v>19.708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0.01575</v>
      </c>
      <c r="R155" s="168">
        <f>Q155*H155</f>
        <v>0.310401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139</v>
      </c>
      <c r="AT155" s="170" t="s">
        <v>135</v>
      </c>
      <c r="AU155" s="170" t="s">
        <v>140</v>
      </c>
      <c r="AY155" s="17" t="s">
        <v>132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140</v>
      </c>
      <c r="BK155" s="171">
        <f>ROUND(I155*H155,2)</f>
        <v>0</v>
      </c>
      <c r="BL155" s="17" t="s">
        <v>139</v>
      </c>
      <c r="BM155" s="170" t="s">
        <v>170</v>
      </c>
    </row>
    <row r="156" spans="2:51" s="13" customFormat="1" ht="12">
      <c r="B156" s="172"/>
      <c r="D156" s="173" t="s">
        <v>142</v>
      </c>
      <c r="E156" s="174" t="s">
        <v>1</v>
      </c>
      <c r="F156" s="175" t="s">
        <v>171</v>
      </c>
      <c r="H156" s="176">
        <v>19.708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142</v>
      </c>
      <c r="AU156" s="174" t="s">
        <v>140</v>
      </c>
      <c r="AV156" s="13" t="s">
        <v>140</v>
      </c>
      <c r="AW156" s="13" t="s">
        <v>33</v>
      </c>
      <c r="AX156" s="13" t="s">
        <v>84</v>
      </c>
      <c r="AY156" s="174" t="s">
        <v>132</v>
      </c>
    </row>
    <row r="157" spans="1:65" s="2" customFormat="1" ht="16.5" customHeight="1">
      <c r="A157" s="32"/>
      <c r="B157" s="157"/>
      <c r="C157" s="158" t="s">
        <v>172</v>
      </c>
      <c r="D157" s="158" t="s">
        <v>135</v>
      </c>
      <c r="E157" s="159" t="s">
        <v>173</v>
      </c>
      <c r="F157" s="160" t="s">
        <v>174</v>
      </c>
      <c r="G157" s="161" t="s">
        <v>138</v>
      </c>
      <c r="H157" s="162">
        <v>28.08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139</v>
      </c>
      <c r="AT157" s="170" t="s">
        <v>135</v>
      </c>
      <c r="AU157" s="170" t="s">
        <v>140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140</v>
      </c>
      <c r="BK157" s="171">
        <f>ROUND(I157*H157,2)</f>
        <v>0</v>
      </c>
      <c r="BL157" s="17" t="s">
        <v>139</v>
      </c>
      <c r="BM157" s="170" t="s">
        <v>175</v>
      </c>
    </row>
    <row r="158" spans="2:51" s="13" customFormat="1" ht="12">
      <c r="B158" s="172"/>
      <c r="D158" s="173" t="s">
        <v>142</v>
      </c>
      <c r="E158" s="174" t="s">
        <v>1</v>
      </c>
      <c r="F158" s="175" t="s">
        <v>176</v>
      </c>
      <c r="H158" s="176">
        <v>8.08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142</v>
      </c>
      <c r="AU158" s="174" t="s">
        <v>140</v>
      </c>
      <c r="AV158" s="13" t="s">
        <v>140</v>
      </c>
      <c r="AW158" s="13" t="s">
        <v>33</v>
      </c>
      <c r="AX158" s="13" t="s">
        <v>76</v>
      </c>
      <c r="AY158" s="174" t="s">
        <v>132</v>
      </c>
    </row>
    <row r="159" spans="2:51" s="13" customFormat="1" ht="12">
      <c r="B159" s="172"/>
      <c r="D159" s="173" t="s">
        <v>142</v>
      </c>
      <c r="E159" s="174" t="s">
        <v>1</v>
      </c>
      <c r="F159" s="175" t="s">
        <v>177</v>
      </c>
      <c r="H159" s="176">
        <v>20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142</v>
      </c>
      <c r="AU159" s="174" t="s">
        <v>140</v>
      </c>
      <c r="AV159" s="13" t="s">
        <v>140</v>
      </c>
      <c r="AW159" s="13" t="s">
        <v>33</v>
      </c>
      <c r="AX159" s="13" t="s">
        <v>76</v>
      </c>
      <c r="AY159" s="174" t="s">
        <v>132</v>
      </c>
    </row>
    <row r="160" spans="2:51" s="14" customFormat="1" ht="12">
      <c r="B160" s="181"/>
      <c r="D160" s="173" t="s">
        <v>142</v>
      </c>
      <c r="E160" s="182" t="s">
        <v>1</v>
      </c>
      <c r="F160" s="183" t="s">
        <v>144</v>
      </c>
      <c r="H160" s="184">
        <v>28.08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142</v>
      </c>
      <c r="AU160" s="182" t="s">
        <v>140</v>
      </c>
      <c r="AV160" s="14" t="s">
        <v>139</v>
      </c>
      <c r="AW160" s="14" t="s">
        <v>33</v>
      </c>
      <c r="AX160" s="14" t="s">
        <v>84</v>
      </c>
      <c r="AY160" s="182" t="s">
        <v>132</v>
      </c>
    </row>
    <row r="161" spans="1:65" s="2" customFormat="1" ht="21.75" customHeight="1">
      <c r="A161" s="32"/>
      <c r="B161" s="157"/>
      <c r="C161" s="158" t="s">
        <v>178</v>
      </c>
      <c r="D161" s="158" t="s">
        <v>135</v>
      </c>
      <c r="E161" s="159" t="s">
        <v>179</v>
      </c>
      <c r="F161" s="160" t="s">
        <v>180</v>
      </c>
      <c r="G161" s="161" t="s">
        <v>138</v>
      </c>
      <c r="H161" s="162">
        <v>50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135</v>
      </c>
      <c r="AU161" s="170" t="s">
        <v>140</v>
      </c>
      <c r="AY161" s="17" t="s">
        <v>132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181</v>
      </c>
    </row>
    <row r="162" spans="2:51" s="15" customFormat="1" ht="12">
      <c r="B162" s="189"/>
      <c r="D162" s="173" t="s">
        <v>142</v>
      </c>
      <c r="E162" s="190" t="s">
        <v>1</v>
      </c>
      <c r="F162" s="191" t="s">
        <v>182</v>
      </c>
      <c r="H162" s="190" t="s">
        <v>1</v>
      </c>
      <c r="I162" s="192"/>
      <c r="L162" s="189"/>
      <c r="M162" s="193"/>
      <c r="N162" s="194"/>
      <c r="O162" s="194"/>
      <c r="P162" s="194"/>
      <c r="Q162" s="194"/>
      <c r="R162" s="194"/>
      <c r="S162" s="194"/>
      <c r="T162" s="195"/>
      <c r="AT162" s="190" t="s">
        <v>142</v>
      </c>
      <c r="AU162" s="190" t="s">
        <v>140</v>
      </c>
      <c r="AV162" s="15" t="s">
        <v>84</v>
      </c>
      <c r="AW162" s="15" t="s">
        <v>33</v>
      </c>
      <c r="AX162" s="15" t="s">
        <v>76</v>
      </c>
      <c r="AY162" s="190" t="s">
        <v>132</v>
      </c>
    </row>
    <row r="163" spans="2:51" s="13" customFormat="1" ht="12">
      <c r="B163" s="172"/>
      <c r="D163" s="173" t="s">
        <v>142</v>
      </c>
      <c r="E163" s="174" t="s">
        <v>1</v>
      </c>
      <c r="F163" s="175" t="s">
        <v>183</v>
      </c>
      <c r="H163" s="176">
        <v>50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142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132</v>
      </c>
    </row>
    <row r="164" spans="1:65" s="2" customFormat="1" ht="21.75" customHeight="1">
      <c r="A164" s="32"/>
      <c r="B164" s="157"/>
      <c r="C164" s="158" t="s">
        <v>184</v>
      </c>
      <c r="D164" s="158" t="s">
        <v>135</v>
      </c>
      <c r="E164" s="159" t="s">
        <v>185</v>
      </c>
      <c r="F164" s="160" t="s">
        <v>186</v>
      </c>
      <c r="G164" s="161" t="s">
        <v>187</v>
      </c>
      <c r="H164" s="162">
        <v>0.126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135</v>
      </c>
      <c r="AU164" s="170" t="s">
        <v>140</v>
      </c>
      <c r="AY164" s="17" t="s">
        <v>132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188</v>
      </c>
    </row>
    <row r="165" spans="1:65" s="2" customFormat="1" ht="16.5" customHeight="1">
      <c r="A165" s="32"/>
      <c r="B165" s="157"/>
      <c r="C165" s="158" t="s">
        <v>189</v>
      </c>
      <c r="D165" s="158" t="s">
        <v>135</v>
      </c>
      <c r="E165" s="159" t="s">
        <v>190</v>
      </c>
      <c r="F165" s="160" t="s">
        <v>191</v>
      </c>
      <c r="G165" s="161" t="s">
        <v>187</v>
      </c>
      <c r="H165" s="162">
        <v>0.126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135</v>
      </c>
      <c r="AU165" s="170" t="s">
        <v>140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192</v>
      </c>
    </row>
    <row r="166" spans="1:65" s="2" customFormat="1" ht="21.75" customHeight="1">
      <c r="A166" s="32"/>
      <c r="B166" s="157"/>
      <c r="C166" s="158" t="s">
        <v>193</v>
      </c>
      <c r="D166" s="158" t="s">
        <v>135</v>
      </c>
      <c r="E166" s="159" t="s">
        <v>194</v>
      </c>
      <c r="F166" s="160" t="s">
        <v>195</v>
      </c>
      <c r="G166" s="161" t="s">
        <v>187</v>
      </c>
      <c r="H166" s="162">
        <v>0.126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0.505</v>
      </c>
      <c r="R166" s="168">
        <f>Q166*H166</f>
        <v>0.06363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139</v>
      </c>
      <c r="AT166" s="170" t="s">
        <v>135</v>
      </c>
      <c r="AU166" s="170" t="s">
        <v>140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196</v>
      </c>
    </row>
    <row r="167" spans="2:51" s="15" customFormat="1" ht="22.5">
      <c r="B167" s="189"/>
      <c r="D167" s="173" t="s">
        <v>142</v>
      </c>
      <c r="E167" s="190" t="s">
        <v>1</v>
      </c>
      <c r="F167" s="191" t="s">
        <v>197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142</v>
      </c>
      <c r="AU167" s="190" t="s">
        <v>140</v>
      </c>
      <c r="AV167" s="15" t="s">
        <v>84</v>
      </c>
      <c r="AW167" s="15" t="s">
        <v>33</v>
      </c>
      <c r="AX167" s="15" t="s">
        <v>76</v>
      </c>
      <c r="AY167" s="190" t="s">
        <v>132</v>
      </c>
    </row>
    <row r="168" spans="2:51" s="13" customFormat="1" ht="12">
      <c r="B168" s="172"/>
      <c r="D168" s="173" t="s">
        <v>142</v>
      </c>
      <c r="E168" s="174" t="s">
        <v>1</v>
      </c>
      <c r="F168" s="175" t="s">
        <v>198</v>
      </c>
      <c r="H168" s="176">
        <v>0.126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142</v>
      </c>
      <c r="AU168" s="174" t="s">
        <v>140</v>
      </c>
      <c r="AV168" s="13" t="s">
        <v>140</v>
      </c>
      <c r="AW168" s="13" t="s">
        <v>33</v>
      </c>
      <c r="AX168" s="13" t="s">
        <v>84</v>
      </c>
      <c r="AY168" s="174" t="s">
        <v>132</v>
      </c>
    </row>
    <row r="169" spans="1:65" s="2" customFormat="1" ht="21.75" customHeight="1">
      <c r="A169" s="32"/>
      <c r="B169" s="157"/>
      <c r="C169" s="158" t="s">
        <v>199</v>
      </c>
      <c r="D169" s="158" t="s">
        <v>135</v>
      </c>
      <c r="E169" s="159" t="s">
        <v>200</v>
      </c>
      <c r="F169" s="160" t="s">
        <v>201</v>
      </c>
      <c r="G169" s="161" t="s">
        <v>138</v>
      </c>
      <c r="H169" s="162">
        <v>3.25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0.0567</v>
      </c>
      <c r="R169" s="168">
        <f>Q169*H169</f>
        <v>0.184275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139</v>
      </c>
      <c r="AT169" s="170" t="s">
        <v>135</v>
      </c>
      <c r="AU169" s="170" t="s">
        <v>140</v>
      </c>
      <c r="AY169" s="17" t="s">
        <v>132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140</v>
      </c>
      <c r="BK169" s="171">
        <f>ROUND(I169*H169,2)</f>
        <v>0</v>
      </c>
      <c r="BL169" s="17" t="s">
        <v>139</v>
      </c>
      <c r="BM169" s="170" t="s">
        <v>202</v>
      </c>
    </row>
    <row r="170" spans="2:51" s="13" customFormat="1" ht="12">
      <c r="B170" s="172"/>
      <c r="D170" s="173" t="s">
        <v>142</v>
      </c>
      <c r="E170" s="174" t="s">
        <v>1</v>
      </c>
      <c r="F170" s="175" t="s">
        <v>143</v>
      </c>
      <c r="H170" s="176">
        <v>3.25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142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142</v>
      </c>
      <c r="E171" s="182" t="s">
        <v>1</v>
      </c>
      <c r="F171" s="183" t="s">
        <v>144</v>
      </c>
      <c r="H171" s="184">
        <v>3.25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142</v>
      </c>
      <c r="AU171" s="182" t="s">
        <v>140</v>
      </c>
      <c r="AV171" s="14" t="s">
        <v>139</v>
      </c>
      <c r="AW171" s="14" t="s">
        <v>33</v>
      </c>
      <c r="AX171" s="14" t="s">
        <v>84</v>
      </c>
      <c r="AY171" s="182" t="s">
        <v>132</v>
      </c>
    </row>
    <row r="172" spans="1:65" s="2" customFormat="1" ht="16.5" customHeight="1">
      <c r="A172" s="32"/>
      <c r="B172" s="157"/>
      <c r="C172" s="158" t="s">
        <v>8</v>
      </c>
      <c r="D172" s="158" t="s">
        <v>135</v>
      </c>
      <c r="E172" s="159" t="s">
        <v>203</v>
      </c>
      <c r="F172" s="160" t="s">
        <v>204</v>
      </c>
      <c r="G172" s="161" t="s">
        <v>205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139</v>
      </c>
      <c r="AT172" s="170" t="s">
        <v>135</v>
      </c>
      <c r="AU172" s="170" t="s">
        <v>140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140</v>
      </c>
      <c r="BK172" s="171">
        <f>ROUND(I172*H172,2)</f>
        <v>0</v>
      </c>
      <c r="BL172" s="17" t="s">
        <v>139</v>
      </c>
      <c r="BM172" s="170" t="s">
        <v>206</v>
      </c>
    </row>
    <row r="173" spans="1:65" s="2" customFormat="1" ht="16.5" customHeight="1">
      <c r="A173" s="32"/>
      <c r="B173" s="157"/>
      <c r="C173" s="196" t="s">
        <v>207</v>
      </c>
      <c r="D173" s="196" t="s">
        <v>208</v>
      </c>
      <c r="E173" s="197" t="s">
        <v>209</v>
      </c>
      <c r="F173" s="198" t="s">
        <v>210</v>
      </c>
      <c r="G173" s="199" t="s">
        <v>205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167</v>
      </c>
      <c r="AT173" s="170" t="s">
        <v>208</v>
      </c>
      <c r="AU173" s="170" t="s">
        <v>140</v>
      </c>
      <c r="AY173" s="17" t="s">
        <v>132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140</v>
      </c>
      <c r="BK173" s="171">
        <f>ROUND(I173*H173,2)</f>
        <v>0</v>
      </c>
      <c r="BL173" s="17" t="s">
        <v>139</v>
      </c>
      <c r="BM173" s="170" t="s">
        <v>211</v>
      </c>
    </row>
    <row r="174" spans="2:63" s="12" customFormat="1" ht="22.9" customHeight="1">
      <c r="B174" s="144"/>
      <c r="D174" s="145" t="s">
        <v>75</v>
      </c>
      <c r="E174" s="155" t="s">
        <v>172</v>
      </c>
      <c r="F174" s="155" t="s">
        <v>212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SUM(P175:P194)</f>
        <v>0</v>
      </c>
      <c r="Q174" s="150"/>
      <c r="R174" s="151">
        <f>SUM(R175:R194)</f>
        <v>0.0026464</v>
      </c>
      <c r="S174" s="150"/>
      <c r="T174" s="152">
        <f>SUM(T175:T194)</f>
        <v>2.6484562</v>
      </c>
      <c r="AR174" s="145" t="s">
        <v>84</v>
      </c>
      <c r="AT174" s="153" t="s">
        <v>75</v>
      </c>
      <c r="AU174" s="153" t="s">
        <v>84</v>
      </c>
      <c r="AY174" s="145" t="s">
        <v>132</v>
      </c>
      <c r="BK174" s="154">
        <f>SUM(BK175:BK194)</f>
        <v>0</v>
      </c>
    </row>
    <row r="175" spans="1:65" s="2" customFormat="1" ht="21.75" customHeight="1">
      <c r="A175" s="32"/>
      <c r="B175" s="157"/>
      <c r="C175" s="158" t="s">
        <v>213</v>
      </c>
      <c r="D175" s="158" t="s">
        <v>135</v>
      </c>
      <c r="E175" s="159" t="s">
        <v>214</v>
      </c>
      <c r="F175" s="160" t="s">
        <v>215</v>
      </c>
      <c r="G175" s="161" t="s">
        <v>138</v>
      </c>
      <c r="H175" s="162">
        <v>28.984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207</v>
      </c>
      <c r="AT175" s="170" t="s">
        <v>135</v>
      </c>
      <c r="AU175" s="170" t="s">
        <v>140</v>
      </c>
      <c r="AY175" s="17" t="s">
        <v>132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207</v>
      </c>
      <c r="BM175" s="170" t="s">
        <v>216</v>
      </c>
    </row>
    <row r="176" spans="2:51" s="15" customFormat="1" ht="12">
      <c r="B176" s="189"/>
      <c r="D176" s="173" t="s">
        <v>142</v>
      </c>
      <c r="E176" s="190" t="s">
        <v>1</v>
      </c>
      <c r="F176" s="191" t="s">
        <v>217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142</v>
      </c>
      <c r="AU176" s="190" t="s">
        <v>140</v>
      </c>
      <c r="AV176" s="15" t="s">
        <v>84</v>
      </c>
      <c r="AW176" s="15" t="s">
        <v>33</v>
      </c>
      <c r="AX176" s="15" t="s">
        <v>76</v>
      </c>
      <c r="AY176" s="190" t="s">
        <v>132</v>
      </c>
    </row>
    <row r="177" spans="2:51" s="13" customFormat="1" ht="12">
      <c r="B177" s="172"/>
      <c r="D177" s="173" t="s">
        <v>142</v>
      </c>
      <c r="E177" s="174" t="s">
        <v>1</v>
      </c>
      <c r="F177" s="175" t="s">
        <v>218</v>
      </c>
      <c r="H177" s="176">
        <v>20.904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142</v>
      </c>
      <c r="AU177" s="174" t="s">
        <v>140</v>
      </c>
      <c r="AV177" s="13" t="s">
        <v>140</v>
      </c>
      <c r="AW177" s="13" t="s">
        <v>33</v>
      </c>
      <c r="AX177" s="13" t="s">
        <v>76</v>
      </c>
      <c r="AY177" s="174" t="s">
        <v>132</v>
      </c>
    </row>
    <row r="178" spans="2:51" s="15" customFormat="1" ht="12">
      <c r="B178" s="189"/>
      <c r="D178" s="173" t="s">
        <v>142</v>
      </c>
      <c r="E178" s="190" t="s">
        <v>1</v>
      </c>
      <c r="F178" s="191" t="s">
        <v>219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142</v>
      </c>
      <c r="AU178" s="190" t="s">
        <v>140</v>
      </c>
      <c r="AV178" s="15" t="s">
        <v>84</v>
      </c>
      <c r="AW178" s="15" t="s">
        <v>33</v>
      </c>
      <c r="AX178" s="15" t="s">
        <v>76</v>
      </c>
      <c r="AY178" s="190" t="s">
        <v>132</v>
      </c>
    </row>
    <row r="179" spans="2:51" s="13" customFormat="1" ht="12">
      <c r="B179" s="172"/>
      <c r="D179" s="173" t="s">
        <v>142</v>
      </c>
      <c r="E179" s="174" t="s">
        <v>1</v>
      </c>
      <c r="F179" s="175" t="s">
        <v>176</v>
      </c>
      <c r="H179" s="176">
        <v>8.08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142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132</v>
      </c>
    </row>
    <row r="180" spans="2:51" s="14" customFormat="1" ht="12">
      <c r="B180" s="181"/>
      <c r="D180" s="173" t="s">
        <v>142</v>
      </c>
      <c r="E180" s="182" t="s">
        <v>1</v>
      </c>
      <c r="F180" s="183" t="s">
        <v>144</v>
      </c>
      <c r="H180" s="184">
        <v>28.984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142</v>
      </c>
      <c r="AU180" s="182" t="s">
        <v>140</v>
      </c>
      <c r="AV180" s="14" t="s">
        <v>139</v>
      </c>
      <c r="AW180" s="14" t="s">
        <v>33</v>
      </c>
      <c r="AX180" s="14" t="s">
        <v>84</v>
      </c>
      <c r="AY180" s="182" t="s">
        <v>132</v>
      </c>
    </row>
    <row r="181" spans="1:65" s="2" customFormat="1" ht="21.75" customHeight="1">
      <c r="A181" s="32"/>
      <c r="B181" s="157"/>
      <c r="C181" s="158" t="s">
        <v>220</v>
      </c>
      <c r="D181" s="158" t="s">
        <v>135</v>
      </c>
      <c r="E181" s="159" t="s">
        <v>221</v>
      </c>
      <c r="F181" s="160" t="s">
        <v>222</v>
      </c>
      <c r="G181" s="161" t="s">
        <v>138</v>
      </c>
      <c r="H181" s="162">
        <v>19.708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0.0029561999999999995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207</v>
      </c>
      <c r="AT181" s="170" t="s">
        <v>135</v>
      </c>
      <c r="AU181" s="170" t="s">
        <v>140</v>
      </c>
      <c r="AY181" s="17" t="s">
        <v>132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140</v>
      </c>
      <c r="BK181" s="171">
        <f>ROUND(I181*H181,2)</f>
        <v>0</v>
      </c>
      <c r="BL181" s="17" t="s">
        <v>207</v>
      </c>
      <c r="BM181" s="170" t="s">
        <v>223</v>
      </c>
    </row>
    <row r="182" spans="2:51" s="15" customFormat="1" ht="22.5">
      <c r="B182" s="189"/>
      <c r="D182" s="173" t="s">
        <v>142</v>
      </c>
      <c r="E182" s="190" t="s">
        <v>1</v>
      </c>
      <c r="F182" s="191" t="s">
        <v>224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142</v>
      </c>
      <c r="AU182" s="190" t="s">
        <v>140</v>
      </c>
      <c r="AV182" s="15" t="s">
        <v>84</v>
      </c>
      <c r="AW182" s="15" t="s">
        <v>33</v>
      </c>
      <c r="AX182" s="15" t="s">
        <v>76</v>
      </c>
      <c r="AY182" s="190" t="s">
        <v>132</v>
      </c>
    </row>
    <row r="183" spans="2:51" s="13" customFormat="1" ht="12">
      <c r="B183" s="172"/>
      <c r="D183" s="173" t="s">
        <v>142</v>
      </c>
      <c r="E183" s="174" t="s">
        <v>1</v>
      </c>
      <c r="F183" s="175" t="s">
        <v>171</v>
      </c>
      <c r="H183" s="176">
        <v>19.708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142</v>
      </c>
      <c r="AU183" s="174" t="s">
        <v>140</v>
      </c>
      <c r="AV183" s="13" t="s">
        <v>140</v>
      </c>
      <c r="AW183" s="13" t="s">
        <v>33</v>
      </c>
      <c r="AX183" s="13" t="s">
        <v>76</v>
      </c>
      <c r="AY183" s="174" t="s">
        <v>132</v>
      </c>
    </row>
    <row r="184" spans="2:51" s="14" customFormat="1" ht="12">
      <c r="B184" s="181"/>
      <c r="D184" s="173" t="s">
        <v>142</v>
      </c>
      <c r="E184" s="182" t="s">
        <v>1</v>
      </c>
      <c r="F184" s="183" t="s">
        <v>144</v>
      </c>
      <c r="H184" s="184">
        <v>19.708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142</v>
      </c>
      <c r="AU184" s="182" t="s">
        <v>140</v>
      </c>
      <c r="AV184" s="14" t="s">
        <v>139</v>
      </c>
      <c r="AW184" s="14" t="s">
        <v>33</v>
      </c>
      <c r="AX184" s="14" t="s">
        <v>84</v>
      </c>
      <c r="AY184" s="182" t="s">
        <v>132</v>
      </c>
    </row>
    <row r="185" spans="1:65" s="2" customFormat="1" ht="21.75" customHeight="1">
      <c r="A185" s="32"/>
      <c r="B185" s="157"/>
      <c r="C185" s="158" t="s">
        <v>225</v>
      </c>
      <c r="D185" s="158" t="s">
        <v>135</v>
      </c>
      <c r="E185" s="159" t="s">
        <v>226</v>
      </c>
      <c r="F185" s="160" t="s">
        <v>227</v>
      </c>
      <c r="G185" s="161" t="s">
        <v>138</v>
      </c>
      <c r="H185" s="162">
        <v>66.16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0.0026464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135</v>
      </c>
      <c r="AU185" s="170" t="s">
        <v>140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228</v>
      </c>
    </row>
    <row r="186" spans="2:51" s="13" customFormat="1" ht="12">
      <c r="B186" s="172"/>
      <c r="D186" s="173" t="s">
        <v>142</v>
      </c>
      <c r="E186" s="174" t="s">
        <v>1</v>
      </c>
      <c r="F186" s="175" t="s">
        <v>229</v>
      </c>
      <c r="H186" s="176">
        <v>16.16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142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132</v>
      </c>
    </row>
    <row r="187" spans="2:51" s="15" customFormat="1" ht="12">
      <c r="B187" s="189"/>
      <c r="D187" s="173" t="s">
        <v>142</v>
      </c>
      <c r="E187" s="190" t="s">
        <v>1</v>
      </c>
      <c r="F187" s="191" t="s">
        <v>230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142</v>
      </c>
      <c r="AU187" s="190" t="s">
        <v>140</v>
      </c>
      <c r="AV187" s="15" t="s">
        <v>84</v>
      </c>
      <c r="AW187" s="15" t="s">
        <v>33</v>
      </c>
      <c r="AX187" s="15" t="s">
        <v>76</v>
      </c>
      <c r="AY187" s="190" t="s">
        <v>132</v>
      </c>
    </row>
    <row r="188" spans="2:51" s="13" customFormat="1" ht="12">
      <c r="B188" s="172"/>
      <c r="D188" s="173" t="s">
        <v>142</v>
      </c>
      <c r="E188" s="174" t="s">
        <v>1</v>
      </c>
      <c r="F188" s="175" t="s">
        <v>183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142</v>
      </c>
      <c r="AU188" s="174" t="s">
        <v>140</v>
      </c>
      <c r="AV188" s="13" t="s">
        <v>140</v>
      </c>
      <c r="AW188" s="13" t="s">
        <v>33</v>
      </c>
      <c r="AX188" s="13" t="s">
        <v>76</v>
      </c>
      <c r="AY188" s="174" t="s">
        <v>132</v>
      </c>
    </row>
    <row r="189" spans="2:51" s="14" customFormat="1" ht="12">
      <c r="B189" s="181"/>
      <c r="D189" s="173" t="s">
        <v>142</v>
      </c>
      <c r="E189" s="182" t="s">
        <v>1</v>
      </c>
      <c r="F189" s="183" t="s">
        <v>144</v>
      </c>
      <c r="H189" s="184">
        <v>66.16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142</v>
      </c>
      <c r="AU189" s="182" t="s">
        <v>140</v>
      </c>
      <c r="AV189" s="14" t="s">
        <v>139</v>
      </c>
      <c r="AW189" s="14" t="s">
        <v>33</v>
      </c>
      <c r="AX189" s="14" t="s">
        <v>84</v>
      </c>
      <c r="AY189" s="182" t="s">
        <v>132</v>
      </c>
    </row>
    <row r="190" spans="1:65" s="2" customFormat="1" ht="16.5" customHeight="1">
      <c r="A190" s="32"/>
      <c r="B190" s="157"/>
      <c r="C190" s="158" t="s">
        <v>177</v>
      </c>
      <c r="D190" s="158" t="s">
        <v>135</v>
      </c>
      <c r="E190" s="159" t="s">
        <v>231</v>
      </c>
      <c r="F190" s="160" t="s">
        <v>232</v>
      </c>
      <c r="G190" s="161" t="s">
        <v>138</v>
      </c>
      <c r="H190" s="162">
        <v>26.455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2.6455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135</v>
      </c>
      <c r="AU190" s="170" t="s">
        <v>140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233</v>
      </c>
    </row>
    <row r="191" spans="2:51" s="13" customFormat="1" ht="12">
      <c r="B191" s="172"/>
      <c r="D191" s="173" t="s">
        <v>142</v>
      </c>
      <c r="E191" s="174" t="s">
        <v>1</v>
      </c>
      <c r="F191" s="175" t="s">
        <v>234</v>
      </c>
      <c r="H191" s="176">
        <v>26.455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142</v>
      </c>
      <c r="AU191" s="174" t="s">
        <v>140</v>
      </c>
      <c r="AV191" s="13" t="s">
        <v>140</v>
      </c>
      <c r="AW191" s="13" t="s">
        <v>33</v>
      </c>
      <c r="AX191" s="13" t="s">
        <v>84</v>
      </c>
      <c r="AY191" s="174" t="s">
        <v>132</v>
      </c>
    </row>
    <row r="192" spans="1:65" s="2" customFormat="1" ht="16.5" customHeight="1">
      <c r="A192" s="32"/>
      <c r="B192" s="157"/>
      <c r="C192" s="158" t="s">
        <v>7</v>
      </c>
      <c r="D192" s="158" t="s">
        <v>135</v>
      </c>
      <c r="E192" s="159" t="s">
        <v>235</v>
      </c>
      <c r="F192" s="160" t="s">
        <v>236</v>
      </c>
      <c r="G192" s="161" t="s">
        <v>138</v>
      </c>
      <c r="H192" s="162">
        <v>3.25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139</v>
      </c>
      <c r="AT192" s="170" t="s">
        <v>135</v>
      </c>
      <c r="AU192" s="170" t="s">
        <v>140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140</v>
      </c>
      <c r="BK192" s="171">
        <f>ROUND(I192*H192,2)</f>
        <v>0</v>
      </c>
      <c r="BL192" s="17" t="s">
        <v>139</v>
      </c>
      <c r="BM192" s="170" t="s">
        <v>237</v>
      </c>
    </row>
    <row r="193" spans="2:51" s="13" customFormat="1" ht="12">
      <c r="B193" s="172"/>
      <c r="D193" s="173" t="s">
        <v>142</v>
      </c>
      <c r="E193" s="174" t="s">
        <v>1</v>
      </c>
      <c r="F193" s="175" t="s">
        <v>143</v>
      </c>
      <c r="H193" s="176">
        <v>3.25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142</v>
      </c>
      <c r="AU193" s="174" t="s">
        <v>140</v>
      </c>
      <c r="AV193" s="13" t="s">
        <v>140</v>
      </c>
      <c r="AW193" s="13" t="s">
        <v>33</v>
      </c>
      <c r="AX193" s="13" t="s">
        <v>76</v>
      </c>
      <c r="AY193" s="174" t="s">
        <v>132</v>
      </c>
    </row>
    <row r="194" spans="2:51" s="14" customFormat="1" ht="12">
      <c r="B194" s="181"/>
      <c r="D194" s="173" t="s">
        <v>142</v>
      </c>
      <c r="E194" s="182" t="s">
        <v>1</v>
      </c>
      <c r="F194" s="183" t="s">
        <v>144</v>
      </c>
      <c r="H194" s="184">
        <v>3.25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142</v>
      </c>
      <c r="AU194" s="182" t="s">
        <v>140</v>
      </c>
      <c r="AV194" s="14" t="s">
        <v>139</v>
      </c>
      <c r="AW194" s="14" t="s">
        <v>33</v>
      </c>
      <c r="AX194" s="14" t="s">
        <v>84</v>
      </c>
      <c r="AY194" s="182" t="s">
        <v>132</v>
      </c>
    </row>
    <row r="195" spans="2:63" s="12" customFormat="1" ht="22.9" customHeight="1">
      <c r="B195" s="144"/>
      <c r="D195" s="145" t="s">
        <v>75</v>
      </c>
      <c r="E195" s="155" t="s">
        <v>238</v>
      </c>
      <c r="F195" s="155" t="s">
        <v>239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132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240</v>
      </c>
      <c r="D196" s="158" t="s">
        <v>135</v>
      </c>
      <c r="E196" s="159" t="s">
        <v>241</v>
      </c>
      <c r="F196" s="160" t="s">
        <v>242</v>
      </c>
      <c r="G196" s="161" t="s">
        <v>243</v>
      </c>
      <c r="H196" s="162">
        <v>3.017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135</v>
      </c>
      <c r="AU196" s="170" t="s">
        <v>140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244</v>
      </c>
    </row>
    <row r="197" spans="1:65" s="2" customFormat="1" ht="21.75" customHeight="1">
      <c r="A197" s="32"/>
      <c r="B197" s="157"/>
      <c r="C197" s="158" t="s">
        <v>245</v>
      </c>
      <c r="D197" s="158" t="s">
        <v>135</v>
      </c>
      <c r="E197" s="159" t="s">
        <v>246</v>
      </c>
      <c r="F197" s="160" t="s">
        <v>247</v>
      </c>
      <c r="G197" s="161" t="s">
        <v>243</v>
      </c>
      <c r="H197" s="162">
        <v>150.85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139</v>
      </c>
      <c r="AT197" s="170" t="s">
        <v>135</v>
      </c>
      <c r="AU197" s="170" t="s">
        <v>140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140</v>
      </c>
      <c r="BK197" s="171">
        <f>ROUND(I197*H197,2)</f>
        <v>0</v>
      </c>
      <c r="BL197" s="17" t="s">
        <v>139</v>
      </c>
      <c r="BM197" s="170" t="s">
        <v>248</v>
      </c>
    </row>
    <row r="198" spans="2:51" s="13" customFormat="1" ht="12">
      <c r="B198" s="172"/>
      <c r="D198" s="173" t="s">
        <v>142</v>
      </c>
      <c r="F198" s="175" t="s">
        <v>249</v>
      </c>
      <c r="H198" s="176">
        <v>150.85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142</v>
      </c>
      <c r="AU198" s="174" t="s">
        <v>140</v>
      </c>
      <c r="AV198" s="13" t="s">
        <v>140</v>
      </c>
      <c r="AW198" s="13" t="s">
        <v>3</v>
      </c>
      <c r="AX198" s="13" t="s">
        <v>84</v>
      </c>
      <c r="AY198" s="174" t="s">
        <v>132</v>
      </c>
    </row>
    <row r="199" spans="1:65" s="2" customFormat="1" ht="21.75" customHeight="1">
      <c r="A199" s="32"/>
      <c r="B199" s="157"/>
      <c r="C199" s="158" t="s">
        <v>250</v>
      </c>
      <c r="D199" s="158" t="s">
        <v>135</v>
      </c>
      <c r="E199" s="159" t="s">
        <v>251</v>
      </c>
      <c r="F199" s="160" t="s">
        <v>252</v>
      </c>
      <c r="G199" s="161" t="s">
        <v>243</v>
      </c>
      <c r="H199" s="162">
        <v>3.017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135</v>
      </c>
      <c r="AU199" s="170" t="s">
        <v>140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253</v>
      </c>
    </row>
    <row r="200" spans="1:65" s="2" customFormat="1" ht="21.75" customHeight="1">
      <c r="A200" s="32"/>
      <c r="B200" s="157"/>
      <c r="C200" s="158" t="s">
        <v>254</v>
      </c>
      <c r="D200" s="158" t="s">
        <v>135</v>
      </c>
      <c r="E200" s="159" t="s">
        <v>255</v>
      </c>
      <c r="F200" s="160" t="s">
        <v>256</v>
      </c>
      <c r="G200" s="161" t="s">
        <v>243</v>
      </c>
      <c r="H200" s="162">
        <v>27.153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135</v>
      </c>
      <c r="AU200" s="170" t="s">
        <v>140</v>
      </c>
      <c r="AY200" s="17" t="s">
        <v>132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257</v>
      </c>
    </row>
    <row r="201" spans="2:51" s="13" customFormat="1" ht="12">
      <c r="B201" s="172"/>
      <c r="D201" s="173" t="s">
        <v>142</v>
      </c>
      <c r="F201" s="175" t="s">
        <v>258</v>
      </c>
      <c r="H201" s="176">
        <v>27.153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142</v>
      </c>
      <c r="AU201" s="174" t="s">
        <v>140</v>
      </c>
      <c r="AV201" s="13" t="s">
        <v>140</v>
      </c>
      <c r="AW201" s="13" t="s">
        <v>3</v>
      </c>
      <c r="AX201" s="13" t="s">
        <v>84</v>
      </c>
      <c r="AY201" s="174" t="s">
        <v>132</v>
      </c>
    </row>
    <row r="202" spans="1:65" s="2" customFormat="1" ht="21.75" customHeight="1">
      <c r="A202" s="32"/>
      <c r="B202" s="157"/>
      <c r="C202" s="158" t="s">
        <v>259</v>
      </c>
      <c r="D202" s="158" t="s">
        <v>135</v>
      </c>
      <c r="E202" s="159" t="s">
        <v>260</v>
      </c>
      <c r="F202" s="160" t="s">
        <v>261</v>
      </c>
      <c r="G202" s="161" t="s">
        <v>243</v>
      </c>
      <c r="H202" s="162">
        <v>3.017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139</v>
      </c>
      <c r="AT202" s="170" t="s">
        <v>135</v>
      </c>
      <c r="AU202" s="170" t="s">
        <v>140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140</v>
      </c>
      <c r="BK202" s="171">
        <f>ROUND(I202*H202,2)</f>
        <v>0</v>
      </c>
      <c r="BL202" s="17" t="s">
        <v>139</v>
      </c>
      <c r="BM202" s="170" t="s">
        <v>262</v>
      </c>
    </row>
    <row r="203" spans="2:63" s="12" customFormat="1" ht="22.9" customHeight="1">
      <c r="B203" s="144"/>
      <c r="D203" s="145" t="s">
        <v>75</v>
      </c>
      <c r="E203" s="155" t="s">
        <v>263</v>
      </c>
      <c r="F203" s="155" t="s">
        <v>264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132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265</v>
      </c>
      <c r="D204" s="158" t="s">
        <v>135</v>
      </c>
      <c r="E204" s="159" t="s">
        <v>266</v>
      </c>
      <c r="F204" s="160" t="s">
        <v>267</v>
      </c>
      <c r="G204" s="161" t="s">
        <v>243</v>
      </c>
      <c r="H204" s="162">
        <v>0.879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139</v>
      </c>
      <c r="AT204" s="170" t="s">
        <v>135</v>
      </c>
      <c r="AU204" s="170" t="s">
        <v>140</v>
      </c>
      <c r="AY204" s="17" t="s">
        <v>132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140</v>
      </c>
      <c r="BK204" s="171">
        <f>ROUND(I204*H204,2)</f>
        <v>0</v>
      </c>
      <c r="BL204" s="17" t="s">
        <v>139</v>
      </c>
      <c r="BM204" s="170" t="s">
        <v>268</v>
      </c>
    </row>
    <row r="205" spans="1:65" s="2" customFormat="1" ht="21.75" customHeight="1">
      <c r="A205" s="32"/>
      <c r="B205" s="157"/>
      <c r="C205" s="158" t="s">
        <v>269</v>
      </c>
      <c r="D205" s="158" t="s">
        <v>135</v>
      </c>
      <c r="E205" s="159" t="s">
        <v>270</v>
      </c>
      <c r="F205" s="160" t="s">
        <v>271</v>
      </c>
      <c r="G205" s="161" t="s">
        <v>243</v>
      </c>
      <c r="H205" s="162">
        <v>0.879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139</v>
      </c>
      <c r="AT205" s="170" t="s">
        <v>135</v>
      </c>
      <c r="AU205" s="170" t="s">
        <v>140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140</v>
      </c>
      <c r="BK205" s="171">
        <f>ROUND(I205*H205,2)</f>
        <v>0</v>
      </c>
      <c r="BL205" s="17" t="s">
        <v>139</v>
      </c>
      <c r="BM205" s="170" t="s">
        <v>272</v>
      </c>
    </row>
    <row r="206" spans="1:65" s="2" customFormat="1" ht="21.75" customHeight="1">
      <c r="A206" s="32"/>
      <c r="B206" s="157"/>
      <c r="C206" s="158" t="s">
        <v>273</v>
      </c>
      <c r="D206" s="158" t="s">
        <v>135</v>
      </c>
      <c r="E206" s="159" t="s">
        <v>274</v>
      </c>
      <c r="F206" s="160" t="s">
        <v>275</v>
      </c>
      <c r="G206" s="161" t="s">
        <v>243</v>
      </c>
      <c r="H206" s="162">
        <v>0.879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139</v>
      </c>
      <c r="AT206" s="170" t="s">
        <v>135</v>
      </c>
      <c r="AU206" s="170" t="s">
        <v>140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140</v>
      </c>
      <c r="BK206" s="171">
        <f>ROUND(I206*H206,2)</f>
        <v>0</v>
      </c>
      <c r="BL206" s="17" t="s">
        <v>139</v>
      </c>
      <c r="BM206" s="170" t="s">
        <v>276</v>
      </c>
    </row>
    <row r="207" spans="2:63" s="12" customFormat="1" ht="25.9" customHeight="1">
      <c r="B207" s="144"/>
      <c r="D207" s="145" t="s">
        <v>75</v>
      </c>
      <c r="E207" s="146" t="s">
        <v>277</v>
      </c>
      <c r="F207" s="146" t="s">
        <v>278</v>
      </c>
      <c r="I207" s="147"/>
      <c r="J207" s="148">
        <f>BK207</f>
        <v>0</v>
      </c>
      <c r="L207" s="144"/>
      <c r="M207" s="149"/>
      <c r="N207" s="150"/>
      <c r="O207" s="150"/>
      <c r="P207" s="151">
        <f>P208+P231+P242+P254+P274+P278+P298+P304+P323+P343+P353+P364+P380+P386</f>
        <v>0</v>
      </c>
      <c r="Q207" s="150"/>
      <c r="R207" s="151">
        <f>R208+R231+R242+R254+R274+R278+R298+R304+R323+R343+R353+R364+R380+R386</f>
        <v>1.9416946499999999</v>
      </c>
      <c r="S207" s="150"/>
      <c r="T207" s="152">
        <f>T208+T231+T242+T254+T274+T278+T298+T304+T323+T343+T353+T364+T380+T386</f>
        <v>0.36812535999999996</v>
      </c>
      <c r="AR207" s="145" t="s">
        <v>140</v>
      </c>
      <c r="AT207" s="153" t="s">
        <v>75</v>
      </c>
      <c r="AU207" s="153" t="s">
        <v>76</v>
      </c>
      <c r="AY207" s="145" t="s">
        <v>132</v>
      </c>
      <c r="BK207" s="154">
        <f>BK208+BK231+BK242+BK254+BK274+BK278+BK298+BK304+BK323+BK343+BK353+BK364+BK380+BK386</f>
        <v>0</v>
      </c>
    </row>
    <row r="208" spans="2:63" s="12" customFormat="1" ht="22.9" customHeight="1">
      <c r="B208" s="144"/>
      <c r="D208" s="145" t="s">
        <v>75</v>
      </c>
      <c r="E208" s="155" t="s">
        <v>279</v>
      </c>
      <c r="F208" s="155" t="s">
        <v>280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SUM(P209:P230)</f>
        <v>0</v>
      </c>
      <c r="Q208" s="150"/>
      <c r="R208" s="151">
        <f>SUM(R209:R230)</f>
        <v>0.03039912</v>
      </c>
      <c r="S208" s="150"/>
      <c r="T208" s="152">
        <f>SUM(T209:T230)</f>
        <v>0</v>
      </c>
      <c r="AR208" s="145" t="s">
        <v>140</v>
      </c>
      <c r="AT208" s="153" t="s">
        <v>75</v>
      </c>
      <c r="AU208" s="153" t="s">
        <v>84</v>
      </c>
      <c r="AY208" s="145" t="s">
        <v>132</v>
      </c>
      <c r="BK208" s="154">
        <f>SUM(BK209:BK230)</f>
        <v>0</v>
      </c>
    </row>
    <row r="209" spans="1:65" s="2" customFormat="1" ht="21.75" customHeight="1">
      <c r="A209" s="32"/>
      <c r="B209" s="157"/>
      <c r="C209" s="158" t="s">
        <v>281</v>
      </c>
      <c r="D209" s="158" t="s">
        <v>135</v>
      </c>
      <c r="E209" s="159" t="s">
        <v>282</v>
      </c>
      <c r="F209" s="160" t="s">
        <v>283</v>
      </c>
      <c r="G209" s="161" t="s">
        <v>138</v>
      </c>
      <c r="H209" s="162">
        <v>3.25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207</v>
      </c>
      <c r="AT209" s="170" t="s">
        <v>135</v>
      </c>
      <c r="AU209" s="170" t="s">
        <v>140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140</v>
      </c>
      <c r="BK209" s="171">
        <f>ROUND(I209*H209,2)</f>
        <v>0</v>
      </c>
      <c r="BL209" s="17" t="s">
        <v>207</v>
      </c>
      <c r="BM209" s="170" t="s">
        <v>284</v>
      </c>
    </row>
    <row r="210" spans="2:51" s="13" customFormat="1" ht="12">
      <c r="B210" s="172"/>
      <c r="D210" s="173" t="s">
        <v>142</v>
      </c>
      <c r="E210" s="174" t="s">
        <v>1</v>
      </c>
      <c r="F210" s="175" t="s">
        <v>143</v>
      </c>
      <c r="H210" s="176">
        <v>3.25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142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132</v>
      </c>
    </row>
    <row r="211" spans="2:51" s="14" customFormat="1" ht="12">
      <c r="B211" s="181"/>
      <c r="D211" s="173" t="s">
        <v>142</v>
      </c>
      <c r="E211" s="182" t="s">
        <v>1</v>
      </c>
      <c r="F211" s="183" t="s">
        <v>144</v>
      </c>
      <c r="H211" s="184">
        <v>3.25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142</v>
      </c>
      <c r="AU211" s="182" t="s">
        <v>140</v>
      </c>
      <c r="AV211" s="14" t="s">
        <v>139</v>
      </c>
      <c r="AW211" s="14" t="s">
        <v>33</v>
      </c>
      <c r="AX211" s="14" t="s">
        <v>84</v>
      </c>
      <c r="AY211" s="182" t="s">
        <v>132</v>
      </c>
    </row>
    <row r="212" spans="1:65" s="2" customFormat="1" ht="21.75" customHeight="1">
      <c r="A212" s="32"/>
      <c r="B212" s="157"/>
      <c r="C212" s="158" t="s">
        <v>285</v>
      </c>
      <c r="D212" s="158" t="s">
        <v>135</v>
      </c>
      <c r="E212" s="159" t="s">
        <v>286</v>
      </c>
      <c r="F212" s="160" t="s">
        <v>287</v>
      </c>
      <c r="G212" s="161" t="s">
        <v>138</v>
      </c>
      <c r="H212" s="162">
        <v>6.568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207</v>
      </c>
      <c r="AT212" s="170" t="s">
        <v>135</v>
      </c>
      <c r="AU212" s="170" t="s">
        <v>140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207</v>
      </c>
      <c r="BM212" s="170" t="s">
        <v>288</v>
      </c>
    </row>
    <row r="213" spans="2:51" s="13" customFormat="1" ht="12">
      <c r="B213" s="172"/>
      <c r="D213" s="173" t="s">
        <v>142</v>
      </c>
      <c r="E213" s="174" t="s">
        <v>1</v>
      </c>
      <c r="F213" s="175" t="s">
        <v>289</v>
      </c>
      <c r="H213" s="176">
        <v>5.27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142</v>
      </c>
      <c r="AU213" s="174" t="s">
        <v>140</v>
      </c>
      <c r="AV213" s="13" t="s">
        <v>140</v>
      </c>
      <c r="AW213" s="13" t="s">
        <v>33</v>
      </c>
      <c r="AX213" s="13" t="s">
        <v>76</v>
      </c>
      <c r="AY213" s="174" t="s">
        <v>132</v>
      </c>
    </row>
    <row r="214" spans="2:51" s="13" customFormat="1" ht="12">
      <c r="B214" s="172"/>
      <c r="D214" s="173" t="s">
        <v>142</v>
      </c>
      <c r="E214" s="174" t="s">
        <v>1</v>
      </c>
      <c r="F214" s="175" t="s">
        <v>290</v>
      </c>
      <c r="H214" s="176">
        <v>1.298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142</v>
      </c>
      <c r="AU214" s="174" t="s">
        <v>140</v>
      </c>
      <c r="AV214" s="13" t="s">
        <v>140</v>
      </c>
      <c r="AW214" s="13" t="s">
        <v>33</v>
      </c>
      <c r="AX214" s="13" t="s">
        <v>76</v>
      </c>
      <c r="AY214" s="174" t="s">
        <v>132</v>
      </c>
    </row>
    <row r="215" spans="2:51" s="14" customFormat="1" ht="12">
      <c r="B215" s="181"/>
      <c r="D215" s="173" t="s">
        <v>142</v>
      </c>
      <c r="E215" s="182" t="s">
        <v>1</v>
      </c>
      <c r="F215" s="183" t="s">
        <v>144</v>
      </c>
      <c r="H215" s="184">
        <v>6.568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142</v>
      </c>
      <c r="AU215" s="182" t="s">
        <v>140</v>
      </c>
      <c r="AV215" s="14" t="s">
        <v>139</v>
      </c>
      <c r="AW215" s="14" t="s">
        <v>33</v>
      </c>
      <c r="AX215" s="14" t="s">
        <v>84</v>
      </c>
      <c r="AY215" s="182" t="s">
        <v>132</v>
      </c>
    </row>
    <row r="216" spans="1:65" s="2" customFormat="1" ht="21.75" customHeight="1">
      <c r="A216" s="32"/>
      <c r="B216" s="157"/>
      <c r="C216" s="196" t="s">
        <v>291</v>
      </c>
      <c r="D216" s="196" t="s">
        <v>208</v>
      </c>
      <c r="E216" s="197" t="s">
        <v>292</v>
      </c>
      <c r="F216" s="198" t="s">
        <v>293</v>
      </c>
      <c r="G216" s="199" t="s">
        <v>294</v>
      </c>
      <c r="H216" s="200">
        <v>29.454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0.029454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291</v>
      </c>
      <c r="AT216" s="170" t="s">
        <v>208</v>
      </c>
      <c r="AU216" s="170" t="s">
        <v>140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140</v>
      </c>
      <c r="BK216" s="171">
        <f>ROUND(I216*H216,2)</f>
        <v>0</v>
      </c>
      <c r="BL216" s="17" t="s">
        <v>207</v>
      </c>
      <c r="BM216" s="170" t="s">
        <v>295</v>
      </c>
    </row>
    <row r="217" spans="2:51" s="15" customFormat="1" ht="12">
      <c r="B217" s="189"/>
      <c r="D217" s="173" t="s">
        <v>142</v>
      </c>
      <c r="E217" s="190" t="s">
        <v>1</v>
      </c>
      <c r="F217" s="191" t="s">
        <v>296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142</v>
      </c>
      <c r="AU217" s="190" t="s">
        <v>140</v>
      </c>
      <c r="AV217" s="15" t="s">
        <v>84</v>
      </c>
      <c r="AW217" s="15" t="s">
        <v>33</v>
      </c>
      <c r="AX217" s="15" t="s">
        <v>76</v>
      </c>
      <c r="AY217" s="190" t="s">
        <v>132</v>
      </c>
    </row>
    <row r="218" spans="2:51" s="13" customFormat="1" ht="12">
      <c r="B218" s="172"/>
      <c r="D218" s="173" t="s">
        <v>142</v>
      </c>
      <c r="E218" s="174" t="s">
        <v>1</v>
      </c>
      <c r="F218" s="175" t="s">
        <v>297</v>
      </c>
      <c r="H218" s="176">
        <v>29.454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142</v>
      </c>
      <c r="AU218" s="174" t="s">
        <v>140</v>
      </c>
      <c r="AV218" s="13" t="s">
        <v>140</v>
      </c>
      <c r="AW218" s="13" t="s">
        <v>33</v>
      </c>
      <c r="AX218" s="13" t="s">
        <v>84</v>
      </c>
      <c r="AY218" s="174" t="s">
        <v>132</v>
      </c>
    </row>
    <row r="219" spans="1:65" s="2" customFormat="1" ht="21.75" customHeight="1">
      <c r="A219" s="32"/>
      <c r="B219" s="157"/>
      <c r="C219" s="158" t="s">
        <v>298</v>
      </c>
      <c r="D219" s="158" t="s">
        <v>135</v>
      </c>
      <c r="E219" s="159" t="s">
        <v>299</v>
      </c>
      <c r="F219" s="160" t="s">
        <v>300</v>
      </c>
      <c r="G219" s="161" t="s">
        <v>138</v>
      </c>
      <c r="H219" s="162">
        <v>9.818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207</v>
      </c>
      <c r="AT219" s="170" t="s">
        <v>135</v>
      </c>
      <c r="AU219" s="170" t="s">
        <v>140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140</v>
      </c>
      <c r="BK219" s="171">
        <f>ROUND(I219*H219,2)</f>
        <v>0</v>
      </c>
      <c r="BL219" s="17" t="s">
        <v>207</v>
      </c>
      <c r="BM219" s="170" t="s">
        <v>301</v>
      </c>
    </row>
    <row r="220" spans="2:51" s="13" customFormat="1" ht="12">
      <c r="B220" s="172"/>
      <c r="D220" s="173" t="s">
        <v>142</v>
      </c>
      <c r="E220" s="174" t="s">
        <v>1</v>
      </c>
      <c r="F220" s="175" t="s">
        <v>302</v>
      </c>
      <c r="H220" s="176">
        <v>9.818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142</v>
      </c>
      <c r="AU220" s="174" t="s">
        <v>140</v>
      </c>
      <c r="AV220" s="13" t="s">
        <v>140</v>
      </c>
      <c r="AW220" s="13" t="s">
        <v>33</v>
      </c>
      <c r="AX220" s="13" t="s">
        <v>84</v>
      </c>
      <c r="AY220" s="174" t="s">
        <v>132</v>
      </c>
    </row>
    <row r="221" spans="1:65" s="2" customFormat="1" ht="21.75" customHeight="1">
      <c r="A221" s="32"/>
      <c r="B221" s="157"/>
      <c r="C221" s="158" t="s">
        <v>303</v>
      </c>
      <c r="D221" s="158" t="s">
        <v>135</v>
      </c>
      <c r="E221" s="159" t="s">
        <v>304</v>
      </c>
      <c r="F221" s="160" t="s">
        <v>305</v>
      </c>
      <c r="G221" s="161" t="s">
        <v>306</v>
      </c>
      <c r="H221" s="162">
        <v>14.32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207</v>
      </c>
      <c r="AT221" s="170" t="s">
        <v>135</v>
      </c>
      <c r="AU221" s="170" t="s">
        <v>140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140</v>
      </c>
      <c r="BK221" s="171">
        <f>ROUND(I221*H221,2)</f>
        <v>0</v>
      </c>
      <c r="BL221" s="17" t="s">
        <v>207</v>
      </c>
      <c r="BM221" s="170" t="s">
        <v>307</v>
      </c>
    </row>
    <row r="222" spans="2:51" s="13" customFormat="1" ht="12">
      <c r="B222" s="172"/>
      <c r="D222" s="173" t="s">
        <v>142</v>
      </c>
      <c r="E222" s="174" t="s">
        <v>1</v>
      </c>
      <c r="F222" s="175" t="s">
        <v>308</v>
      </c>
      <c r="H222" s="176">
        <v>9.12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142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132</v>
      </c>
    </row>
    <row r="223" spans="2:51" s="13" customFormat="1" ht="12">
      <c r="B223" s="172"/>
      <c r="D223" s="173" t="s">
        <v>142</v>
      </c>
      <c r="E223" s="174" t="s">
        <v>1</v>
      </c>
      <c r="F223" s="175" t="s">
        <v>309</v>
      </c>
      <c r="H223" s="176">
        <v>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142</v>
      </c>
      <c r="AU223" s="174" t="s">
        <v>140</v>
      </c>
      <c r="AV223" s="13" t="s">
        <v>140</v>
      </c>
      <c r="AW223" s="13" t="s">
        <v>33</v>
      </c>
      <c r="AX223" s="13" t="s">
        <v>76</v>
      </c>
      <c r="AY223" s="174" t="s">
        <v>132</v>
      </c>
    </row>
    <row r="224" spans="2:51" s="13" customFormat="1" ht="12">
      <c r="B224" s="172"/>
      <c r="D224" s="173" t="s">
        <v>142</v>
      </c>
      <c r="E224" s="174" t="s">
        <v>1</v>
      </c>
      <c r="F224" s="175" t="s">
        <v>310</v>
      </c>
      <c r="H224" s="176">
        <v>1.2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142</v>
      </c>
      <c r="AU224" s="174" t="s">
        <v>140</v>
      </c>
      <c r="AV224" s="13" t="s">
        <v>140</v>
      </c>
      <c r="AW224" s="13" t="s">
        <v>33</v>
      </c>
      <c r="AX224" s="13" t="s">
        <v>76</v>
      </c>
      <c r="AY224" s="174" t="s">
        <v>132</v>
      </c>
    </row>
    <row r="225" spans="2:51" s="14" customFormat="1" ht="12">
      <c r="B225" s="181"/>
      <c r="D225" s="173" t="s">
        <v>142</v>
      </c>
      <c r="E225" s="182" t="s">
        <v>1</v>
      </c>
      <c r="F225" s="183" t="s">
        <v>144</v>
      </c>
      <c r="H225" s="184">
        <v>14.319999999999999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142</v>
      </c>
      <c r="AU225" s="182" t="s">
        <v>140</v>
      </c>
      <c r="AV225" s="14" t="s">
        <v>139</v>
      </c>
      <c r="AW225" s="14" t="s">
        <v>33</v>
      </c>
      <c r="AX225" s="14" t="s">
        <v>84</v>
      </c>
      <c r="AY225" s="182" t="s">
        <v>132</v>
      </c>
    </row>
    <row r="226" spans="1:65" s="2" customFormat="1" ht="21.75" customHeight="1">
      <c r="A226" s="32"/>
      <c r="B226" s="157"/>
      <c r="C226" s="158" t="s">
        <v>311</v>
      </c>
      <c r="D226" s="158" t="s">
        <v>135</v>
      </c>
      <c r="E226" s="159" t="s">
        <v>312</v>
      </c>
      <c r="F226" s="160" t="s">
        <v>313</v>
      </c>
      <c r="G226" s="161" t="s">
        <v>205</v>
      </c>
      <c r="H226" s="162">
        <v>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207</v>
      </c>
      <c r="AT226" s="170" t="s">
        <v>135</v>
      </c>
      <c r="AU226" s="170" t="s">
        <v>140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140</v>
      </c>
      <c r="BK226" s="171">
        <f>ROUND(I226*H226,2)</f>
        <v>0</v>
      </c>
      <c r="BL226" s="17" t="s">
        <v>207</v>
      </c>
      <c r="BM226" s="170" t="s">
        <v>314</v>
      </c>
    </row>
    <row r="227" spans="1:65" s="2" customFormat="1" ht="16.5" customHeight="1">
      <c r="A227" s="32"/>
      <c r="B227" s="157"/>
      <c r="C227" s="196" t="s">
        <v>315</v>
      </c>
      <c r="D227" s="196" t="s">
        <v>208</v>
      </c>
      <c r="E227" s="197" t="s">
        <v>316</v>
      </c>
      <c r="F227" s="198" t="s">
        <v>317</v>
      </c>
      <c r="G227" s="199" t="s">
        <v>306</v>
      </c>
      <c r="H227" s="200">
        <v>15.752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42</v>
      </c>
      <c r="O227" s="58"/>
      <c r="P227" s="168">
        <f>O227*H227</f>
        <v>0</v>
      </c>
      <c r="Q227" s="168">
        <v>6E-05</v>
      </c>
      <c r="R227" s="168">
        <f>Q227*H227</f>
        <v>0.00094512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291</v>
      </c>
      <c r="AT227" s="170" t="s">
        <v>208</v>
      </c>
      <c r="AU227" s="170" t="s">
        <v>140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207</v>
      </c>
      <c r="BM227" s="170" t="s">
        <v>318</v>
      </c>
    </row>
    <row r="228" spans="2:51" s="13" customFormat="1" ht="12">
      <c r="B228" s="172"/>
      <c r="D228" s="173" t="s">
        <v>142</v>
      </c>
      <c r="E228" s="174" t="s">
        <v>1</v>
      </c>
      <c r="F228" s="175" t="s">
        <v>319</v>
      </c>
      <c r="H228" s="176">
        <v>15.752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142</v>
      </c>
      <c r="AU228" s="174" t="s">
        <v>140</v>
      </c>
      <c r="AV228" s="13" t="s">
        <v>140</v>
      </c>
      <c r="AW228" s="13" t="s">
        <v>33</v>
      </c>
      <c r="AX228" s="13" t="s">
        <v>84</v>
      </c>
      <c r="AY228" s="174" t="s">
        <v>132</v>
      </c>
    </row>
    <row r="229" spans="1:65" s="2" customFormat="1" ht="21.75" customHeight="1">
      <c r="A229" s="32"/>
      <c r="B229" s="157"/>
      <c r="C229" s="158" t="s">
        <v>320</v>
      </c>
      <c r="D229" s="158" t="s">
        <v>135</v>
      </c>
      <c r="E229" s="159" t="s">
        <v>321</v>
      </c>
      <c r="F229" s="160" t="s">
        <v>322</v>
      </c>
      <c r="G229" s="161" t="s">
        <v>243</v>
      </c>
      <c r="H229" s="162">
        <v>0.03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207</v>
      </c>
      <c r="AT229" s="170" t="s">
        <v>135</v>
      </c>
      <c r="AU229" s="170" t="s">
        <v>140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140</v>
      </c>
      <c r="BK229" s="171">
        <f>ROUND(I229*H229,2)</f>
        <v>0</v>
      </c>
      <c r="BL229" s="17" t="s">
        <v>207</v>
      </c>
      <c r="BM229" s="170" t="s">
        <v>323</v>
      </c>
    </row>
    <row r="230" spans="1:65" s="2" customFormat="1" ht="21.75" customHeight="1">
      <c r="A230" s="32"/>
      <c r="B230" s="157"/>
      <c r="C230" s="158" t="s">
        <v>324</v>
      </c>
      <c r="D230" s="158" t="s">
        <v>135</v>
      </c>
      <c r="E230" s="159" t="s">
        <v>325</v>
      </c>
      <c r="F230" s="160" t="s">
        <v>326</v>
      </c>
      <c r="G230" s="161" t="s">
        <v>243</v>
      </c>
      <c r="H230" s="162">
        <v>0.03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207</v>
      </c>
      <c r="AT230" s="170" t="s">
        <v>135</v>
      </c>
      <c r="AU230" s="170" t="s">
        <v>140</v>
      </c>
      <c r="AY230" s="17" t="s">
        <v>132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207</v>
      </c>
      <c r="BM230" s="170" t="s">
        <v>327</v>
      </c>
    </row>
    <row r="231" spans="2:63" s="12" customFormat="1" ht="22.9" customHeight="1">
      <c r="B231" s="144"/>
      <c r="D231" s="145" t="s">
        <v>75</v>
      </c>
      <c r="E231" s="155" t="s">
        <v>328</v>
      </c>
      <c r="F231" s="155" t="s">
        <v>329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SUM(P232:P241)</f>
        <v>0</v>
      </c>
      <c r="Q231" s="150"/>
      <c r="R231" s="151">
        <f>SUM(R232:R241)</f>
        <v>0.0083</v>
      </c>
      <c r="S231" s="150"/>
      <c r="T231" s="152">
        <f>SUM(T232:T241)</f>
        <v>0.021179999999999997</v>
      </c>
      <c r="AR231" s="145" t="s">
        <v>140</v>
      </c>
      <c r="AT231" s="153" t="s">
        <v>75</v>
      </c>
      <c r="AU231" s="153" t="s">
        <v>84</v>
      </c>
      <c r="AY231" s="145" t="s">
        <v>132</v>
      </c>
      <c r="BK231" s="154">
        <f>SUM(BK232:BK241)</f>
        <v>0</v>
      </c>
    </row>
    <row r="232" spans="1:65" s="2" customFormat="1" ht="16.5" customHeight="1">
      <c r="A232" s="32"/>
      <c r="B232" s="157"/>
      <c r="C232" s="158" t="s">
        <v>330</v>
      </c>
      <c r="D232" s="158" t="s">
        <v>135</v>
      </c>
      <c r="E232" s="159" t="s">
        <v>331</v>
      </c>
      <c r="F232" s="160" t="s">
        <v>332</v>
      </c>
      <c r="G232" s="161" t="s">
        <v>306</v>
      </c>
      <c r="H232" s="162">
        <v>6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0.00198</v>
      </c>
      <c r="T232" s="169">
        <f>S232*H232</f>
        <v>0.01188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207</v>
      </c>
      <c r="AT232" s="170" t="s">
        <v>135</v>
      </c>
      <c r="AU232" s="170" t="s">
        <v>140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207</v>
      </c>
      <c r="BM232" s="170" t="s">
        <v>333</v>
      </c>
    </row>
    <row r="233" spans="1:65" s="2" customFormat="1" ht="16.5" customHeight="1">
      <c r="A233" s="32"/>
      <c r="B233" s="157"/>
      <c r="C233" s="158" t="s">
        <v>334</v>
      </c>
      <c r="D233" s="158" t="s">
        <v>135</v>
      </c>
      <c r="E233" s="159" t="s">
        <v>335</v>
      </c>
      <c r="F233" s="160" t="s">
        <v>336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0.00177</v>
      </c>
      <c r="R233" s="168">
        <f>Q233*H233</f>
        <v>0.00354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207</v>
      </c>
      <c r="AT233" s="170" t="s">
        <v>135</v>
      </c>
      <c r="AU233" s="170" t="s">
        <v>140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207</v>
      </c>
      <c r="BM233" s="170" t="s">
        <v>337</v>
      </c>
    </row>
    <row r="234" spans="1:65" s="2" customFormat="1" ht="16.5" customHeight="1">
      <c r="A234" s="32"/>
      <c r="B234" s="157"/>
      <c r="C234" s="158" t="s">
        <v>338</v>
      </c>
      <c r="D234" s="158" t="s">
        <v>135</v>
      </c>
      <c r="E234" s="159" t="s">
        <v>339</v>
      </c>
      <c r="F234" s="160" t="s">
        <v>340</v>
      </c>
      <c r="G234" s="161" t="s">
        <v>306</v>
      </c>
      <c r="H234" s="162">
        <v>7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0.00046</v>
      </c>
      <c r="R234" s="168">
        <f>Q234*H234</f>
        <v>0.00322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207</v>
      </c>
      <c r="AT234" s="170" t="s">
        <v>135</v>
      </c>
      <c r="AU234" s="170" t="s">
        <v>140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207</v>
      </c>
      <c r="BM234" s="170" t="s">
        <v>341</v>
      </c>
    </row>
    <row r="235" spans="1:65" s="2" customFormat="1" ht="16.5" customHeight="1">
      <c r="A235" s="32"/>
      <c r="B235" s="157"/>
      <c r="C235" s="158" t="s">
        <v>342</v>
      </c>
      <c r="D235" s="158" t="s">
        <v>135</v>
      </c>
      <c r="E235" s="159" t="s">
        <v>343</v>
      </c>
      <c r="F235" s="160" t="s">
        <v>344</v>
      </c>
      <c r="G235" s="161" t="s">
        <v>306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0.00077</v>
      </c>
      <c r="R235" s="168">
        <f>Q235*H235</f>
        <v>0.00154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207</v>
      </c>
      <c r="AT235" s="170" t="s">
        <v>135</v>
      </c>
      <c r="AU235" s="170" t="s">
        <v>140</v>
      </c>
      <c r="AY235" s="17" t="s">
        <v>132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140</v>
      </c>
      <c r="BK235" s="171">
        <f>ROUND(I235*H235,2)</f>
        <v>0</v>
      </c>
      <c r="BL235" s="17" t="s">
        <v>207</v>
      </c>
      <c r="BM235" s="170" t="s">
        <v>345</v>
      </c>
    </row>
    <row r="236" spans="1:65" s="2" customFormat="1" ht="16.5" customHeight="1">
      <c r="A236" s="32"/>
      <c r="B236" s="157"/>
      <c r="C236" s="158" t="s">
        <v>346</v>
      </c>
      <c r="D236" s="158" t="s">
        <v>135</v>
      </c>
      <c r="E236" s="159" t="s">
        <v>347</v>
      </c>
      <c r="F236" s="160" t="s">
        <v>348</v>
      </c>
      <c r="G236" s="161" t="s">
        <v>205</v>
      </c>
      <c r="H236" s="162">
        <v>3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0.0031</v>
      </c>
      <c r="T236" s="169">
        <f>S236*H236</f>
        <v>0.0093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135</v>
      </c>
      <c r="AU236" s="170" t="s">
        <v>140</v>
      </c>
      <c r="AY236" s="17" t="s">
        <v>132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140</v>
      </c>
      <c r="BK236" s="171">
        <f>ROUND(I236*H236,2)</f>
        <v>0</v>
      </c>
      <c r="BL236" s="17" t="s">
        <v>207</v>
      </c>
      <c r="BM236" s="170" t="s">
        <v>349</v>
      </c>
    </row>
    <row r="237" spans="2:51" s="15" customFormat="1" ht="12">
      <c r="B237" s="189"/>
      <c r="D237" s="173" t="s">
        <v>142</v>
      </c>
      <c r="E237" s="190" t="s">
        <v>1</v>
      </c>
      <c r="F237" s="191" t="s">
        <v>350</v>
      </c>
      <c r="H237" s="190" t="s">
        <v>1</v>
      </c>
      <c r="I237" s="192"/>
      <c r="L237" s="189"/>
      <c r="M237" s="193"/>
      <c r="N237" s="194"/>
      <c r="O237" s="194"/>
      <c r="P237" s="194"/>
      <c r="Q237" s="194"/>
      <c r="R237" s="194"/>
      <c r="S237" s="194"/>
      <c r="T237" s="195"/>
      <c r="AT237" s="190" t="s">
        <v>142</v>
      </c>
      <c r="AU237" s="190" t="s">
        <v>140</v>
      </c>
      <c r="AV237" s="15" t="s">
        <v>84</v>
      </c>
      <c r="AW237" s="15" t="s">
        <v>33</v>
      </c>
      <c r="AX237" s="15" t="s">
        <v>76</v>
      </c>
      <c r="AY237" s="190" t="s">
        <v>132</v>
      </c>
    </row>
    <row r="238" spans="2:51" s="13" customFormat="1" ht="12">
      <c r="B238" s="172"/>
      <c r="D238" s="173" t="s">
        <v>142</v>
      </c>
      <c r="E238" s="174" t="s">
        <v>1</v>
      </c>
      <c r="F238" s="175" t="s">
        <v>148</v>
      </c>
      <c r="H238" s="176">
        <v>3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142</v>
      </c>
      <c r="AU238" s="174" t="s">
        <v>140</v>
      </c>
      <c r="AV238" s="13" t="s">
        <v>140</v>
      </c>
      <c r="AW238" s="13" t="s">
        <v>33</v>
      </c>
      <c r="AX238" s="13" t="s">
        <v>84</v>
      </c>
      <c r="AY238" s="174" t="s">
        <v>132</v>
      </c>
    </row>
    <row r="239" spans="1:65" s="2" customFormat="1" ht="16.5" customHeight="1">
      <c r="A239" s="32"/>
      <c r="B239" s="157"/>
      <c r="C239" s="158" t="s">
        <v>351</v>
      </c>
      <c r="D239" s="158" t="s">
        <v>135</v>
      </c>
      <c r="E239" s="159" t="s">
        <v>352</v>
      </c>
      <c r="F239" s="160" t="s">
        <v>353</v>
      </c>
      <c r="G239" s="161" t="s">
        <v>306</v>
      </c>
      <c r="H239" s="162">
        <v>11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207</v>
      </c>
      <c r="AT239" s="170" t="s">
        <v>135</v>
      </c>
      <c r="AU239" s="170" t="s">
        <v>140</v>
      </c>
      <c r="AY239" s="17" t="s">
        <v>132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207</v>
      </c>
      <c r="BM239" s="170" t="s">
        <v>354</v>
      </c>
    </row>
    <row r="240" spans="1:65" s="2" customFormat="1" ht="21.75" customHeight="1">
      <c r="A240" s="32"/>
      <c r="B240" s="157"/>
      <c r="C240" s="158" t="s">
        <v>355</v>
      </c>
      <c r="D240" s="158" t="s">
        <v>135</v>
      </c>
      <c r="E240" s="159" t="s">
        <v>356</v>
      </c>
      <c r="F240" s="160" t="s">
        <v>357</v>
      </c>
      <c r="G240" s="161" t="s">
        <v>243</v>
      </c>
      <c r="H240" s="162">
        <v>0.008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207</v>
      </c>
      <c r="AT240" s="170" t="s">
        <v>135</v>
      </c>
      <c r="AU240" s="170" t="s">
        <v>140</v>
      </c>
      <c r="AY240" s="17" t="s">
        <v>132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140</v>
      </c>
      <c r="BK240" s="171">
        <f>ROUND(I240*H240,2)</f>
        <v>0</v>
      </c>
      <c r="BL240" s="17" t="s">
        <v>207</v>
      </c>
      <c r="BM240" s="170" t="s">
        <v>358</v>
      </c>
    </row>
    <row r="241" spans="1:65" s="2" customFormat="1" ht="21.75" customHeight="1">
      <c r="A241" s="32"/>
      <c r="B241" s="157"/>
      <c r="C241" s="158" t="s">
        <v>359</v>
      </c>
      <c r="D241" s="158" t="s">
        <v>135</v>
      </c>
      <c r="E241" s="159" t="s">
        <v>360</v>
      </c>
      <c r="F241" s="160" t="s">
        <v>361</v>
      </c>
      <c r="G241" s="161" t="s">
        <v>243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207</v>
      </c>
      <c r="AT241" s="170" t="s">
        <v>135</v>
      </c>
      <c r="AU241" s="170" t="s">
        <v>140</v>
      </c>
      <c r="AY241" s="17" t="s">
        <v>132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140</v>
      </c>
      <c r="BK241" s="171">
        <f>ROUND(I241*H241,2)</f>
        <v>0</v>
      </c>
      <c r="BL241" s="17" t="s">
        <v>207</v>
      </c>
      <c r="BM241" s="170" t="s">
        <v>362</v>
      </c>
    </row>
    <row r="242" spans="2:63" s="12" customFormat="1" ht="22.9" customHeight="1">
      <c r="B242" s="144"/>
      <c r="D242" s="145" t="s">
        <v>75</v>
      </c>
      <c r="E242" s="155" t="s">
        <v>363</v>
      </c>
      <c r="F242" s="155" t="s">
        <v>364</v>
      </c>
      <c r="I242" s="147"/>
      <c r="J242" s="156">
        <f>BK242</f>
        <v>0</v>
      </c>
      <c r="L242" s="144"/>
      <c r="M242" s="149"/>
      <c r="N242" s="150"/>
      <c r="O242" s="150"/>
      <c r="P242" s="151">
        <f>SUM(P243:P253)</f>
        <v>0</v>
      </c>
      <c r="Q242" s="150"/>
      <c r="R242" s="151">
        <f>SUM(R243:R253)</f>
        <v>0.02018</v>
      </c>
      <c r="S242" s="150"/>
      <c r="T242" s="152">
        <f>SUM(T243:T253)</f>
        <v>0.0027999999999999995</v>
      </c>
      <c r="AR242" s="145" t="s">
        <v>140</v>
      </c>
      <c r="AT242" s="153" t="s">
        <v>75</v>
      </c>
      <c r="AU242" s="153" t="s">
        <v>84</v>
      </c>
      <c r="AY242" s="145" t="s">
        <v>132</v>
      </c>
      <c r="BK242" s="154">
        <f>SUM(BK243:BK253)</f>
        <v>0</v>
      </c>
    </row>
    <row r="243" spans="1:65" s="2" customFormat="1" ht="16.5" customHeight="1">
      <c r="A243" s="32"/>
      <c r="B243" s="157"/>
      <c r="C243" s="158" t="s">
        <v>365</v>
      </c>
      <c r="D243" s="158" t="s">
        <v>135</v>
      </c>
      <c r="E243" s="159" t="s">
        <v>366</v>
      </c>
      <c r="F243" s="160" t="s">
        <v>367</v>
      </c>
      <c r="G243" s="161" t="s">
        <v>306</v>
      </c>
      <c r="H243" s="162">
        <v>10</v>
      </c>
      <c r="I243" s="163"/>
      <c r="J243" s="164">
        <f aca="true" t="shared" si="10" ref="J243:J253"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 aca="true" t="shared" si="11" ref="P243:P253">O243*H243</f>
        <v>0</v>
      </c>
      <c r="Q243" s="168">
        <v>0</v>
      </c>
      <c r="R243" s="168">
        <f aca="true" t="shared" si="12" ref="R243:R253">Q243*H243</f>
        <v>0</v>
      </c>
      <c r="S243" s="168">
        <v>0.00028</v>
      </c>
      <c r="T243" s="169">
        <f aca="true" t="shared" si="13" ref="T243:T253">S243*H243</f>
        <v>0.0027999999999999995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207</v>
      </c>
      <c r="AT243" s="170" t="s">
        <v>135</v>
      </c>
      <c r="AU243" s="170" t="s">
        <v>140</v>
      </c>
      <c r="AY243" s="17" t="s">
        <v>132</v>
      </c>
      <c r="BE243" s="171">
        <f aca="true" t="shared" si="14" ref="BE243:BE253">IF(N243="základní",J243,0)</f>
        <v>0</v>
      </c>
      <c r="BF243" s="171">
        <f aca="true" t="shared" si="15" ref="BF243:BF253">IF(N243="snížená",J243,0)</f>
        <v>0</v>
      </c>
      <c r="BG243" s="171">
        <f aca="true" t="shared" si="16" ref="BG243:BG253">IF(N243="zákl. přenesená",J243,0)</f>
        <v>0</v>
      </c>
      <c r="BH243" s="171">
        <f aca="true" t="shared" si="17" ref="BH243:BH253">IF(N243="sníž. přenesená",J243,0)</f>
        <v>0</v>
      </c>
      <c r="BI243" s="171">
        <f aca="true" t="shared" si="18" ref="BI243:BI253">IF(N243="nulová",J243,0)</f>
        <v>0</v>
      </c>
      <c r="BJ243" s="17" t="s">
        <v>140</v>
      </c>
      <c r="BK243" s="171">
        <f aca="true" t="shared" si="19" ref="BK243:BK253">ROUND(I243*H243,2)</f>
        <v>0</v>
      </c>
      <c r="BL243" s="17" t="s">
        <v>207</v>
      </c>
      <c r="BM243" s="170" t="s">
        <v>368</v>
      </c>
    </row>
    <row r="244" spans="1:65" s="2" customFormat="1" ht="21.75" customHeight="1">
      <c r="A244" s="32"/>
      <c r="B244" s="157"/>
      <c r="C244" s="158" t="s">
        <v>369</v>
      </c>
      <c r="D244" s="158" t="s">
        <v>135</v>
      </c>
      <c r="E244" s="159" t="s">
        <v>370</v>
      </c>
      <c r="F244" s="160" t="s">
        <v>371</v>
      </c>
      <c r="G244" s="161" t="s">
        <v>306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0.00042</v>
      </c>
      <c r="R244" s="168">
        <f t="shared" si="12"/>
        <v>0.008400000000000001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207</v>
      </c>
      <c r="AT244" s="170" t="s">
        <v>135</v>
      </c>
      <c r="AU244" s="170" t="s">
        <v>140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207</v>
      </c>
      <c r="BM244" s="170" t="s">
        <v>372</v>
      </c>
    </row>
    <row r="245" spans="1:65" s="2" customFormat="1" ht="21.75" customHeight="1">
      <c r="A245" s="32"/>
      <c r="B245" s="157"/>
      <c r="C245" s="196" t="s">
        <v>373</v>
      </c>
      <c r="D245" s="196" t="s">
        <v>208</v>
      </c>
      <c r="E245" s="197" t="s">
        <v>374</v>
      </c>
      <c r="F245" s="198" t="s">
        <v>375</v>
      </c>
      <c r="G245" s="199" t="s">
        <v>306</v>
      </c>
      <c r="H245" s="200">
        <v>7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0.00011</v>
      </c>
      <c r="R245" s="168">
        <f t="shared" si="12"/>
        <v>0.0007700000000000001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208</v>
      </c>
      <c r="AU245" s="170" t="s">
        <v>140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207</v>
      </c>
      <c r="BM245" s="170" t="s">
        <v>376</v>
      </c>
    </row>
    <row r="246" spans="1:65" s="2" customFormat="1" ht="21.75" customHeight="1">
      <c r="A246" s="32"/>
      <c r="B246" s="157"/>
      <c r="C246" s="196" t="s">
        <v>183</v>
      </c>
      <c r="D246" s="196" t="s">
        <v>208</v>
      </c>
      <c r="E246" s="197" t="s">
        <v>377</v>
      </c>
      <c r="F246" s="198" t="s">
        <v>378</v>
      </c>
      <c r="G246" s="199" t="s">
        <v>306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0.00017</v>
      </c>
      <c r="R246" s="168">
        <f t="shared" si="12"/>
        <v>0.00119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291</v>
      </c>
      <c r="AT246" s="170" t="s">
        <v>208</v>
      </c>
      <c r="AU246" s="170" t="s">
        <v>140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207</v>
      </c>
      <c r="BM246" s="170" t="s">
        <v>379</v>
      </c>
    </row>
    <row r="247" spans="1:65" s="2" customFormat="1" ht="21.75" customHeight="1">
      <c r="A247" s="32"/>
      <c r="B247" s="157"/>
      <c r="C247" s="196" t="s">
        <v>380</v>
      </c>
      <c r="D247" s="196" t="s">
        <v>208</v>
      </c>
      <c r="E247" s="197" t="s">
        <v>381</v>
      </c>
      <c r="F247" s="198" t="s">
        <v>382</v>
      </c>
      <c r="G247" s="199" t="s">
        <v>306</v>
      </c>
      <c r="H247" s="200">
        <v>6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0.00027</v>
      </c>
      <c r="R247" s="168">
        <f t="shared" si="12"/>
        <v>0.00162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291</v>
      </c>
      <c r="AT247" s="170" t="s">
        <v>208</v>
      </c>
      <c r="AU247" s="170" t="s">
        <v>140</v>
      </c>
      <c r="AY247" s="17" t="s">
        <v>132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207</v>
      </c>
      <c r="BM247" s="170" t="s">
        <v>383</v>
      </c>
    </row>
    <row r="248" spans="1:65" s="2" customFormat="1" ht="21.75" customHeight="1">
      <c r="A248" s="32"/>
      <c r="B248" s="157"/>
      <c r="C248" s="158" t="s">
        <v>384</v>
      </c>
      <c r="D248" s="158" t="s">
        <v>135</v>
      </c>
      <c r="E248" s="159" t="s">
        <v>385</v>
      </c>
      <c r="F248" s="160" t="s">
        <v>386</v>
      </c>
      <c r="G248" s="161" t="s">
        <v>387</v>
      </c>
      <c r="H248" s="162">
        <v>1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207</v>
      </c>
      <c r="AT248" s="170" t="s">
        <v>135</v>
      </c>
      <c r="AU248" s="170" t="s">
        <v>140</v>
      </c>
      <c r="AY248" s="17" t="s">
        <v>132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207</v>
      </c>
      <c r="BM248" s="170" t="s">
        <v>388</v>
      </c>
    </row>
    <row r="249" spans="1:65" s="2" customFormat="1" ht="21.75" customHeight="1">
      <c r="A249" s="32"/>
      <c r="B249" s="157"/>
      <c r="C249" s="158" t="s">
        <v>389</v>
      </c>
      <c r="D249" s="158" t="s">
        <v>135</v>
      </c>
      <c r="E249" s="159" t="s">
        <v>390</v>
      </c>
      <c r="F249" s="160" t="s">
        <v>391</v>
      </c>
      <c r="G249" s="161" t="s">
        <v>387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207</v>
      </c>
      <c r="AT249" s="170" t="s">
        <v>135</v>
      </c>
      <c r="AU249" s="170" t="s">
        <v>140</v>
      </c>
      <c r="AY249" s="17" t="s">
        <v>132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207</v>
      </c>
      <c r="BM249" s="170" t="s">
        <v>392</v>
      </c>
    </row>
    <row r="250" spans="1:65" s="2" customFormat="1" ht="21.75" customHeight="1">
      <c r="A250" s="32"/>
      <c r="B250" s="157"/>
      <c r="C250" s="158" t="s">
        <v>393</v>
      </c>
      <c r="D250" s="158" t="s">
        <v>135</v>
      </c>
      <c r="E250" s="159" t="s">
        <v>394</v>
      </c>
      <c r="F250" s="160" t="s">
        <v>395</v>
      </c>
      <c r="G250" s="161" t="s">
        <v>306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</v>
      </c>
      <c r="R250" s="168">
        <f t="shared" si="12"/>
        <v>0.008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135</v>
      </c>
      <c r="AU250" s="170" t="s">
        <v>140</v>
      </c>
      <c r="AY250" s="17" t="s">
        <v>132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207</v>
      </c>
      <c r="BM250" s="170" t="s">
        <v>396</v>
      </c>
    </row>
    <row r="251" spans="1:65" s="2" customFormat="1" ht="16.5" customHeight="1">
      <c r="A251" s="32"/>
      <c r="B251" s="157"/>
      <c r="C251" s="158" t="s">
        <v>397</v>
      </c>
      <c r="D251" s="158" t="s">
        <v>135</v>
      </c>
      <c r="E251" s="159" t="s">
        <v>398</v>
      </c>
      <c r="F251" s="160" t="s">
        <v>399</v>
      </c>
      <c r="G251" s="161" t="s">
        <v>306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1E-05</v>
      </c>
      <c r="R251" s="168">
        <f t="shared" si="12"/>
        <v>0.0002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135</v>
      </c>
      <c r="AU251" s="170" t="s">
        <v>140</v>
      </c>
      <c r="AY251" s="17" t="s">
        <v>132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207</v>
      </c>
      <c r="BM251" s="170" t="s">
        <v>400</v>
      </c>
    </row>
    <row r="252" spans="1:65" s="2" customFormat="1" ht="21.75" customHeight="1">
      <c r="A252" s="32"/>
      <c r="B252" s="157"/>
      <c r="C252" s="158" t="s">
        <v>401</v>
      </c>
      <c r="D252" s="158" t="s">
        <v>135</v>
      </c>
      <c r="E252" s="159" t="s">
        <v>402</v>
      </c>
      <c r="F252" s="160" t="s">
        <v>403</v>
      </c>
      <c r="G252" s="161" t="s">
        <v>243</v>
      </c>
      <c r="H252" s="162">
        <v>0.02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207</v>
      </c>
      <c r="AT252" s="170" t="s">
        <v>135</v>
      </c>
      <c r="AU252" s="170" t="s">
        <v>140</v>
      </c>
      <c r="AY252" s="17" t="s">
        <v>132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140</v>
      </c>
      <c r="BK252" s="171">
        <f t="shared" si="19"/>
        <v>0</v>
      </c>
      <c r="BL252" s="17" t="s">
        <v>207</v>
      </c>
      <c r="BM252" s="170" t="s">
        <v>404</v>
      </c>
    </row>
    <row r="253" spans="1:65" s="2" customFormat="1" ht="21.75" customHeight="1">
      <c r="A253" s="32"/>
      <c r="B253" s="157"/>
      <c r="C253" s="158" t="s">
        <v>405</v>
      </c>
      <c r="D253" s="158" t="s">
        <v>135</v>
      </c>
      <c r="E253" s="159" t="s">
        <v>406</v>
      </c>
      <c r="F253" s="160" t="s">
        <v>407</v>
      </c>
      <c r="G253" s="161" t="s">
        <v>243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207</v>
      </c>
      <c r="AT253" s="170" t="s">
        <v>135</v>
      </c>
      <c r="AU253" s="170" t="s">
        <v>140</v>
      </c>
      <c r="AY253" s="17" t="s">
        <v>132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140</v>
      </c>
      <c r="BK253" s="171">
        <f t="shared" si="19"/>
        <v>0</v>
      </c>
      <c r="BL253" s="17" t="s">
        <v>207</v>
      </c>
      <c r="BM253" s="170" t="s">
        <v>408</v>
      </c>
    </row>
    <row r="254" spans="2:63" s="12" customFormat="1" ht="22.9" customHeight="1">
      <c r="B254" s="144"/>
      <c r="D254" s="145" t="s">
        <v>75</v>
      </c>
      <c r="E254" s="155" t="s">
        <v>409</v>
      </c>
      <c r="F254" s="155" t="s">
        <v>410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SUM(P255:P273)</f>
        <v>0</v>
      </c>
      <c r="Q254" s="150"/>
      <c r="R254" s="151">
        <f>SUM(R255:R273)</f>
        <v>0.06421</v>
      </c>
      <c r="S254" s="150"/>
      <c r="T254" s="152">
        <f>SUM(T255:T273)</f>
        <v>0.07775</v>
      </c>
      <c r="AR254" s="145" t="s">
        <v>140</v>
      </c>
      <c r="AT254" s="153" t="s">
        <v>75</v>
      </c>
      <c r="AU254" s="153" t="s">
        <v>84</v>
      </c>
      <c r="AY254" s="145" t="s">
        <v>132</v>
      </c>
      <c r="BK254" s="154">
        <f>SUM(BK255:BK273)</f>
        <v>0</v>
      </c>
    </row>
    <row r="255" spans="1:65" s="2" customFormat="1" ht="16.5" customHeight="1">
      <c r="A255" s="32"/>
      <c r="B255" s="157"/>
      <c r="C255" s="158" t="s">
        <v>411</v>
      </c>
      <c r="D255" s="158" t="s">
        <v>135</v>
      </c>
      <c r="E255" s="159" t="s">
        <v>412</v>
      </c>
      <c r="F255" s="160" t="s">
        <v>413</v>
      </c>
      <c r="G255" s="161" t="s">
        <v>387</v>
      </c>
      <c r="H255" s="162">
        <v>1</v>
      </c>
      <c r="I255" s="163"/>
      <c r="J255" s="164">
        <f aca="true" t="shared" si="20" ref="J255:J273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21" ref="P255:P273">O255*H255</f>
        <v>0</v>
      </c>
      <c r="Q255" s="168">
        <v>0</v>
      </c>
      <c r="R255" s="168">
        <f aca="true" t="shared" si="22" ref="R255:R273">Q255*H255</f>
        <v>0</v>
      </c>
      <c r="S255" s="168">
        <v>0.01933</v>
      </c>
      <c r="T255" s="169">
        <f aca="true" t="shared" si="23" ref="T255:T273">S255*H255</f>
        <v>0.01933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207</v>
      </c>
      <c r="AT255" s="170" t="s">
        <v>135</v>
      </c>
      <c r="AU255" s="170" t="s">
        <v>140</v>
      </c>
      <c r="AY255" s="17" t="s">
        <v>132</v>
      </c>
      <c r="BE255" s="171">
        <f aca="true" t="shared" si="24" ref="BE255:BE273">IF(N255="základní",J255,0)</f>
        <v>0</v>
      </c>
      <c r="BF255" s="171">
        <f aca="true" t="shared" si="25" ref="BF255:BF273">IF(N255="snížená",J255,0)</f>
        <v>0</v>
      </c>
      <c r="BG255" s="171">
        <f aca="true" t="shared" si="26" ref="BG255:BG273">IF(N255="zákl. přenesená",J255,0)</f>
        <v>0</v>
      </c>
      <c r="BH255" s="171">
        <f aca="true" t="shared" si="27" ref="BH255:BH273">IF(N255="sníž. přenesená",J255,0)</f>
        <v>0</v>
      </c>
      <c r="BI255" s="171">
        <f aca="true" t="shared" si="28" ref="BI255:BI273">IF(N255="nulová",J255,0)</f>
        <v>0</v>
      </c>
      <c r="BJ255" s="17" t="s">
        <v>140</v>
      </c>
      <c r="BK255" s="171">
        <f aca="true" t="shared" si="29" ref="BK255:BK273">ROUND(I255*H255,2)</f>
        <v>0</v>
      </c>
      <c r="BL255" s="17" t="s">
        <v>207</v>
      </c>
      <c r="BM255" s="170" t="s">
        <v>414</v>
      </c>
    </row>
    <row r="256" spans="1:65" s="2" customFormat="1" ht="21.75" customHeight="1">
      <c r="A256" s="32"/>
      <c r="B256" s="157"/>
      <c r="C256" s="158" t="s">
        <v>415</v>
      </c>
      <c r="D256" s="158" t="s">
        <v>135</v>
      </c>
      <c r="E256" s="159" t="s">
        <v>416</v>
      </c>
      <c r="F256" s="160" t="s">
        <v>417</v>
      </c>
      <c r="G256" s="161" t="s">
        <v>387</v>
      </c>
      <c r="H256" s="162">
        <v>1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0.01382</v>
      </c>
      <c r="R256" s="168">
        <f t="shared" si="22"/>
        <v>0.01382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135</v>
      </c>
      <c r="AU256" s="170" t="s">
        <v>140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140</v>
      </c>
      <c r="BK256" s="171">
        <f t="shared" si="29"/>
        <v>0</v>
      </c>
      <c r="BL256" s="17" t="s">
        <v>207</v>
      </c>
      <c r="BM256" s="170" t="s">
        <v>418</v>
      </c>
    </row>
    <row r="257" spans="1:65" s="2" customFormat="1" ht="16.5" customHeight="1">
      <c r="A257" s="32"/>
      <c r="B257" s="157"/>
      <c r="C257" s="158" t="s">
        <v>419</v>
      </c>
      <c r="D257" s="158" t="s">
        <v>135</v>
      </c>
      <c r="E257" s="159" t="s">
        <v>420</v>
      </c>
      <c r="F257" s="160" t="s">
        <v>421</v>
      </c>
      <c r="G257" s="161" t="s">
        <v>387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0.01946</v>
      </c>
      <c r="T257" s="169">
        <f t="shared" si="23"/>
        <v>0.01946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135</v>
      </c>
      <c r="AU257" s="170" t="s">
        <v>140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140</v>
      </c>
      <c r="BK257" s="171">
        <f t="shared" si="29"/>
        <v>0</v>
      </c>
      <c r="BL257" s="17" t="s">
        <v>207</v>
      </c>
      <c r="BM257" s="170" t="s">
        <v>422</v>
      </c>
    </row>
    <row r="258" spans="1:65" s="2" customFormat="1" ht="21.75" customHeight="1">
      <c r="A258" s="32"/>
      <c r="B258" s="157"/>
      <c r="C258" s="158" t="s">
        <v>423</v>
      </c>
      <c r="D258" s="158" t="s">
        <v>135</v>
      </c>
      <c r="E258" s="159" t="s">
        <v>424</v>
      </c>
      <c r="F258" s="160" t="s">
        <v>425</v>
      </c>
      <c r="G258" s="161" t="s">
        <v>387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0.01375</v>
      </c>
      <c r="R258" s="168">
        <f t="shared" si="22"/>
        <v>0.01375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207</v>
      </c>
      <c r="AT258" s="170" t="s">
        <v>135</v>
      </c>
      <c r="AU258" s="170" t="s">
        <v>140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207</v>
      </c>
      <c r="BM258" s="170" t="s">
        <v>426</v>
      </c>
    </row>
    <row r="259" spans="1:65" s="2" customFormat="1" ht="16.5" customHeight="1">
      <c r="A259" s="32"/>
      <c r="B259" s="157"/>
      <c r="C259" s="158" t="s">
        <v>427</v>
      </c>
      <c r="D259" s="158" t="s">
        <v>135</v>
      </c>
      <c r="E259" s="159" t="s">
        <v>428</v>
      </c>
      <c r="F259" s="160" t="s">
        <v>429</v>
      </c>
      <c r="G259" s="161" t="s">
        <v>387</v>
      </c>
      <c r="H259" s="162">
        <v>1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0.0329</v>
      </c>
      <c r="T259" s="169">
        <f t="shared" si="23"/>
        <v>0.0329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207</v>
      </c>
      <c r="AT259" s="170" t="s">
        <v>135</v>
      </c>
      <c r="AU259" s="170" t="s">
        <v>140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207</v>
      </c>
      <c r="BM259" s="170" t="s">
        <v>430</v>
      </c>
    </row>
    <row r="260" spans="1:65" s="2" customFormat="1" ht="21.75" customHeight="1">
      <c r="A260" s="32"/>
      <c r="B260" s="157"/>
      <c r="C260" s="158" t="s">
        <v>431</v>
      </c>
      <c r="D260" s="158" t="s">
        <v>135</v>
      </c>
      <c r="E260" s="159" t="s">
        <v>432</v>
      </c>
      <c r="F260" s="160" t="s">
        <v>433</v>
      </c>
      <c r="G260" s="161" t="s">
        <v>387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0.01534</v>
      </c>
      <c r="R260" s="168">
        <f t="shared" si="22"/>
        <v>0.01534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207</v>
      </c>
      <c r="AT260" s="170" t="s">
        <v>135</v>
      </c>
      <c r="AU260" s="170" t="s">
        <v>140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207</v>
      </c>
      <c r="BM260" s="170" t="s">
        <v>434</v>
      </c>
    </row>
    <row r="261" spans="1:65" s="2" customFormat="1" ht="21.75" customHeight="1">
      <c r="A261" s="32"/>
      <c r="B261" s="157"/>
      <c r="C261" s="196" t="s">
        <v>435</v>
      </c>
      <c r="D261" s="196" t="s">
        <v>208</v>
      </c>
      <c r="E261" s="197" t="s">
        <v>436</v>
      </c>
      <c r="F261" s="198" t="s">
        <v>437</v>
      </c>
      <c r="G261" s="199" t="s">
        <v>205</v>
      </c>
      <c r="H261" s="200">
        <v>1</v>
      </c>
      <c r="I261" s="201"/>
      <c r="J261" s="202">
        <f t="shared" si="20"/>
        <v>0</v>
      </c>
      <c r="K261" s="203"/>
      <c r="L261" s="204"/>
      <c r="M261" s="205" t="s">
        <v>1</v>
      </c>
      <c r="N261" s="206" t="s">
        <v>42</v>
      </c>
      <c r="O261" s="58"/>
      <c r="P261" s="168">
        <f t="shared" si="21"/>
        <v>0</v>
      </c>
      <c r="Q261" s="168">
        <v>0.0025</v>
      </c>
      <c r="R261" s="168">
        <f t="shared" si="22"/>
        <v>0.0025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291</v>
      </c>
      <c r="AT261" s="170" t="s">
        <v>208</v>
      </c>
      <c r="AU261" s="170" t="s">
        <v>140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207</v>
      </c>
      <c r="BM261" s="170" t="s">
        <v>438</v>
      </c>
    </row>
    <row r="262" spans="1:65" s="2" customFormat="1" ht="21.75" customHeight="1">
      <c r="A262" s="32"/>
      <c r="B262" s="157"/>
      <c r="C262" s="196" t="s">
        <v>439</v>
      </c>
      <c r="D262" s="196" t="s">
        <v>208</v>
      </c>
      <c r="E262" s="197" t="s">
        <v>440</v>
      </c>
      <c r="F262" s="198" t="s">
        <v>441</v>
      </c>
      <c r="G262" s="199" t="s">
        <v>205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0.0035</v>
      </c>
      <c r="R262" s="168">
        <f t="shared" si="22"/>
        <v>0.0035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291</v>
      </c>
      <c r="AT262" s="170" t="s">
        <v>208</v>
      </c>
      <c r="AU262" s="170" t="s">
        <v>140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207</v>
      </c>
      <c r="BM262" s="170" t="s">
        <v>442</v>
      </c>
    </row>
    <row r="263" spans="1:65" s="2" customFormat="1" ht="16.5" customHeight="1">
      <c r="A263" s="32"/>
      <c r="B263" s="157"/>
      <c r="C263" s="196" t="s">
        <v>443</v>
      </c>
      <c r="D263" s="196" t="s">
        <v>208</v>
      </c>
      <c r="E263" s="197" t="s">
        <v>444</v>
      </c>
      <c r="F263" s="198" t="s">
        <v>445</v>
      </c>
      <c r="G263" s="199" t="s">
        <v>205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0.0013</v>
      </c>
      <c r="R263" s="168">
        <f t="shared" si="22"/>
        <v>0.0013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291</v>
      </c>
      <c r="AT263" s="170" t="s">
        <v>208</v>
      </c>
      <c r="AU263" s="170" t="s">
        <v>140</v>
      </c>
      <c r="AY263" s="17" t="s">
        <v>132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207</v>
      </c>
      <c r="BM263" s="170" t="s">
        <v>446</v>
      </c>
    </row>
    <row r="264" spans="1:65" s="2" customFormat="1" ht="16.5" customHeight="1">
      <c r="A264" s="32"/>
      <c r="B264" s="157"/>
      <c r="C264" s="158" t="s">
        <v>447</v>
      </c>
      <c r="D264" s="158" t="s">
        <v>135</v>
      </c>
      <c r="E264" s="159" t="s">
        <v>448</v>
      </c>
      <c r="F264" s="160" t="s">
        <v>449</v>
      </c>
      <c r="G264" s="161" t="s">
        <v>205</v>
      </c>
      <c r="H264" s="162">
        <v>6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0.00049</v>
      </c>
      <c r="T264" s="169">
        <f t="shared" si="23"/>
        <v>0.00294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207</v>
      </c>
      <c r="AT264" s="170" t="s">
        <v>135</v>
      </c>
      <c r="AU264" s="170" t="s">
        <v>140</v>
      </c>
      <c r="AY264" s="17" t="s">
        <v>132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140</v>
      </c>
      <c r="BK264" s="171">
        <f t="shared" si="29"/>
        <v>0</v>
      </c>
      <c r="BL264" s="17" t="s">
        <v>207</v>
      </c>
      <c r="BM264" s="170" t="s">
        <v>450</v>
      </c>
    </row>
    <row r="265" spans="1:65" s="2" customFormat="1" ht="16.5" customHeight="1">
      <c r="A265" s="32"/>
      <c r="B265" s="157"/>
      <c r="C265" s="158" t="s">
        <v>451</v>
      </c>
      <c r="D265" s="158" t="s">
        <v>135</v>
      </c>
      <c r="E265" s="159" t="s">
        <v>452</v>
      </c>
      <c r="F265" s="160" t="s">
        <v>453</v>
      </c>
      <c r="G265" s="161" t="s">
        <v>387</v>
      </c>
      <c r="H265" s="162">
        <v>6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0.00189</v>
      </c>
      <c r="R265" s="168">
        <f t="shared" si="22"/>
        <v>0.01134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207</v>
      </c>
      <c r="AT265" s="170" t="s">
        <v>135</v>
      </c>
      <c r="AU265" s="170" t="s">
        <v>140</v>
      </c>
      <c r="AY265" s="17" t="s">
        <v>132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140</v>
      </c>
      <c r="BK265" s="171">
        <f t="shared" si="29"/>
        <v>0</v>
      </c>
      <c r="BL265" s="17" t="s">
        <v>207</v>
      </c>
      <c r="BM265" s="170" t="s">
        <v>454</v>
      </c>
    </row>
    <row r="266" spans="1:65" s="2" customFormat="1" ht="16.5" customHeight="1">
      <c r="A266" s="32"/>
      <c r="B266" s="157"/>
      <c r="C266" s="158" t="s">
        <v>455</v>
      </c>
      <c r="D266" s="158" t="s">
        <v>135</v>
      </c>
      <c r="E266" s="159" t="s">
        <v>456</v>
      </c>
      <c r="F266" s="160" t="s">
        <v>457</v>
      </c>
      <c r="G266" s="161" t="s">
        <v>387</v>
      </c>
      <c r="H266" s="162">
        <v>2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0.00156</v>
      </c>
      <c r="T266" s="169">
        <f t="shared" si="23"/>
        <v>0.00312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207</v>
      </c>
      <c r="AT266" s="170" t="s">
        <v>135</v>
      </c>
      <c r="AU266" s="170" t="s">
        <v>140</v>
      </c>
      <c r="AY266" s="17" t="s">
        <v>132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140</v>
      </c>
      <c r="BK266" s="171">
        <f t="shared" si="29"/>
        <v>0</v>
      </c>
      <c r="BL266" s="17" t="s">
        <v>207</v>
      </c>
      <c r="BM266" s="170" t="s">
        <v>458</v>
      </c>
    </row>
    <row r="267" spans="1:65" s="2" customFormat="1" ht="16.5" customHeight="1">
      <c r="A267" s="32"/>
      <c r="B267" s="157"/>
      <c r="C267" s="158" t="s">
        <v>459</v>
      </c>
      <c r="D267" s="158" t="s">
        <v>135</v>
      </c>
      <c r="E267" s="159" t="s">
        <v>460</v>
      </c>
      <c r="F267" s="160" t="s">
        <v>461</v>
      </c>
      <c r="G267" s="161" t="s">
        <v>387</v>
      </c>
      <c r="H267" s="162">
        <v>1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0.0018</v>
      </c>
      <c r="R267" s="168">
        <f t="shared" si="22"/>
        <v>0.0018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207</v>
      </c>
      <c r="AT267" s="170" t="s">
        <v>135</v>
      </c>
      <c r="AU267" s="170" t="s">
        <v>140</v>
      </c>
      <c r="AY267" s="17" t="s">
        <v>132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140</v>
      </c>
      <c r="BK267" s="171">
        <f t="shared" si="29"/>
        <v>0</v>
      </c>
      <c r="BL267" s="17" t="s">
        <v>207</v>
      </c>
      <c r="BM267" s="170" t="s">
        <v>462</v>
      </c>
    </row>
    <row r="268" spans="1:65" s="2" customFormat="1" ht="16.5" customHeight="1">
      <c r="A268" s="32"/>
      <c r="B268" s="157"/>
      <c r="C268" s="158" t="s">
        <v>463</v>
      </c>
      <c r="D268" s="158" t="s">
        <v>135</v>
      </c>
      <c r="E268" s="159" t="s">
        <v>464</v>
      </c>
      <c r="F268" s="160" t="s">
        <v>465</v>
      </c>
      <c r="G268" s="161" t="s">
        <v>205</v>
      </c>
      <c r="H268" s="162">
        <v>3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0.00014</v>
      </c>
      <c r="R268" s="168">
        <f t="shared" si="22"/>
        <v>0.00041999999999999996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207</v>
      </c>
      <c r="AT268" s="170" t="s">
        <v>135</v>
      </c>
      <c r="AU268" s="170" t="s">
        <v>140</v>
      </c>
      <c r="AY268" s="17" t="s">
        <v>132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140</v>
      </c>
      <c r="BK268" s="171">
        <f t="shared" si="29"/>
        <v>0</v>
      </c>
      <c r="BL268" s="17" t="s">
        <v>207</v>
      </c>
      <c r="BM268" s="170" t="s">
        <v>466</v>
      </c>
    </row>
    <row r="269" spans="1:65" s="2" customFormat="1" ht="21.75" customHeight="1">
      <c r="A269" s="32"/>
      <c r="B269" s="157"/>
      <c r="C269" s="196" t="s">
        <v>467</v>
      </c>
      <c r="D269" s="196" t="s">
        <v>208</v>
      </c>
      <c r="E269" s="197" t="s">
        <v>468</v>
      </c>
      <c r="F269" s="198" t="s">
        <v>469</v>
      </c>
      <c r="G269" s="199" t="s">
        <v>205</v>
      </c>
      <c r="H269" s="200">
        <v>1</v>
      </c>
      <c r="I269" s="201"/>
      <c r="J269" s="202">
        <f t="shared" si="2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21"/>
        <v>0</v>
      </c>
      <c r="Q269" s="168">
        <v>0.00044</v>
      </c>
      <c r="R269" s="168">
        <f t="shared" si="22"/>
        <v>0.00044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291</v>
      </c>
      <c r="AT269" s="170" t="s">
        <v>208</v>
      </c>
      <c r="AU269" s="170" t="s">
        <v>140</v>
      </c>
      <c r="AY269" s="17" t="s">
        <v>132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140</v>
      </c>
      <c r="BK269" s="171">
        <f t="shared" si="29"/>
        <v>0</v>
      </c>
      <c r="BL269" s="17" t="s">
        <v>207</v>
      </c>
      <c r="BM269" s="170" t="s">
        <v>470</v>
      </c>
    </row>
    <row r="270" spans="1:65" s="2" customFormat="1" ht="21.75" customHeight="1">
      <c r="A270" s="32"/>
      <c r="B270" s="157"/>
      <c r="C270" s="196" t="s">
        <v>471</v>
      </c>
      <c r="D270" s="196" t="s">
        <v>208</v>
      </c>
      <c r="E270" s="197" t="s">
        <v>472</v>
      </c>
      <c r="F270" s="198" t="s">
        <v>473</v>
      </c>
      <c r="G270" s="199" t="s">
        <v>205</v>
      </c>
      <c r="H270" s="200">
        <v>1</v>
      </c>
      <c r="I270" s="201"/>
      <c r="J270" s="202">
        <f t="shared" si="2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291</v>
      </c>
      <c r="AT270" s="170" t="s">
        <v>208</v>
      </c>
      <c r="AU270" s="170" t="s">
        <v>140</v>
      </c>
      <c r="AY270" s="17" t="s">
        <v>132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140</v>
      </c>
      <c r="BK270" s="171">
        <f t="shared" si="29"/>
        <v>0</v>
      </c>
      <c r="BL270" s="17" t="s">
        <v>207</v>
      </c>
      <c r="BM270" s="170" t="s">
        <v>474</v>
      </c>
    </row>
    <row r="271" spans="1:65" s="2" customFormat="1" ht="21.75" customHeight="1">
      <c r="A271" s="32"/>
      <c r="B271" s="157"/>
      <c r="C271" s="158" t="s">
        <v>475</v>
      </c>
      <c r="D271" s="158" t="s">
        <v>135</v>
      </c>
      <c r="E271" s="159" t="s">
        <v>476</v>
      </c>
      <c r="F271" s="160" t="s">
        <v>477</v>
      </c>
      <c r="G271" s="161" t="s">
        <v>243</v>
      </c>
      <c r="H271" s="162">
        <v>0.064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207</v>
      </c>
      <c r="AT271" s="170" t="s">
        <v>135</v>
      </c>
      <c r="AU271" s="170" t="s">
        <v>140</v>
      </c>
      <c r="AY271" s="17" t="s">
        <v>132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140</v>
      </c>
      <c r="BK271" s="171">
        <f t="shared" si="29"/>
        <v>0</v>
      </c>
      <c r="BL271" s="17" t="s">
        <v>207</v>
      </c>
      <c r="BM271" s="170" t="s">
        <v>478</v>
      </c>
    </row>
    <row r="272" spans="1:65" s="2" customFormat="1" ht="21.75" customHeight="1">
      <c r="A272" s="32"/>
      <c r="B272" s="157"/>
      <c r="C272" s="158" t="s">
        <v>479</v>
      </c>
      <c r="D272" s="158" t="s">
        <v>135</v>
      </c>
      <c r="E272" s="159" t="s">
        <v>480</v>
      </c>
      <c r="F272" s="160" t="s">
        <v>481</v>
      </c>
      <c r="G272" s="161" t="s">
        <v>243</v>
      </c>
      <c r="H272" s="162">
        <v>0.064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</v>
      </c>
      <c r="R272" s="168">
        <f t="shared" si="22"/>
        <v>0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207</v>
      </c>
      <c r="AT272" s="170" t="s">
        <v>135</v>
      </c>
      <c r="AU272" s="170" t="s">
        <v>140</v>
      </c>
      <c r="AY272" s="17" t="s">
        <v>132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140</v>
      </c>
      <c r="BK272" s="171">
        <f t="shared" si="29"/>
        <v>0</v>
      </c>
      <c r="BL272" s="17" t="s">
        <v>207</v>
      </c>
      <c r="BM272" s="170" t="s">
        <v>482</v>
      </c>
    </row>
    <row r="273" spans="1:65" s="2" customFormat="1" ht="33" customHeight="1">
      <c r="A273" s="32"/>
      <c r="B273" s="157"/>
      <c r="C273" s="158" t="s">
        <v>483</v>
      </c>
      <c r="D273" s="158" t="s">
        <v>135</v>
      </c>
      <c r="E273" s="159" t="s">
        <v>484</v>
      </c>
      <c r="F273" s="160" t="s">
        <v>485</v>
      </c>
      <c r="G273" s="161" t="s">
        <v>486</v>
      </c>
      <c r="H273" s="162">
        <v>1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207</v>
      </c>
      <c r="AT273" s="170" t="s">
        <v>135</v>
      </c>
      <c r="AU273" s="170" t="s">
        <v>140</v>
      </c>
      <c r="AY273" s="17" t="s">
        <v>132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140</v>
      </c>
      <c r="BK273" s="171">
        <f t="shared" si="29"/>
        <v>0</v>
      </c>
      <c r="BL273" s="17" t="s">
        <v>207</v>
      </c>
      <c r="BM273" s="170" t="s">
        <v>487</v>
      </c>
    </row>
    <row r="274" spans="2:63" s="12" customFormat="1" ht="22.9" customHeight="1">
      <c r="B274" s="144"/>
      <c r="D274" s="145" t="s">
        <v>75</v>
      </c>
      <c r="E274" s="155" t="s">
        <v>488</v>
      </c>
      <c r="F274" s="155" t="s">
        <v>489</v>
      </c>
      <c r="I274" s="147"/>
      <c r="J274" s="156">
        <f>BK274</f>
        <v>0</v>
      </c>
      <c r="L274" s="144"/>
      <c r="M274" s="149"/>
      <c r="N274" s="150"/>
      <c r="O274" s="150"/>
      <c r="P274" s="151">
        <f>SUM(P275:P277)</f>
        <v>0</v>
      </c>
      <c r="Q274" s="150"/>
      <c r="R274" s="151">
        <f>SUM(R275:R277)</f>
        <v>0.012</v>
      </c>
      <c r="S274" s="150"/>
      <c r="T274" s="152">
        <f>SUM(T275:T277)</f>
        <v>0</v>
      </c>
      <c r="AR274" s="145" t="s">
        <v>140</v>
      </c>
      <c r="AT274" s="153" t="s">
        <v>75</v>
      </c>
      <c r="AU274" s="153" t="s">
        <v>84</v>
      </c>
      <c r="AY274" s="145" t="s">
        <v>132</v>
      </c>
      <c r="BK274" s="154">
        <f>SUM(BK275:BK277)</f>
        <v>0</v>
      </c>
    </row>
    <row r="275" spans="1:65" s="2" customFormat="1" ht="21.75" customHeight="1">
      <c r="A275" s="32"/>
      <c r="B275" s="157"/>
      <c r="C275" s="158" t="s">
        <v>490</v>
      </c>
      <c r="D275" s="158" t="s">
        <v>135</v>
      </c>
      <c r="E275" s="159" t="s">
        <v>491</v>
      </c>
      <c r="F275" s="160" t="s">
        <v>492</v>
      </c>
      <c r="G275" s="161" t="s">
        <v>387</v>
      </c>
      <c r="H275" s="162">
        <v>1</v>
      </c>
      <c r="I275" s="163"/>
      <c r="J275" s="164">
        <f>ROUND(I275*H275,2)</f>
        <v>0</v>
      </c>
      <c r="K275" s="165"/>
      <c r="L275" s="33"/>
      <c r="M275" s="166" t="s">
        <v>1</v>
      </c>
      <c r="N275" s="167" t="s">
        <v>42</v>
      </c>
      <c r="O275" s="58"/>
      <c r="P275" s="168">
        <f>O275*H275</f>
        <v>0</v>
      </c>
      <c r="Q275" s="168">
        <v>0.012</v>
      </c>
      <c r="R275" s="168">
        <f>Q275*H275</f>
        <v>0.012</v>
      </c>
      <c r="S275" s="168">
        <v>0</v>
      </c>
      <c r="T275" s="16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207</v>
      </c>
      <c r="AT275" s="170" t="s">
        <v>135</v>
      </c>
      <c r="AU275" s="170" t="s">
        <v>140</v>
      </c>
      <c r="AY275" s="17" t="s">
        <v>132</v>
      </c>
      <c r="BE275" s="171">
        <f>IF(N275="základní",J275,0)</f>
        <v>0</v>
      </c>
      <c r="BF275" s="171">
        <f>IF(N275="snížená",J275,0)</f>
        <v>0</v>
      </c>
      <c r="BG275" s="171">
        <f>IF(N275="zákl. přenesená",J275,0)</f>
        <v>0</v>
      </c>
      <c r="BH275" s="171">
        <f>IF(N275="sníž. přenesená",J275,0)</f>
        <v>0</v>
      </c>
      <c r="BI275" s="171">
        <f>IF(N275="nulová",J275,0)</f>
        <v>0</v>
      </c>
      <c r="BJ275" s="17" t="s">
        <v>140</v>
      </c>
      <c r="BK275" s="171">
        <f>ROUND(I275*H275,2)</f>
        <v>0</v>
      </c>
      <c r="BL275" s="17" t="s">
        <v>207</v>
      </c>
      <c r="BM275" s="170" t="s">
        <v>493</v>
      </c>
    </row>
    <row r="276" spans="1:65" s="2" customFormat="1" ht="21.75" customHeight="1">
      <c r="A276" s="32"/>
      <c r="B276" s="157"/>
      <c r="C276" s="158" t="s">
        <v>494</v>
      </c>
      <c r="D276" s="158" t="s">
        <v>135</v>
      </c>
      <c r="E276" s="159" t="s">
        <v>495</v>
      </c>
      <c r="F276" s="160" t="s">
        <v>496</v>
      </c>
      <c r="G276" s="161" t="s">
        <v>243</v>
      </c>
      <c r="H276" s="162">
        <v>0.012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</v>
      </c>
      <c r="R276" s="168">
        <f>Q276*H276</f>
        <v>0</v>
      </c>
      <c r="S276" s="168">
        <v>0</v>
      </c>
      <c r="T276" s="169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207</v>
      </c>
      <c r="AT276" s="170" t="s">
        <v>135</v>
      </c>
      <c r="AU276" s="170" t="s">
        <v>140</v>
      </c>
      <c r="AY276" s="17" t="s">
        <v>132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140</v>
      </c>
      <c r="BK276" s="171">
        <f>ROUND(I276*H276,2)</f>
        <v>0</v>
      </c>
      <c r="BL276" s="17" t="s">
        <v>207</v>
      </c>
      <c r="BM276" s="170" t="s">
        <v>497</v>
      </c>
    </row>
    <row r="277" spans="1:65" s="2" customFormat="1" ht="21.75" customHeight="1">
      <c r="A277" s="32"/>
      <c r="B277" s="157"/>
      <c r="C277" s="158" t="s">
        <v>498</v>
      </c>
      <c r="D277" s="158" t="s">
        <v>135</v>
      </c>
      <c r="E277" s="159" t="s">
        <v>499</v>
      </c>
      <c r="F277" s="160" t="s">
        <v>500</v>
      </c>
      <c r="G277" s="161" t="s">
        <v>243</v>
      </c>
      <c r="H277" s="162">
        <v>0.012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</v>
      </c>
      <c r="R277" s="168">
        <f>Q277*H277</f>
        <v>0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135</v>
      </c>
      <c r="AU277" s="170" t="s">
        <v>140</v>
      </c>
      <c r="AY277" s="17" t="s">
        <v>132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140</v>
      </c>
      <c r="BK277" s="171">
        <f>ROUND(I277*H277,2)</f>
        <v>0</v>
      </c>
      <c r="BL277" s="17" t="s">
        <v>207</v>
      </c>
      <c r="BM277" s="170" t="s">
        <v>501</v>
      </c>
    </row>
    <row r="278" spans="2:63" s="12" customFormat="1" ht="22.9" customHeight="1">
      <c r="B278" s="144"/>
      <c r="D278" s="145" t="s">
        <v>75</v>
      </c>
      <c r="E278" s="155" t="s">
        <v>502</v>
      </c>
      <c r="F278" s="155" t="s">
        <v>503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SUM(P279:P297)</f>
        <v>0</v>
      </c>
      <c r="Q278" s="150"/>
      <c r="R278" s="151">
        <f>SUM(R279:R297)</f>
        <v>0.033800000000000004</v>
      </c>
      <c r="S278" s="150"/>
      <c r="T278" s="152">
        <f>SUM(T279:T297)</f>
        <v>0</v>
      </c>
      <c r="AR278" s="145" t="s">
        <v>140</v>
      </c>
      <c r="AT278" s="153" t="s">
        <v>75</v>
      </c>
      <c r="AU278" s="153" t="s">
        <v>84</v>
      </c>
      <c r="AY278" s="145" t="s">
        <v>132</v>
      </c>
      <c r="BK278" s="154">
        <f>SUM(BK279:BK297)</f>
        <v>0</v>
      </c>
    </row>
    <row r="279" spans="1:65" s="2" customFormat="1" ht="16.5" customHeight="1">
      <c r="A279" s="32"/>
      <c r="B279" s="157"/>
      <c r="C279" s="158" t="s">
        <v>504</v>
      </c>
      <c r="D279" s="158" t="s">
        <v>135</v>
      </c>
      <c r="E279" s="159" t="s">
        <v>505</v>
      </c>
      <c r="F279" s="160" t="s">
        <v>506</v>
      </c>
      <c r="G279" s="161" t="s">
        <v>205</v>
      </c>
      <c r="H279" s="162">
        <v>2</v>
      </c>
      <c r="I279" s="163"/>
      <c r="J279" s="164">
        <f aca="true" t="shared" si="30" ref="J279:J297"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 aca="true" t="shared" si="31" ref="P279:P297">O279*H279</f>
        <v>0</v>
      </c>
      <c r="Q279" s="168">
        <v>0</v>
      </c>
      <c r="R279" s="168">
        <f aca="true" t="shared" si="32" ref="R279:R297">Q279*H279</f>
        <v>0</v>
      </c>
      <c r="S279" s="168">
        <v>0</v>
      </c>
      <c r="T279" s="169">
        <f aca="true" t="shared" si="33" ref="T279:T297"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207</v>
      </c>
      <c r="AT279" s="170" t="s">
        <v>135</v>
      </c>
      <c r="AU279" s="170" t="s">
        <v>140</v>
      </c>
      <c r="AY279" s="17" t="s">
        <v>132</v>
      </c>
      <c r="BE279" s="171">
        <f aca="true" t="shared" si="34" ref="BE279:BE297">IF(N279="základní",J279,0)</f>
        <v>0</v>
      </c>
      <c r="BF279" s="171">
        <f aca="true" t="shared" si="35" ref="BF279:BF297">IF(N279="snížená",J279,0)</f>
        <v>0</v>
      </c>
      <c r="BG279" s="171">
        <f aca="true" t="shared" si="36" ref="BG279:BG297">IF(N279="zákl. přenesená",J279,0)</f>
        <v>0</v>
      </c>
      <c r="BH279" s="171">
        <f aca="true" t="shared" si="37" ref="BH279:BH297">IF(N279="sníž. přenesená",J279,0)</f>
        <v>0</v>
      </c>
      <c r="BI279" s="171">
        <f aca="true" t="shared" si="38" ref="BI279:BI297">IF(N279="nulová",J279,0)</f>
        <v>0</v>
      </c>
      <c r="BJ279" s="17" t="s">
        <v>140</v>
      </c>
      <c r="BK279" s="171">
        <f aca="true" t="shared" si="39" ref="BK279:BK297">ROUND(I279*H279,2)</f>
        <v>0</v>
      </c>
      <c r="BL279" s="17" t="s">
        <v>207</v>
      </c>
      <c r="BM279" s="170" t="s">
        <v>507</v>
      </c>
    </row>
    <row r="280" spans="1:65" s="2" customFormat="1" ht="21.75" customHeight="1">
      <c r="A280" s="32"/>
      <c r="B280" s="157"/>
      <c r="C280" s="196" t="s">
        <v>508</v>
      </c>
      <c r="D280" s="196" t="s">
        <v>208</v>
      </c>
      <c r="E280" s="197" t="s">
        <v>509</v>
      </c>
      <c r="F280" s="198" t="s">
        <v>510</v>
      </c>
      <c r="G280" s="199" t="s">
        <v>205</v>
      </c>
      <c r="H280" s="200">
        <v>2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2E-05</v>
      </c>
      <c r="R280" s="168">
        <f t="shared" si="32"/>
        <v>4E-05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208</v>
      </c>
      <c r="AU280" s="170" t="s">
        <v>140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207</v>
      </c>
      <c r="BM280" s="170" t="s">
        <v>511</v>
      </c>
    </row>
    <row r="281" spans="1:65" s="2" customFormat="1" ht="21.75" customHeight="1">
      <c r="A281" s="32"/>
      <c r="B281" s="157"/>
      <c r="C281" s="158" t="s">
        <v>512</v>
      </c>
      <c r="D281" s="158" t="s">
        <v>135</v>
      </c>
      <c r="E281" s="159" t="s">
        <v>513</v>
      </c>
      <c r="F281" s="160" t="s">
        <v>514</v>
      </c>
      <c r="G281" s="161" t="s">
        <v>306</v>
      </c>
      <c r="H281" s="162">
        <v>70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207</v>
      </c>
      <c r="AT281" s="170" t="s">
        <v>135</v>
      </c>
      <c r="AU281" s="170" t="s">
        <v>140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207</v>
      </c>
      <c r="BM281" s="170" t="s">
        <v>515</v>
      </c>
    </row>
    <row r="282" spans="1:65" s="2" customFormat="1" ht="16.5" customHeight="1">
      <c r="A282" s="32"/>
      <c r="B282" s="157"/>
      <c r="C282" s="196" t="s">
        <v>516</v>
      </c>
      <c r="D282" s="196" t="s">
        <v>208</v>
      </c>
      <c r="E282" s="197" t="s">
        <v>517</v>
      </c>
      <c r="F282" s="198" t="s">
        <v>518</v>
      </c>
      <c r="G282" s="199" t="s">
        <v>306</v>
      </c>
      <c r="H282" s="200">
        <v>35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0.00017</v>
      </c>
      <c r="R282" s="168">
        <f t="shared" si="32"/>
        <v>0.00595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208</v>
      </c>
      <c r="AU282" s="170" t="s">
        <v>140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207</v>
      </c>
      <c r="BM282" s="170" t="s">
        <v>519</v>
      </c>
    </row>
    <row r="283" spans="1:65" s="2" customFormat="1" ht="16.5" customHeight="1">
      <c r="A283" s="32"/>
      <c r="B283" s="157"/>
      <c r="C283" s="196" t="s">
        <v>520</v>
      </c>
      <c r="D283" s="196" t="s">
        <v>208</v>
      </c>
      <c r="E283" s="197" t="s">
        <v>521</v>
      </c>
      <c r="F283" s="198" t="s">
        <v>522</v>
      </c>
      <c r="G283" s="199" t="s">
        <v>306</v>
      </c>
      <c r="H283" s="200">
        <v>5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0.00028</v>
      </c>
      <c r="R283" s="168">
        <f t="shared" si="32"/>
        <v>0.0013999999999999998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291</v>
      </c>
      <c r="AT283" s="170" t="s">
        <v>208</v>
      </c>
      <c r="AU283" s="170" t="s">
        <v>140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207</v>
      </c>
      <c r="BM283" s="170" t="s">
        <v>523</v>
      </c>
    </row>
    <row r="284" spans="1:65" s="2" customFormat="1" ht="21.75" customHeight="1">
      <c r="A284" s="32"/>
      <c r="B284" s="157"/>
      <c r="C284" s="158" t="s">
        <v>524</v>
      </c>
      <c r="D284" s="158" t="s">
        <v>135</v>
      </c>
      <c r="E284" s="159" t="s">
        <v>525</v>
      </c>
      <c r="F284" s="160" t="s">
        <v>526</v>
      </c>
      <c r="G284" s="161" t="s">
        <v>205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135</v>
      </c>
      <c r="AU284" s="170" t="s">
        <v>140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207</v>
      </c>
      <c r="BM284" s="170" t="s">
        <v>527</v>
      </c>
    </row>
    <row r="285" spans="1:65" s="2" customFormat="1" ht="21.75" customHeight="1">
      <c r="A285" s="32"/>
      <c r="B285" s="157"/>
      <c r="C285" s="196" t="s">
        <v>528</v>
      </c>
      <c r="D285" s="196" t="s">
        <v>208</v>
      </c>
      <c r="E285" s="197" t="s">
        <v>529</v>
      </c>
      <c r="F285" s="198" t="s">
        <v>530</v>
      </c>
      <c r="G285" s="199" t="s">
        <v>205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0.0169</v>
      </c>
      <c r="R285" s="168">
        <f t="shared" si="32"/>
        <v>0.0169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291</v>
      </c>
      <c r="AT285" s="170" t="s">
        <v>208</v>
      </c>
      <c r="AU285" s="170" t="s">
        <v>140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207</v>
      </c>
      <c r="BM285" s="170" t="s">
        <v>531</v>
      </c>
    </row>
    <row r="286" spans="1:65" s="2" customFormat="1" ht="21.75" customHeight="1">
      <c r="A286" s="32"/>
      <c r="B286" s="157"/>
      <c r="C286" s="158" t="s">
        <v>532</v>
      </c>
      <c r="D286" s="158" t="s">
        <v>135</v>
      </c>
      <c r="E286" s="159" t="s">
        <v>533</v>
      </c>
      <c r="F286" s="160" t="s">
        <v>534</v>
      </c>
      <c r="G286" s="161" t="s">
        <v>205</v>
      </c>
      <c r="H286" s="162">
        <v>3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207</v>
      </c>
      <c r="AT286" s="170" t="s">
        <v>135</v>
      </c>
      <c r="AU286" s="170" t="s">
        <v>140</v>
      </c>
      <c r="AY286" s="17" t="s">
        <v>132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140</v>
      </c>
      <c r="BK286" s="171">
        <f t="shared" si="39"/>
        <v>0</v>
      </c>
      <c r="BL286" s="17" t="s">
        <v>207</v>
      </c>
      <c r="BM286" s="170" t="s">
        <v>535</v>
      </c>
    </row>
    <row r="287" spans="1:65" s="2" customFormat="1" ht="21.75" customHeight="1">
      <c r="A287" s="32"/>
      <c r="B287" s="157"/>
      <c r="C287" s="196" t="s">
        <v>536</v>
      </c>
      <c r="D287" s="196" t="s">
        <v>208</v>
      </c>
      <c r="E287" s="197" t="s">
        <v>537</v>
      </c>
      <c r="F287" s="198" t="s">
        <v>538</v>
      </c>
      <c r="G287" s="199" t="s">
        <v>205</v>
      </c>
      <c r="H287" s="200">
        <v>3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0.0001</v>
      </c>
      <c r="R287" s="168">
        <f t="shared" si="32"/>
        <v>0.00030000000000000003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291</v>
      </c>
      <c r="AT287" s="170" t="s">
        <v>208</v>
      </c>
      <c r="AU287" s="170" t="s">
        <v>140</v>
      </c>
      <c r="AY287" s="17" t="s">
        <v>132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140</v>
      </c>
      <c r="BK287" s="171">
        <f t="shared" si="39"/>
        <v>0</v>
      </c>
      <c r="BL287" s="17" t="s">
        <v>207</v>
      </c>
      <c r="BM287" s="170" t="s">
        <v>539</v>
      </c>
    </row>
    <row r="288" spans="1:65" s="2" customFormat="1" ht="21.75" customHeight="1">
      <c r="A288" s="32"/>
      <c r="B288" s="157"/>
      <c r="C288" s="158" t="s">
        <v>540</v>
      </c>
      <c r="D288" s="158" t="s">
        <v>135</v>
      </c>
      <c r="E288" s="159" t="s">
        <v>541</v>
      </c>
      <c r="F288" s="160" t="s">
        <v>542</v>
      </c>
      <c r="G288" s="161" t="s">
        <v>205</v>
      </c>
      <c r="H288" s="162">
        <v>3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207</v>
      </c>
      <c r="AT288" s="170" t="s">
        <v>135</v>
      </c>
      <c r="AU288" s="170" t="s">
        <v>140</v>
      </c>
      <c r="AY288" s="17" t="s">
        <v>132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140</v>
      </c>
      <c r="BK288" s="171">
        <f t="shared" si="39"/>
        <v>0</v>
      </c>
      <c r="BL288" s="17" t="s">
        <v>207</v>
      </c>
      <c r="BM288" s="170" t="s">
        <v>543</v>
      </c>
    </row>
    <row r="289" spans="1:65" s="2" customFormat="1" ht="16.5" customHeight="1">
      <c r="A289" s="32"/>
      <c r="B289" s="157"/>
      <c r="C289" s="196" t="s">
        <v>544</v>
      </c>
      <c r="D289" s="196" t="s">
        <v>208</v>
      </c>
      <c r="E289" s="197" t="s">
        <v>545</v>
      </c>
      <c r="F289" s="198" t="s">
        <v>546</v>
      </c>
      <c r="G289" s="199" t="s">
        <v>205</v>
      </c>
      <c r="H289" s="200">
        <v>3</v>
      </c>
      <c r="I289" s="201"/>
      <c r="J289" s="202">
        <f t="shared" si="3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31"/>
        <v>0</v>
      </c>
      <c r="Q289" s="168">
        <v>0.00027</v>
      </c>
      <c r="R289" s="168">
        <f t="shared" si="32"/>
        <v>0.00081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291</v>
      </c>
      <c r="AT289" s="170" t="s">
        <v>208</v>
      </c>
      <c r="AU289" s="170" t="s">
        <v>140</v>
      </c>
      <c r="AY289" s="17" t="s">
        <v>132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140</v>
      </c>
      <c r="BK289" s="171">
        <f t="shared" si="39"/>
        <v>0</v>
      </c>
      <c r="BL289" s="17" t="s">
        <v>207</v>
      </c>
      <c r="BM289" s="170" t="s">
        <v>547</v>
      </c>
    </row>
    <row r="290" spans="1:65" s="2" customFormat="1" ht="21.75" customHeight="1">
      <c r="A290" s="32"/>
      <c r="B290" s="157"/>
      <c r="C290" s="158" t="s">
        <v>548</v>
      </c>
      <c r="D290" s="158" t="s">
        <v>135</v>
      </c>
      <c r="E290" s="159" t="s">
        <v>549</v>
      </c>
      <c r="F290" s="160" t="s">
        <v>550</v>
      </c>
      <c r="G290" s="161" t="s">
        <v>205</v>
      </c>
      <c r="H290" s="162">
        <v>4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207</v>
      </c>
      <c r="AT290" s="170" t="s">
        <v>135</v>
      </c>
      <c r="AU290" s="170" t="s">
        <v>140</v>
      </c>
      <c r="AY290" s="17" t="s">
        <v>132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140</v>
      </c>
      <c r="BK290" s="171">
        <f t="shared" si="39"/>
        <v>0</v>
      </c>
      <c r="BL290" s="17" t="s">
        <v>207</v>
      </c>
      <c r="BM290" s="170" t="s">
        <v>551</v>
      </c>
    </row>
    <row r="291" spans="1:65" s="2" customFormat="1" ht="16.5" customHeight="1">
      <c r="A291" s="32"/>
      <c r="B291" s="157"/>
      <c r="C291" s="196" t="s">
        <v>552</v>
      </c>
      <c r="D291" s="196" t="s">
        <v>208</v>
      </c>
      <c r="E291" s="197" t="s">
        <v>553</v>
      </c>
      <c r="F291" s="198" t="s">
        <v>554</v>
      </c>
      <c r="G291" s="199" t="s">
        <v>205</v>
      </c>
      <c r="H291" s="200">
        <v>2</v>
      </c>
      <c r="I291" s="201"/>
      <c r="J291" s="202">
        <f t="shared" si="30"/>
        <v>0</v>
      </c>
      <c r="K291" s="203"/>
      <c r="L291" s="204"/>
      <c r="M291" s="205" t="s">
        <v>1</v>
      </c>
      <c r="N291" s="206" t="s">
        <v>42</v>
      </c>
      <c r="O291" s="58"/>
      <c r="P291" s="168">
        <f t="shared" si="31"/>
        <v>0</v>
      </c>
      <c r="Q291" s="168">
        <v>0.0008</v>
      </c>
      <c r="R291" s="168">
        <f t="shared" si="32"/>
        <v>0.0016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291</v>
      </c>
      <c r="AT291" s="170" t="s">
        <v>208</v>
      </c>
      <c r="AU291" s="170" t="s">
        <v>140</v>
      </c>
      <c r="AY291" s="17" t="s">
        <v>132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140</v>
      </c>
      <c r="BK291" s="171">
        <f t="shared" si="39"/>
        <v>0</v>
      </c>
      <c r="BL291" s="17" t="s">
        <v>207</v>
      </c>
      <c r="BM291" s="170" t="s">
        <v>555</v>
      </c>
    </row>
    <row r="292" spans="1:65" s="2" customFormat="1" ht="21.75" customHeight="1">
      <c r="A292" s="32"/>
      <c r="B292" s="157"/>
      <c r="C292" s="196" t="s">
        <v>556</v>
      </c>
      <c r="D292" s="196" t="s">
        <v>208</v>
      </c>
      <c r="E292" s="197" t="s">
        <v>557</v>
      </c>
      <c r="F292" s="198" t="s">
        <v>558</v>
      </c>
      <c r="G292" s="199" t="s">
        <v>205</v>
      </c>
      <c r="H292" s="200">
        <v>2</v>
      </c>
      <c r="I292" s="201"/>
      <c r="J292" s="202">
        <f t="shared" si="3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31"/>
        <v>0</v>
      </c>
      <c r="Q292" s="168">
        <v>0.0016</v>
      </c>
      <c r="R292" s="168">
        <f t="shared" si="32"/>
        <v>0.0032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291</v>
      </c>
      <c r="AT292" s="170" t="s">
        <v>208</v>
      </c>
      <c r="AU292" s="170" t="s">
        <v>140</v>
      </c>
      <c r="AY292" s="17" t="s">
        <v>132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140</v>
      </c>
      <c r="BK292" s="171">
        <f t="shared" si="39"/>
        <v>0</v>
      </c>
      <c r="BL292" s="17" t="s">
        <v>207</v>
      </c>
      <c r="BM292" s="170" t="s">
        <v>559</v>
      </c>
    </row>
    <row r="293" spans="1:65" s="2" customFormat="1" ht="16.5" customHeight="1">
      <c r="A293" s="32"/>
      <c r="B293" s="157"/>
      <c r="C293" s="196" t="s">
        <v>560</v>
      </c>
      <c r="D293" s="196" t="s">
        <v>208</v>
      </c>
      <c r="E293" s="197" t="s">
        <v>561</v>
      </c>
      <c r="F293" s="198" t="s">
        <v>562</v>
      </c>
      <c r="G293" s="199" t="s">
        <v>306</v>
      </c>
      <c r="H293" s="200">
        <v>30</v>
      </c>
      <c r="I293" s="201"/>
      <c r="J293" s="202">
        <f t="shared" si="3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31"/>
        <v>0</v>
      </c>
      <c r="Q293" s="168">
        <v>0.00012</v>
      </c>
      <c r="R293" s="168">
        <f t="shared" si="32"/>
        <v>0.0036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291</v>
      </c>
      <c r="AT293" s="170" t="s">
        <v>208</v>
      </c>
      <c r="AU293" s="170" t="s">
        <v>140</v>
      </c>
      <c r="AY293" s="17" t="s">
        <v>132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140</v>
      </c>
      <c r="BK293" s="171">
        <f t="shared" si="39"/>
        <v>0</v>
      </c>
      <c r="BL293" s="17" t="s">
        <v>207</v>
      </c>
      <c r="BM293" s="170" t="s">
        <v>563</v>
      </c>
    </row>
    <row r="294" spans="1:65" s="2" customFormat="1" ht="21.75" customHeight="1">
      <c r="A294" s="32"/>
      <c r="B294" s="157"/>
      <c r="C294" s="158" t="s">
        <v>564</v>
      </c>
      <c r="D294" s="158" t="s">
        <v>135</v>
      </c>
      <c r="E294" s="159" t="s">
        <v>565</v>
      </c>
      <c r="F294" s="160" t="s">
        <v>566</v>
      </c>
      <c r="G294" s="161" t="s">
        <v>205</v>
      </c>
      <c r="H294" s="162">
        <v>1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207</v>
      </c>
      <c r="AT294" s="170" t="s">
        <v>135</v>
      </c>
      <c r="AU294" s="170" t="s">
        <v>140</v>
      </c>
      <c r="AY294" s="17" t="s">
        <v>132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140</v>
      </c>
      <c r="BK294" s="171">
        <f t="shared" si="39"/>
        <v>0</v>
      </c>
      <c r="BL294" s="17" t="s">
        <v>207</v>
      </c>
      <c r="BM294" s="170" t="s">
        <v>567</v>
      </c>
    </row>
    <row r="295" spans="1:65" s="2" customFormat="1" ht="21.75" customHeight="1">
      <c r="A295" s="32"/>
      <c r="B295" s="157"/>
      <c r="C295" s="158" t="s">
        <v>568</v>
      </c>
      <c r="D295" s="158" t="s">
        <v>135</v>
      </c>
      <c r="E295" s="159" t="s">
        <v>569</v>
      </c>
      <c r="F295" s="160" t="s">
        <v>570</v>
      </c>
      <c r="G295" s="161" t="s">
        <v>243</v>
      </c>
      <c r="H295" s="162">
        <v>0.034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207</v>
      </c>
      <c r="AT295" s="170" t="s">
        <v>135</v>
      </c>
      <c r="AU295" s="170" t="s">
        <v>140</v>
      </c>
      <c r="AY295" s="17" t="s">
        <v>132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140</v>
      </c>
      <c r="BK295" s="171">
        <f t="shared" si="39"/>
        <v>0</v>
      </c>
      <c r="BL295" s="17" t="s">
        <v>207</v>
      </c>
      <c r="BM295" s="170" t="s">
        <v>571</v>
      </c>
    </row>
    <row r="296" spans="1:65" s="2" customFormat="1" ht="21.75" customHeight="1">
      <c r="A296" s="32"/>
      <c r="B296" s="157"/>
      <c r="C296" s="196" t="s">
        <v>572</v>
      </c>
      <c r="D296" s="196" t="s">
        <v>208</v>
      </c>
      <c r="E296" s="197" t="s">
        <v>573</v>
      </c>
      <c r="F296" s="198" t="s">
        <v>574</v>
      </c>
      <c r="G296" s="199" t="s">
        <v>486</v>
      </c>
      <c r="H296" s="200">
        <v>1</v>
      </c>
      <c r="I296" s="201"/>
      <c r="J296" s="202">
        <f t="shared" si="3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291</v>
      </c>
      <c r="AT296" s="170" t="s">
        <v>208</v>
      </c>
      <c r="AU296" s="170" t="s">
        <v>140</v>
      </c>
      <c r="AY296" s="17" t="s">
        <v>132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140</v>
      </c>
      <c r="BK296" s="171">
        <f t="shared" si="39"/>
        <v>0</v>
      </c>
      <c r="BL296" s="17" t="s">
        <v>207</v>
      </c>
      <c r="BM296" s="170" t="s">
        <v>575</v>
      </c>
    </row>
    <row r="297" spans="1:65" s="2" customFormat="1" ht="21.75" customHeight="1">
      <c r="A297" s="32"/>
      <c r="B297" s="157"/>
      <c r="C297" s="158" t="s">
        <v>576</v>
      </c>
      <c r="D297" s="158" t="s">
        <v>135</v>
      </c>
      <c r="E297" s="159" t="s">
        <v>577</v>
      </c>
      <c r="F297" s="160" t="s">
        <v>578</v>
      </c>
      <c r="G297" s="161" t="s">
        <v>243</v>
      </c>
      <c r="H297" s="162">
        <v>0.034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207</v>
      </c>
      <c r="AT297" s="170" t="s">
        <v>135</v>
      </c>
      <c r="AU297" s="170" t="s">
        <v>140</v>
      </c>
      <c r="AY297" s="17" t="s">
        <v>132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140</v>
      </c>
      <c r="BK297" s="171">
        <f t="shared" si="39"/>
        <v>0</v>
      </c>
      <c r="BL297" s="17" t="s">
        <v>207</v>
      </c>
      <c r="BM297" s="170" t="s">
        <v>579</v>
      </c>
    </row>
    <row r="298" spans="2:63" s="12" customFormat="1" ht="22.9" customHeight="1">
      <c r="B298" s="144"/>
      <c r="D298" s="145" t="s">
        <v>75</v>
      </c>
      <c r="E298" s="155" t="s">
        <v>580</v>
      </c>
      <c r="F298" s="155" t="s">
        <v>581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SUM(P299:P303)</f>
        <v>0</v>
      </c>
      <c r="Q298" s="150"/>
      <c r="R298" s="151">
        <f>SUM(R299:R303)</f>
        <v>0.005</v>
      </c>
      <c r="S298" s="150"/>
      <c r="T298" s="152">
        <f>SUM(T299:T303)</f>
        <v>0.002</v>
      </c>
      <c r="AR298" s="145" t="s">
        <v>140</v>
      </c>
      <c r="AT298" s="153" t="s">
        <v>75</v>
      </c>
      <c r="AU298" s="153" t="s">
        <v>84</v>
      </c>
      <c r="AY298" s="145" t="s">
        <v>132</v>
      </c>
      <c r="BK298" s="154">
        <f>SUM(BK299:BK303)</f>
        <v>0</v>
      </c>
    </row>
    <row r="299" spans="1:65" s="2" customFormat="1" ht="16.5" customHeight="1">
      <c r="A299" s="32"/>
      <c r="B299" s="157"/>
      <c r="C299" s="158" t="s">
        <v>582</v>
      </c>
      <c r="D299" s="158" t="s">
        <v>135</v>
      </c>
      <c r="E299" s="159" t="s">
        <v>583</v>
      </c>
      <c r="F299" s="160" t="s">
        <v>584</v>
      </c>
      <c r="G299" s="161" t="s">
        <v>205</v>
      </c>
      <c r="H299" s="162">
        <v>1</v>
      </c>
      <c r="I299" s="163"/>
      <c r="J299" s="164">
        <f aca="true" t="shared" si="40" ref="J299:J303"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 aca="true" t="shared" si="41" ref="P299:P303">O299*H299</f>
        <v>0</v>
      </c>
      <c r="Q299" s="168">
        <v>0</v>
      </c>
      <c r="R299" s="168">
        <f aca="true" t="shared" si="42" ref="R299:R303">Q299*H299</f>
        <v>0</v>
      </c>
      <c r="S299" s="168">
        <v>0</v>
      </c>
      <c r="T299" s="169">
        <f aca="true" t="shared" si="43" ref="T299:T303"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207</v>
      </c>
      <c r="AT299" s="170" t="s">
        <v>135</v>
      </c>
      <c r="AU299" s="170" t="s">
        <v>140</v>
      </c>
      <c r="AY299" s="17" t="s">
        <v>132</v>
      </c>
      <c r="BE299" s="171">
        <f aca="true" t="shared" si="44" ref="BE299:BE303">IF(N299="základní",J299,0)</f>
        <v>0</v>
      </c>
      <c r="BF299" s="171">
        <f aca="true" t="shared" si="45" ref="BF299:BF303">IF(N299="snížená",J299,0)</f>
        <v>0</v>
      </c>
      <c r="BG299" s="171">
        <f aca="true" t="shared" si="46" ref="BG299:BG303">IF(N299="zákl. přenesená",J299,0)</f>
        <v>0</v>
      </c>
      <c r="BH299" s="171">
        <f aca="true" t="shared" si="47" ref="BH299:BH303">IF(N299="sníž. přenesená",J299,0)</f>
        <v>0</v>
      </c>
      <c r="BI299" s="171">
        <f aca="true" t="shared" si="48" ref="BI299:BI303">IF(N299="nulová",J299,0)</f>
        <v>0</v>
      </c>
      <c r="BJ299" s="17" t="s">
        <v>140</v>
      </c>
      <c r="BK299" s="171">
        <f aca="true" t="shared" si="49" ref="BK299:BK303">ROUND(I299*H299,2)</f>
        <v>0</v>
      </c>
      <c r="BL299" s="17" t="s">
        <v>207</v>
      </c>
      <c r="BM299" s="170" t="s">
        <v>585</v>
      </c>
    </row>
    <row r="300" spans="1:65" s="2" customFormat="1" ht="16.5" customHeight="1">
      <c r="A300" s="32"/>
      <c r="B300" s="157"/>
      <c r="C300" s="196" t="s">
        <v>586</v>
      </c>
      <c r="D300" s="196" t="s">
        <v>208</v>
      </c>
      <c r="E300" s="197" t="s">
        <v>587</v>
      </c>
      <c r="F300" s="198" t="s">
        <v>588</v>
      </c>
      <c r="G300" s="199" t="s">
        <v>205</v>
      </c>
      <c r="H300" s="200">
        <v>1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0.005</v>
      </c>
      <c r="R300" s="168">
        <f t="shared" si="42"/>
        <v>0.005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291</v>
      </c>
      <c r="AT300" s="170" t="s">
        <v>208</v>
      </c>
      <c r="AU300" s="170" t="s">
        <v>140</v>
      </c>
      <c r="AY300" s="17" t="s">
        <v>132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207</v>
      </c>
      <c r="BM300" s="170" t="s">
        <v>589</v>
      </c>
    </row>
    <row r="301" spans="1:65" s="2" customFormat="1" ht="21.75" customHeight="1">
      <c r="A301" s="32"/>
      <c r="B301" s="157"/>
      <c r="C301" s="158" t="s">
        <v>590</v>
      </c>
      <c r="D301" s="158" t="s">
        <v>135</v>
      </c>
      <c r="E301" s="159" t="s">
        <v>591</v>
      </c>
      <c r="F301" s="160" t="s">
        <v>592</v>
      </c>
      <c r="G301" s="161" t="s">
        <v>205</v>
      </c>
      <c r="H301" s="162">
        <v>1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0.002</v>
      </c>
      <c r="T301" s="169">
        <f t="shared" si="43"/>
        <v>0.002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207</v>
      </c>
      <c r="AT301" s="170" t="s">
        <v>135</v>
      </c>
      <c r="AU301" s="170" t="s">
        <v>140</v>
      </c>
      <c r="AY301" s="17" t="s">
        <v>132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207</v>
      </c>
      <c r="BM301" s="170" t="s">
        <v>593</v>
      </c>
    </row>
    <row r="302" spans="1:65" s="2" customFormat="1" ht="21.75" customHeight="1">
      <c r="A302" s="32"/>
      <c r="B302" s="157"/>
      <c r="C302" s="158" t="s">
        <v>594</v>
      </c>
      <c r="D302" s="158" t="s">
        <v>135</v>
      </c>
      <c r="E302" s="159" t="s">
        <v>595</v>
      </c>
      <c r="F302" s="160" t="s">
        <v>596</v>
      </c>
      <c r="G302" s="161" t="s">
        <v>243</v>
      </c>
      <c r="H302" s="162">
        <v>0.005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207</v>
      </c>
      <c r="AT302" s="170" t="s">
        <v>135</v>
      </c>
      <c r="AU302" s="170" t="s">
        <v>140</v>
      </c>
      <c r="AY302" s="17" t="s">
        <v>132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207</v>
      </c>
      <c r="BM302" s="170" t="s">
        <v>597</v>
      </c>
    </row>
    <row r="303" spans="1:65" s="2" customFormat="1" ht="21.75" customHeight="1">
      <c r="A303" s="32"/>
      <c r="B303" s="157"/>
      <c r="C303" s="158" t="s">
        <v>598</v>
      </c>
      <c r="D303" s="158" t="s">
        <v>135</v>
      </c>
      <c r="E303" s="159" t="s">
        <v>599</v>
      </c>
      <c r="F303" s="160" t="s">
        <v>600</v>
      </c>
      <c r="G303" s="161" t="s">
        <v>243</v>
      </c>
      <c r="H303" s="162">
        <v>0.005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207</v>
      </c>
      <c r="AT303" s="170" t="s">
        <v>135</v>
      </c>
      <c r="AU303" s="170" t="s">
        <v>140</v>
      </c>
      <c r="AY303" s="17" t="s">
        <v>132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207</v>
      </c>
      <c r="BM303" s="170" t="s">
        <v>601</v>
      </c>
    </row>
    <row r="304" spans="2:63" s="12" customFormat="1" ht="22.9" customHeight="1">
      <c r="B304" s="144"/>
      <c r="D304" s="145" t="s">
        <v>75</v>
      </c>
      <c r="E304" s="155" t="s">
        <v>602</v>
      </c>
      <c r="F304" s="155" t="s">
        <v>603</v>
      </c>
      <c r="I304" s="147"/>
      <c r="J304" s="156">
        <f>BK304</f>
        <v>0</v>
      </c>
      <c r="L304" s="144"/>
      <c r="M304" s="149"/>
      <c r="N304" s="150"/>
      <c r="O304" s="150"/>
      <c r="P304" s="151">
        <f>SUM(P305:P322)</f>
        <v>0</v>
      </c>
      <c r="Q304" s="150"/>
      <c r="R304" s="151">
        <f>SUM(R305:R322)</f>
        <v>0.5522920299999999</v>
      </c>
      <c r="S304" s="150"/>
      <c r="T304" s="152">
        <f>SUM(T305:T322)</f>
        <v>0</v>
      </c>
      <c r="AR304" s="145" t="s">
        <v>140</v>
      </c>
      <c r="AT304" s="153" t="s">
        <v>75</v>
      </c>
      <c r="AU304" s="153" t="s">
        <v>84</v>
      </c>
      <c r="AY304" s="145" t="s">
        <v>132</v>
      </c>
      <c r="BK304" s="154">
        <f>SUM(BK305:BK322)</f>
        <v>0</v>
      </c>
    </row>
    <row r="305" spans="1:65" s="2" customFormat="1" ht="21.75" customHeight="1">
      <c r="A305" s="32"/>
      <c r="B305" s="157"/>
      <c r="C305" s="158" t="s">
        <v>604</v>
      </c>
      <c r="D305" s="158" t="s">
        <v>135</v>
      </c>
      <c r="E305" s="159" t="s">
        <v>605</v>
      </c>
      <c r="F305" s="160" t="s">
        <v>606</v>
      </c>
      <c r="G305" s="161" t="s">
        <v>138</v>
      </c>
      <c r="H305" s="162">
        <v>20.813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0.02541</v>
      </c>
      <c r="R305" s="168">
        <f>Q305*H305</f>
        <v>0.5288583299999999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207</v>
      </c>
      <c r="AT305" s="170" t="s">
        <v>135</v>
      </c>
      <c r="AU305" s="170" t="s">
        <v>140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140</v>
      </c>
      <c r="BK305" s="171">
        <f>ROUND(I305*H305,2)</f>
        <v>0</v>
      </c>
      <c r="BL305" s="17" t="s">
        <v>207</v>
      </c>
      <c r="BM305" s="170" t="s">
        <v>607</v>
      </c>
    </row>
    <row r="306" spans="2:51" s="13" customFormat="1" ht="12">
      <c r="B306" s="172"/>
      <c r="D306" s="173" t="s">
        <v>142</v>
      </c>
      <c r="E306" s="174" t="s">
        <v>1</v>
      </c>
      <c r="F306" s="175" t="s">
        <v>608</v>
      </c>
      <c r="H306" s="176">
        <v>4.771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142</v>
      </c>
      <c r="AU306" s="174" t="s">
        <v>140</v>
      </c>
      <c r="AV306" s="13" t="s">
        <v>140</v>
      </c>
      <c r="AW306" s="13" t="s">
        <v>33</v>
      </c>
      <c r="AX306" s="13" t="s">
        <v>76</v>
      </c>
      <c r="AY306" s="174" t="s">
        <v>132</v>
      </c>
    </row>
    <row r="307" spans="2:51" s="13" customFormat="1" ht="12">
      <c r="B307" s="172"/>
      <c r="D307" s="173" t="s">
        <v>142</v>
      </c>
      <c r="E307" s="174" t="s">
        <v>1</v>
      </c>
      <c r="F307" s="175" t="s">
        <v>609</v>
      </c>
      <c r="H307" s="176">
        <v>10.504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142</v>
      </c>
      <c r="AU307" s="174" t="s">
        <v>140</v>
      </c>
      <c r="AV307" s="13" t="s">
        <v>140</v>
      </c>
      <c r="AW307" s="13" t="s">
        <v>33</v>
      </c>
      <c r="AX307" s="13" t="s">
        <v>76</v>
      </c>
      <c r="AY307" s="174" t="s">
        <v>132</v>
      </c>
    </row>
    <row r="308" spans="2:51" s="13" customFormat="1" ht="12">
      <c r="B308" s="172"/>
      <c r="D308" s="173" t="s">
        <v>142</v>
      </c>
      <c r="E308" s="174" t="s">
        <v>1</v>
      </c>
      <c r="F308" s="175" t="s">
        <v>610</v>
      </c>
      <c r="H308" s="176">
        <v>3.198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142</v>
      </c>
      <c r="AU308" s="174" t="s">
        <v>140</v>
      </c>
      <c r="AV308" s="13" t="s">
        <v>140</v>
      </c>
      <c r="AW308" s="13" t="s">
        <v>33</v>
      </c>
      <c r="AX308" s="13" t="s">
        <v>76</v>
      </c>
      <c r="AY308" s="174" t="s">
        <v>132</v>
      </c>
    </row>
    <row r="309" spans="2:51" s="13" customFormat="1" ht="12">
      <c r="B309" s="172"/>
      <c r="D309" s="173" t="s">
        <v>142</v>
      </c>
      <c r="E309" s="174" t="s">
        <v>1</v>
      </c>
      <c r="F309" s="175" t="s">
        <v>611</v>
      </c>
      <c r="H309" s="176">
        <v>2.34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142</v>
      </c>
      <c r="AU309" s="174" t="s">
        <v>140</v>
      </c>
      <c r="AV309" s="13" t="s">
        <v>140</v>
      </c>
      <c r="AW309" s="13" t="s">
        <v>33</v>
      </c>
      <c r="AX309" s="13" t="s">
        <v>76</v>
      </c>
      <c r="AY309" s="174" t="s">
        <v>132</v>
      </c>
    </row>
    <row r="310" spans="2:51" s="14" customFormat="1" ht="12">
      <c r="B310" s="181"/>
      <c r="D310" s="173" t="s">
        <v>142</v>
      </c>
      <c r="E310" s="182" t="s">
        <v>1</v>
      </c>
      <c r="F310" s="183" t="s">
        <v>144</v>
      </c>
      <c r="H310" s="184">
        <v>20.813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142</v>
      </c>
      <c r="AU310" s="182" t="s">
        <v>140</v>
      </c>
      <c r="AV310" s="14" t="s">
        <v>139</v>
      </c>
      <c r="AW310" s="14" t="s">
        <v>33</v>
      </c>
      <c r="AX310" s="14" t="s">
        <v>84</v>
      </c>
      <c r="AY310" s="182" t="s">
        <v>132</v>
      </c>
    </row>
    <row r="311" spans="1:65" s="2" customFormat="1" ht="21.75" customHeight="1">
      <c r="A311" s="32"/>
      <c r="B311" s="157"/>
      <c r="C311" s="158" t="s">
        <v>612</v>
      </c>
      <c r="D311" s="158" t="s">
        <v>135</v>
      </c>
      <c r="E311" s="159" t="s">
        <v>613</v>
      </c>
      <c r="F311" s="160" t="s">
        <v>614</v>
      </c>
      <c r="G311" s="161" t="s">
        <v>306</v>
      </c>
      <c r="H311" s="162">
        <v>13.485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4E-05</v>
      </c>
      <c r="R311" s="168">
        <f>Q311*H311</f>
        <v>0.0005394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207</v>
      </c>
      <c r="AT311" s="170" t="s">
        <v>135</v>
      </c>
      <c r="AU311" s="170" t="s">
        <v>140</v>
      </c>
      <c r="AY311" s="17" t="s">
        <v>132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207</v>
      </c>
      <c r="BM311" s="170" t="s">
        <v>615</v>
      </c>
    </row>
    <row r="312" spans="2:51" s="13" customFormat="1" ht="12">
      <c r="B312" s="172"/>
      <c r="D312" s="173" t="s">
        <v>142</v>
      </c>
      <c r="E312" s="174" t="s">
        <v>1</v>
      </c>
      <c r="F312" s="175" t="s">
        <v>616</v>
      </c>
      <c r="H312" s="176">
        <v>13.485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142</v>
      </c>
      <c r="AU312" s="174" t="s">
        <v>140</v>
      </c>
      <c r="AV312" s="13" t="s">
        <v>140</v>
      </c>
      <c r="AW312" s="13" t="s">
        <v>33</v>
      </c>
      <c r="AX312" s="13" t="s">
        <v>76</v>
      </c>
      <c r="AY312" s="174" t="s">
        <v>132</v>
      </c>
    </row>
    <row r="313" spans="2:51" s="14" customFormat="1" ht="12">
      <c r="B313" s="181"/>
      <c r="D313" s="173" t="s">
        <v>142</v>
      </c>
      <c r="E313" s="182" t="s">
        <v>1</v>
      </c>
      <c r="F313" s="183" t="s">
        <v>144</v>
      </c>
      <c r="H313" s="184">
        <v>13.485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142</v>
      </c>
      <c r="AU313" s="182" t="s">
        <v>140</v>
      </c>
      <c r="AV313" s="14" t="s">
        <v>139</v>
      </c>
      <c r="AW313" s="14" t="s">
        <v>33</v>
      </c>
      <c r="AX313" s="14" t="s">
        <v>84</v>
      </c>
      <c r="AY313" s="182" t="s">
        <v>132</v>
      </c>
    </row>
    <row r="314" spans="1:65" s="2" customFormat="1" ht="16.5" customHeight="1">
      <c r="A314" s="32"/>
      <c r="B314" s="157"/>
      <c r="C314" s="158" t="s">
        <v>617</v>
      </c>
      <c r="D314" s="158" t="s">
        <v>135</v>
      </c>
      <c r="E314" s="159" t="s">
        <v>618</v>
      </c>
      <c r="F314" s="160" t="s">
        <v>619</v>
      </c>
      <c r="G314" s="161" t="s">
        <v>138</v>
      </c>
      <c r="H314" s="162">
        <v>20.813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207</v>
      </c>
      <c r="AT314" s="170" t="s">
        <v>135</v>
      </c>
      <c r="AU314" s="170" t="s">
        <v>140</v>
      </c>
      <c r="AY314" s="17" t="s">
        <v>132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140</v>
      </c>
      <c r="BK314" s="171">
        <f>ROUND(I314*H314,2)</f>
        <v>0</v>
      </c>
      <c r="BL314" s="17" t="s">
        <v>207</v>
      </c>
      <c r="BM314" s="170" t="s">
        <v>620</v>
      </c>
    </row>
    <row r="315" spans="1:65" s="2" customFormat="1" ht="21.75" customHeight="1">
      <c r="A315" s="32"/>
      <c r="B315" s="157"/>
      <c r="C315" s="158" t="s">
        <v>621</v>
      </c>
      <c r="D315" s="158" t="s">
        <v>135</v>
      </c>
      <c r="E315" s="159" t="s">
        <v>622</v>
      </c>
      <c r="F315" s="160" t="s">
        <v>623</v>
      </c>
      <c r="G315" s="161" t="s">
        <v>138</v>
      </c>
      <c r="H315" s="162">
        <v>20.813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0.0007</v>
      </c>
      <c r="R315" s="168">
        <f>Q315*H315</f>
        <v>0.0145691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207</v>
      </c>
      <c r="AT315" s="170" t="s">
        <v>135</v>
      </c>
      <c r="AU315" s="170" t="s">
        <v>140</v>
      </c>
      <c r="AY315" s="17" t="s">
        <v>132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207</v>
      </c>
      <c r="BM315" s="170" t="s">
        <v>624</v>
      </c>
    </row>
    <row r="316" spans="1:65" s="2" customFormat="1" ht="16.5" customHeight="1">
      <c r="A316" s="32"/>
      <c r="B316" s="157"/>
      <c r="C316" s="158" t="s">
        <v>625</v>
      </c>
      <c r="D316" s="158" t="s">
        <v>135</v>
      </c>
      <c r="E316" s="159" t="s">
        <v>626</v>
      </c>
      <c r="F316" s="160" t="s">
        <v>627</v>
      </c>
      <c r="G316" s="161" t="s">
        <v>138</v>
      </c>
      <c r="H316" s="162">
        <v>41.626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0.0002</v>
      </c>
      <c r="R316" s="168">
        <f>Q316*H316</f>
        <v>0.0083252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207</v>
      </c>
      <c r="AT316" s="170" t="s">
        <v>135</v>
      </c>
      <c r="AU316" s="170" t="s">
        <v>140</v>
      </c>
      <c r="AY316" s="17" t="s">
        <v>132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140</v>
      </c>
      <c r="BK316" s="171">
        <f>ROUND(I316*H316,2)</f>
        <v>0</v>
      </c>
      <c r="BL316" s="17" t="s">
        <v>207</v>
      </c>
      <c r="BM316" s="170" t="s">
        <v>628</v>
      </c>
    </row>
    <row r="317" spans="2:51" s="13" customFormat="1" ht="12">
      <c r="B317" s="172"/>
      <c r="D317" s="173" t="s">
        <v>142</v>
      </c>
      <c r="E317" s="174" t="s">
        <v>1</v>
      </c>
      <c r="F317" s="175" t="s">
        <v>629</v>
      </c>
      <c r="H317" s="176">
        <v>41.626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142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132</v>
      </c>
    </row>
    <row r="318" spans="2:51" s="14" customFormat="1" ht="12">
      <c r="B318" s="181"/>
      <c r="D318" s="173" t="s">
        <v>142</v>
      </c>
      <c r="E318" s="182" t="s">
        <v>1</v>
      </c>
      <c r="F318" s="183" t="s">
        <v>144</v>
      </c>
      <c r="H318" s="184">
        <v>41.626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142</v>
      </c>
      <c r="AU318" s="182" t="s">
        <v>140</v>
      </c>
      <c r="AV318" s="14" t="s">
        <v>139</v>
      </c>
      <c r="AW318" s="14" t="s">
        <v>33</v>
      </c>
      <c r="AX318" s="14" t="s">
        <v>84</v>
      </c>
      <c r="AY318" s="182" t="s">
        <v>132</v>
      </c>
    </row>
    <row r="319" spans="1:65" s="2" customFormat="1" ht="21.75" customHeight="1">
      <c r="A319" s="32"/>
      <c r="B319" s="157"/>
      <c r="C319" s="158" t="s">
        <v>630</v>
      </c>
      <c r="D319" s="158" t="s">
        <v>135</v>
      </c>
      <c r="E319" s="159" t="s">
        <v>631</v>
      </c>
      <c r="F319" s="160" t="s">
        <v>632</v>
      </c>
      <c r="G319" s="161" t="s">
        <v>243</v>
      </c>
      <c r="H319" s="162">
        <v>0.552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207</v>
      </c>
      <c r="AT319" s="170" t="s">
        <v>135</v>
      </c>
      <c r="AU319" s="170" t="s">
        <v>140</v>
      </c>
      <c r="AY319" s="17" t="s">
        <v>132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207</v>
      </c>
      <c r="BM319" s="170" t="s">
        <v>633</v>
      </c>
    </row>
    <row r="320" spans="1:65" s="2" customFormat="1" ht="21.75" customHeight="1">
      <c r="A320" s="32"/>
      <c r="B320" s="157"/>
      <c r="C320" s="158" t="s">
        <v>634</v>
      </c>
      <c r="D320" s="158" t="s">
        <v>135</v>
      </c>
      <c r="E320" s="159" t="s">
        <v>635</v>
      </c>
      <c r="F320" s="160" t="s">
        <v>636</v>
      </c>
      <c r="G320" s="161" t="s">
        <v>243</v>
      </c>
      <c r="H320" s="162">
        <v>0.552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</v>
      </c>
      <c r="R320" s="168">
        <f>Q320*H320</f>
        <v>0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207</v>
      </c>
      <c r="AT320" s="170" t="s">
        <v>135</v>
      </c>
      <c r="AU320" s="170" t="s">
        <v>140</v>
      </c>
      <c r="AY320" s="17" t="s">
        <v>132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140</v>
      </c>
      <c r="BK320" s="171">
        <f>ROUND(I320*H320,2)</f>
        <v>0</v>
      </c>
      <c r="BL320" s="17" t="s">
        <v>207</v>
      </c>
      <c r="BM320" s="170" t="s">
        <v>637</v>
      </c>
    </row>
    <row r="321" spans="1:65" s="2" customFormat="1" ht="21.75" customHeight="1">
      <c r="A321" s="32"/>
      <c r="B321" s="157"/>
      <c r="C321" s="158" t="s">
        <v>638</v>
      </c>
      <c r="D321" s="158" t="s">
        <v>135</v>
      </c>
      <c r="E321" s="159" t="s">
        <v>639</v>
      </c>
      <c r="F321" s="160" t="s">
        <v>640</v>
      </c>
      <c r="G321" s="161" t="s">
        <v>138</v>
      </c>
      <c r="H321" s="162">
        <v>6.24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207</v>
      </c>
      <c r="AT321" s="170" t="s">
        <v>135</v>
      </c>
      <c r="AU321" s="170" t="s">
        <v>140</v>
      </c>
      <c r="AY321" s="17" t="s">
        <v>132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140</v>
      </c>
      <c r="BK321" s="171">
        <f>ROUND(I321*H321,2)</f>
        <v>0</v>
      </c>
      <c r="BL321" s="17" t="s">
        <v>207</v>
      </c>
      <c r="BM321" s="170" t="s">
        <v>641</v>
      </c>
    </row>
    <row r="322" spans="2:51" s="13" customFormat="1" ht="12">
      <c r="B322" s="172"/>
      <c r="D322" s="173" t="s">
        <v>142</v>
      </c>
      <c r="E322" s="174" t="s">
        <v>1</v>
      </c>
      <c r="F322" s="175" t="s">
        <v>642</v>
      </c>
      <c r="H322" s="176">
        <v>6.24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142</v>
      </c>
      <c r="AU322" s="174" t="s">
        <v>140</v>
      </c>
      <c r="AV322" s="13" t="s">
        <v>140</v>
      </c>
      <c r="AW322" s="13" t="s">
        <v>33</v>
      </c>
      <c r="AX322" s="13" t="s">
        <v>84</v>
      </c>
      <c r="AY322" s="174" t="s">
        <v>132</v>
      </c>
    </row>
    <row r="323" spans="2:63" s="12" customFormat="1" ht="22.9" customHeight="1">
      <c r="B323" s="144"/>
      <c r="D323" s="145" t="s">
        <v>75</v>
      </c>
      <c r="E323" s="155" t="s">
        <v>643</v>
      </c>
      <c r="F323" s="155" t="s">
        <v>644</v>
      </c>
      <c r="I323" s="147"/>
      <c r="J323" s="156">
        <f>BK323</f>
        <v>0</v>
      </c>
      <c r="L323" s="144"/>
      <c r="M323" s="149"/>
      <c r="N323" s="150"/>
      <c r="O323" s="150"/>
      <c r="P323" s="151">
        <f>SUM(P324:P342)</f>
        <v>0</v>
      </c>
      <c r="Q323" s="150"/>
      <c r="R323" s="151">
        <f>SUM(R324:R342)</f>
        <v>0.038</v>
      </c>
      <c r="S323" s="150"/>
      <c r="T323" s="152">
        <f>SUM(T324:T342)</f>
        <v>0.2506615</v>
      </c>
      <c r="AR323" s="145" t="s">
        <v>140</v>
      </c>
      <c r="AT323" s="153" t="s">
        <v>75</v>
      </c>
      <c r="AU323" s="153" t="s">
        <v>84</v>
      </c>
      <c r="AY323" s="145" t="s">
        <v>132</v>
      </c>
      <c r="BK323" s="154">
        <f>SUM(BK324:BK342)</f>
        <v>0</v>
      </c>
    </row>
    <row r="324" spans="1:65" s="2" customFormat="1" ht="21.75" customHeight="1">
      <c r="A324" s="32"/>
      <c r="B324" s="157"/>
      <c r="C324" s="158" t="s">
        <v>645</v>
      </c>
      <c r="D324" s="158" t="s">
        <v>135</v>
      </c>
      <c r="E324" s="159" t="s">
        <v>646</v>
      </c>
      <c r="F324" s="160" t="s">
        <v>647</v>
      </c>
      <c r="G324" s="161" t="s">
        <v>138</v>
      </c>
      <c r="H324" s="162">
        <v>3.11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</v>
      </c>
      <c r="R324" s="168">
        <f>Q324*H324</f>
        <v>0</v>
      </c>
      <c r="S324" s="168">
        <v>0.02465</v>
      </c>
      <c r="T324" s="169">
        <f>S324*H324</f>
        <v>0.0766615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207</v>
      </c>
      <c r="AT324" s="170" t="s">
        <v>135</v>
      </c>
      <c r="AU324" s="170" t="s">
        <v>140</v>
      </c>
      <c r="AY324" s="17" t="s">
        <v>132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207</v>
      </c>
      <c r="BM324" s="170" t="s">
        <v>648</v>
      </c>
    </row>
    <row r="325" spans="2:51" s="15" customFormat="1" ht="12">
      <c r="B325" s="189"/>
      <c r="D325" s="173" t="s">
        <v>142</v>
      </c>
      <c r="E325" s="190" t="s">
        <v>1</v>
      </c>
      <c r="F325" s="191" t="s">
        <v>649</v>
      </c>
      <c r="H325" s="190" t="s">
        <v>1</v>
      </c>
      <c r="I325" s="192"/>
      <c r="L325" s="189"/>
      <c r="M325" s="193"/>
      <c r="N325" s="194"/>
      <c r="O325" s="194"/>
      <c r="P325" s="194"/>
      <c r="Q325" s="194"/>
      <c r="R325" s="194"/>
      <c r="S325" s="194"/>
      <c r="T325" s="195"/>
      <c r="AT325" s="190" t="s">
        <v>142</v>
      </c>
      <c r="AU325" s="190" t="s">
        <v>140</v>
      </c>
      <c r="AV325" s="15" t="s">
        <v>84</v>
      </c>
      <c r="AW325" s="15" t="s">
        <v>33</v>
      </c>
      <c r="AX325" s="15" t="s">
        <v>76</v>
      </c>
      <c r="AY325" s="190" t="s">
        <v>132</v>
      </c>
    </row>
    <row r="326" spans="2:51" s="13" customFormat="1" ht="12">
      <c r="B326" s="172"/>
      <c r="D326" s="173" t="s">
        <v>142</v>
      </c>
      <c r="E326" s="174" t="s">
        <v>1</v>
      </c>
      <c r="F326" s="175" t="s">
        <v>650</v>
      </c>
      <c r="H326" s="176">
        <v>3.11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142</v>
      </c>
      <c r="AU326" s="174" t="s">
        <v>140</v>
      </c>
      <c r="AV326" s="13" t="s">
        <v>140</v>
      </c>
      <c r="AW326" s="13" t="s">
        <v>33</v>
      </c>
      <c r="AX326" s="13" t="s">
        <v>76</v>
      </c>
      <c r="AY326" s="174" t="s">
        <v>132</v>
      </c>
    </row>
    <row r="327" spans="2:51" s="14" customFormat="1" ht="12">
      <c r="B327" s="181"/>
      <c r="D327" s="173" t="s">
        <v>142</v>
      </c>
      <c r="E327" s="182" t="s">
        <v>1</v>
      </c>
      <c r="F327" s="183" t="s">
        <v>144</v>
      </c>
      <c r="H327" s="184">
        <v>3.11</v>
      </c>
      <c r="I327" s="185"/>
      <c r="L327" s="181"/>
      <c r="M327" s="186"/>
      <c r="N327" s="187"/>
      <c r="O327" s="187"/>
      <c r="P327" s="187"/>
      <c r="Q327" s="187"/>
      <c r="R327" s="187"/>
      <c r="S327" s="187"/>
      <c r="T327" s="188"/>
      <c r="AT327" s="182" t="s">
        <v>142</v>
      </c>
      <c r="AU327" s="182" t="s">
        <v>140</v>
      </c>
      <c r="AV327" s="14" t="s">
        <v>139</v>
      </c>
      <c r="AW327" s="14" t="s">
        <v>33</v>
      </c>
      <c r="AX327" s="14" t="s">
        <v>84</v>
      </c>
      <c r="AY327" s="182" t="s">
        <v>132</v>
      </c>
    </row>
    <row r="328" spans="1:65" s="2" customFormat="1" ht="21.75" customHeight="1">
      <c r="A328" s="32"/>
      <c r="B328" s="157"/>
      <c r="C328" s="158" t="s">
        <v>651</v>
      </c>
      <c r="D328" s="158" t="s">
        <v>135</v>
      </c>
      <c r="E328" s="159" t="s">
        <v>652</v>
      </c>
      <c r="F328" s="160" t="s">
        <v>653</v>
      </c>
      <c r="G328" s="161" t="s">
        <v>205</v>
      </c>
      <c r="H328" s="162">
        <v>2</v>
      </c>
      <c r="I328" s="163"/>
      <c r="J328" s="164">
        <f aca="true" t="shared" si="50" ref="J328:J342"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 aca="true" t="shared" si="51" ref="P328:P342">O328*H328</f>
        <v>0</v>
      </c>
      <c r="Q328" s="168">
        <v>0</v>
      </c>
      <c r="R328" s="168">
        <f aca="true" t="shared" si="52" ref="R328:R342">Q328*H328</f>
        <v>0</v>
      </c>
      <c r="S328" s="168">
        <v>0</v>
      </c>
      <c r="T328" s="169">
        <f aca="true" t="shared" si="53" ref="T328:T342"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207</v>
      </c>
      <c r="AT328" s="170" t="s">
        <v>135</v>
      </c>
      <c r="AU328" s="170" t="s">
        <v>140</v>
      </c>
      <c r="AY328" s="17" t="s">
        <v>132</v>
      </c>
      <c r="BE328" s="171">
        <f aca="true" t="shared" si="54" ref="BE328:BE342">IF(N328="základní",J328,0)</f>
        <v>0</v>
      </c>
      <c r="BF328" s="171">
        <f aca="true" t="shared" si="55" ref="BF328:BF342">IF(N328="snížená",J328,0)</f>
        <v>0</v>
      </c>
      <c r="BG328" s="171">
        <f aca="true" t="shared" si="56" ref="BG328:BG342">IF(N328="zákl. přenesená",J328,0)</f>
        <v>0</v>
      </c>
      <c r="BH328" s="171">
        <f aca="true" t="shared" si="57" ref="BH328:BH342">IF(N328="sníž. přenesená",J328,0)</f>
        <v>0</v>
      </c>
      <c r="BI328" s="171">
        <f aca="true" t="shared" si="58" ref="BI328:BI342">IF(N328="nulová",J328,0)</f>
        <v>0</v>
      </c>
      <c r="BJ328" s="17" t="s">
        <v>140</v>
      </c>
      <c r="BK328" s="171">
        <f aca="true" t="shared" si="59" ref="BK328:BK342">ROUND(I328*H328,2)</f>
        <v>0</v>
      </c>
      <c r="BL328" s="17" t="s">
        <v>207</v>
      </c>
      <c r="BM328" s="170" t="s">
        <v>654</v>
      </c>
    </row>
    <row r="329" spans="1:65" s="2" customFormat="1" ht="16.5" customHeight="1">
      <c r="A329" s="32"/>
      <c r="B329" s="157"/>
      <c r="C329" s="196" t="s">
        <v>655</v>
      </c>
      <c r="D329" s="196" t="s">
        <v>208</v>
      </c>
      <c r="E329" s="197" t="s">
        <v>656</v>
      </c>
      <c r="F329" s="198" t="s">
        <v>657</v>
      </c>
      <c r="G329" s="199" t="s">
        <v>205</v>
      </c>
      <c r="H329" s="200">
        <v>1</v>
      </c>
      <c r="I329" s="201"/>
      <c r="J329" s="202">
        <f t="shared" si="5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51"/>
        <v>0</v>
      </c>
      <c r="Q329" s="168">
        <v>0.0155</v>
      </c>
      <c r="R329" s="168">
        <f t="shared" si="52"/>
        <v>0.0155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291</v>
      </c>
      <c r="AT329" s="170" t="s">
        <v>208</v>
      </c>
      <c r="AU329" s="170" t="s">
        <v>140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140</v>
      </c>
      <c r="BK329" s="171">
        <f t="shared" si="59"/>
        <v>0</v>
      </c>
      <c r="BL329" s="17" t="s">
        <v>207</v>
      </c>
      <c r="BM329" s="170" t="s">
        <v>658</v>
      </c>
    </row>
    <row r="330" spans="1:65" s="2" customFormat="1" ht="16.5" customHeight="1">
      <c r="A330" s="32"/>
      <c r="B330" s="157"/>
      <c r="C330" s="196" t="s">
        <v>659</v>
      </c>
      <c r="D330" s="196" t="s">
        <v>208</v>
      </c>
      <c r="E330" s="197" t="s">
        <v>660</v>
      </c>
      <c r="F330" s="198" t="s">
        <v>661</v>
      </c>
      <c r="G330" s="199" t="s">
        <v>205</v>
      </c>
      <c r="H330" s="200">
        <v>1</v>
      </c>
      <c r="I330" s="201"/>
      <c r="J330" s="202">
        <f t="shared" si="50"/>
        <v>0</v>
      </c>
      <c r="K330" s="203"/>
      <c r="L330" s="204"/>
      <c r="M330" s="205" t="s">
        <v>1</v>
      </c>
      <c r="N330" s="206" t="s">
        <v>42</v>
      </c>
      <c r="O330" s="58"/>
      <c r="P330" s="168">
        <f t="shared" si="51"/>
        <v>0</v>
      </c>
      <c r="Q330" s="168">
        <v>0.0165</v>
      </c>
      <c r="R330" s="168">
        <f t="shared" si="52"/>
        <v>0.0165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291</v>
      </c>
      <c r="AT330" s="170" t="s">
        <v>208</v>
      </c>
      <c r="AU330" s="170" t="s">
        <v>140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140</v>
      </c>
      <c r="BK330" s="171">
        <f t="shared" si="59"/>
        <v>0</v>
      </c>
      <c r="BL330" s="17" t="s">
        <v>207</v>
      </c>
      <c r="BM330" s="170" t="s">
        <v>662</v>
      </c>
    </row>
    <row r="331" spans="1:65" s="2" customFormat="1" ht="21.75" customHeight="1">
      <c r="A331" s="32"/>
      <c r="B331" s="157"/>
      <c r="C331" s="196" t="s">
        <v>663</v>
      </c>
      <c r="D331" s="196" t="s">
        <v>208</v>
      </c>
      <c r="E331" s="197" t="s">
        <v>664</v>
      </c>
      <c r="F331" s="198" t="s">
        <v>665</v>
      </c>
      <c r="G331" s="199" t="s">
        <v>205</v>
      </c>
      <c r="H331" s="200">
        <v>2</v>
      </c>
      <c r="I331" s="201"/>
      <c r="J331" s="202">
        <f t="shared" si="50"/>
        <v>0</v>
      </c>
      <c r="K331" s="203"/>
      <c r="L331" s="204"/>
      <c r="M331" s="205" t="s">
        <v>1</v>
      </c>
      <c r="N331" s="206" t="s">
        <v>42</v>
      </c>
      <c r="O331" s="58"/>
      <c r="P331" s="168">
        <f t="shared" si="51"/>
        <v>0</v>
      </c>
      <c r="Q331" s="168">
        <v>0.0012</v>
      </c>
      <c r="R331" s="168">
        <f t="shared" si="52"/>
        <v>0.0024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291</v>
      </c>
      <c r="AT331" s="170" t="s">
        <v>208</v>
      </c>
      <c r="AU331" s="170" t="s">
        <v>140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140</v>
      </c>
      <c r="BK331" s="171">
        <f t="shared" si="59"/>
        <v>0</v>
      </c>
      <c r="BL331" s="17" t="s">
        <v>207</v>
      </c>
      <c r="BM331" s="170" t="s">
        <v>666</v>
      </c>
    </row>
    <row r="332" spans="1:65" s="2" customFormat="1" ht="16.5" customHeight="1">
      <c r="A332" s="32"/>
      <c r="B332" s="157"/>
      <c r="C332" s="158" t="s">
        <v>667</v>
      </c>
      <c r="D332" s="158" t="s">
        <v>135</v>
      </c>
      <c r="E332" s="159" t="s">
        <v>668</v>
      </c>
      <c r="F332" s="160" t="s">
        <v>669</v>
      </c>
      <c r="G332" s="161" t="s">
        <v>205</v>
      </c>
      <c r="H332" s="162">
        <v>2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207</v>
      </c>
      <c r="AT332" s="170" t="s">
        <v>135</v>
      </c>
      <c r="AU332" s="170" t="s">
        <v>140</v>
      </c>
      <c r="AY332" s="17" t="s">
        <v>132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140</v>
      </c>
      <c r="BK332" s="171">
        <f t="shared" si="59"/>
        <v>0</v>
      </c>
      <c r="BL332" s="17" t="s">
        <v>207</v>
      </c>
      <c r="BM332" s="170" t="s">
        <v>670</v>
      </c>
    </row>
    <row r="333" spans="1:65" s="2" customFormat="1" ht="16.5" customHeight="1">
      <c r="A333" s="32"/>
      <c r="B333" s="157"/>
      <c r="C333" s="196" t="s">
        <v>671</v>
      </c>
      <c r="D333" s="196" t="s">
        <v>208</v>
      </c>
      <c r="E333" s="197" t="s">
        <v>672</v>
      </c>
      <c r="F333" s="198" t="s">
        <v>673</v>
      </c>
      <c r="G333" s="199" t="s">
        <v>205</v>
      </c>
      <c r="H333" s="200">
        <v>2</v>
      </c>
      <c r="I333" s="201"/>
      <c r="J333" s="202">
        <f t="shared" si="50"/>
        <v>0</v>
      </c>
      <c r="K333" s="203"/>
      <c r="L333" s="204"/>
      <c r="M333" s="205" t="s">
        <v>1</v>
      </c>
      <c r="N333" s="206" t="s">
        <v>42</v>
      </c>
      <c r="O333" s="58"/>
      <c r="P333" s="168">
        <f t="shared" si="51"/>
        <v>0</v>
      </c>
      <c r="Q333" s="168">
        <v>0.00045</v>
      </c>
      <c r="R333" s="168">
        <f t="shared" si="52"/>
        <v>0.0009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291</v>
      </c>
      <c r="AT333" s="170" t="s">
        <v>208</v>
      </c>
      <c r="AU333" s="170" t="s">
        <v>140</v>
      </c>
      <c r="AY333" s="17" t="s">
        <v>132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140</v>
      </c>
      <c r="BK333" s="171">
        <f t="shared" si="59"/>
        <v>0</v>
      </c>
      <c r="BL333" s="17" t="s">
        <v>207</v>
      </c>
      <c r="BM333" s="170" t="s">
        <v>674</v>
      </c>
    </row>
    <row r="334" spans="1:65" s="2" customFormat="1" ht="21.75" customHeight="1">
      <c r="A334" s="32"/>
      <c r="B334" s="157"/>
      <c r="C334" s="158" t="s">
        <v>675</v>
      </c>
      <c r="D334" s="158" t="s">
        <v>135</v>
      </c>
      <c r="E334" s="159" t="s">
        <v>676</v>
      </c>
      <c r="F334" s="160" t="s">
        <v>677</v>
      </c>
      <c r="G334" s="161" t="s">
        <v>205</v>
      </c>
      <c r="H334" s="162">
        <v>2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207</v>
      </c>
      <c r="AT334" s="170" t="s">
        <v>135</v>
      </c>
      <c r="AU334" s="170" t="s">
        <v>140</v>
      </c>
      <c r="AY334" s="17" t="s">
        <v>132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140</v>
      </c>
      <c r="BK334" s="171">
        <f t="shared" si="59"/>
        <v>0</v>
      </c>
      <c r="BL334" s="17" t="s">
        <v>207</v>
      </c>
      <c r="BM334" s="170" t="s">
        <v>678</v>
      </c>
    </row>
    <row r="335" spans="1:65" s="2" customFormat="1" ht="16.5" customHeight="1">
      <c r="A335" s="32"/>
      <c r="B335" s="157"/>
      <c r="C335" s="196" t="s">
        <v>679</v>
      </c>
      <c r="D335" s="196" t="s">
        <v>208</v>
      </c>
      <c r="E335" s="197" t="s">
        <v>680</v>
      </c>
      <c r="F335" s="198" t="s">
        <v>681</v>
      </c>
      <c r="G335" s="199" t="s">
        <v>205</v>
      </c>
      <c r="H335" s="200">
        <v>2</v>
      </c>
      <c r="I335" s="201"/>
      <c r="J335" s="202">
        <f t="shared" si="50"/>
        <v>0</v>
      </c>
      <c r="K335" s="203"/>
      <c r="L335" s="204"/>
      <c r="M335" s="205" t="s">
        <v>1</v>
      </c>
      <c r="N335" s="206" t="s">
        <v>42</v>
      </c>
      <c r="O335" s="58"/>
      <c r="P335" s="168">
        <f t="shared" si="51"/>
        <v>0</v>
      </c>
      <c r="Q335" s="168">
        <v>0.00135</v>
      </c>
      <c r="R335" s="168">
        <f t="shared" si="52"/>
        <v>0.0027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291</v>
      </c>
      <c r="AT335" s="170" t="s">
        <v>208</v>
      </c>
      <c r="AU335" s="170" t="s">
        <v>140</v>
      </c>
      <c r="AY335" s="17" t="s">
        <v>132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140</v>
      </c>
      <c r="BK335" s="171">
        <f t="shared" si="59"/>
        <v>0</v>
      </c>
      <c r="BL335" s="17" t="s">
        <v>207</v>
      </c>
      <c r="BM335" s="170" t="s">
        <v>682</v>
      </c>
    </row>
    <row r="336" spans="1:65" s="2" customFormat="1" ht="21.75" customHeight="1">
      <c r="A336" s="32"/>
      <c r="B336" s="157"/>
      <c r="C336" s="158" t="s">
        <v>683</v>
      </c>
      <c r="D336" s="158" t="s">
        <v>135</v>
      </c>
      <c r="E336" s="159" t="s">
        <v>684</v>
      </c>
      <c r="F336" s="160" t="s">
        <v>685</v>
      </c>
      <c r="G336" s="161" t="s">
        <v>205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0.174</v>
      </c>
      <c r="T336" s="169">
        <f t="shared" si="53"/>
        <v>0.174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207</v>
      </c>
      <c r="AT336" s="170" t="s">
        <v>135</v>
      </c>
      <c r="AU336" s="170" t="s">
        <v>140</v>
      </c>
      <c r="AY336" s="17" t="s">
        <v>132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140</v>
      </c>
      <c r="BK336" s="171">
        <f t="shared" si="59"/>
        <v>0</v>
      </c>
      <c r="BL336" s="17" t="s">
        <v>207</v>
      </c>
      <c r="BM336" s="170" t="s">
        <v>686</v>
      </c>
    </row>
    <row r="337" spans="1:65" s="2" customFormat="1" ht="21.75" customHeight="1">
      <c r="A337" s="32"/>
      <c r="B337" s="157"/>
      <c r="C337" s="158" t="s">
        <v>687</v>
      </c>
      <c r="D337" s="158" t="s">
        <v>135</v>
      </c>
      <c r="E337" s="159" t="s">
        <v>688</v>
      </c>
      <c r="F337" s="160" t="s">
        <v>689</v>
      </c>
      <c r="G337" s="161" t="s">
        <v>243</v>
      </c>
      <c r="H337" s="162">
        <v>0.038</v>
      </c>
      <c r="I337" s="163"/>
      <c r="J337" s="164">
        <f t="shared" si="50"/>
        <v>0</v>
      </c>
      <c r="K337" s="165"/>
      <c r="L337" s="33"/>
      <c r="M337" s="166" t="s">
        <v>1</v>
      </c>
      <c r="N337" s="167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207</v>
      </c>
      <c r="AT337" s="170" t="s">
        <v>135</v>
      </c>
      <c r="AU337" s="170" t="s">
        <v>140</v>
      </c>
      <c r="AY337" s="17" t="s">
        <v>132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140</v>
      </c>
      <c r="BK337" s="171">
        <f t="shared" si="59"/>
        <v>0</v>
      </c>
      <c r="BL337" s="17" t="s">
        <v>207</v>
      </c>
      <c r="BM337" s="170" t="s">
        <v>690</v>
      </c>
    </row>
    <row r="338" spans="1:65" s="2" customFormat="1" ht="21.75" customHeight="1">
      <c r="A338" s="32"/>
      <c r="B338" s="157"/>
      <c r="C338" s="158" t="s">
        <v>691</v>
      </c>
      <c r="D338" s="158" t="s">
        <v>135</v>
      </c>
      <c r="E338" s="159" t="s">
        <v>692</v>
      </c>
      <c r="F338" s="160" t="s">
        <v>693</v>
      </c>
      <c r="G338" s="161" t="s">
        <v>243</v>
      </c>
      <c r="H338" s="162">
        <v>0.038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207</v>
      </c>
      <c r="AT338" s="170" t="s">
        <v>135</v>
      </c>
      <c r="AU338" s="170" t="s">
        <v>140</v>
      </c>
      <c r="AY338" s="17" t="s">
        <v>132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140</v>
      </c>
      <c r="BK338" s="171">
        <f t="shared" si="59"/>
        <v>0</v>
      </c>
      <c r="BL338" s="17" t="s">
        <v>207</v>
      </c>
      <c r="BM338" s="170" t="s">
        <v>694</v>
      </c>
    </row>
    <row r="339" spans="1:65" s="2" customFormat="1" ht="21.75" customHeight="1">
      <c r="A339" s="32"/>
      <c r="B339" s="157"/>
      <c r="C339" s="158" t="s">
        <v>695</v>
      </c>
      <c r="D339" s="158" t="s">
        <v>135</v>
      </c>
      <c r="E339" s="159" t="s">
        <v>696</v>
      </c>
      <c r="F339" s="160" t="s">
        <v>697</v>
      </c>
      <c r="G339" s="161" t="s">
        <v>486</v>
      </c>
      <c r="H339" s="162">
        <v>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207</v>
      </c>
      <c r="AT339" s="170" t="s">
        <v>135</v>
      </c>
      <c r="AU339" s="170" t="s">
        <v>140</v>
      </c>
      <c r="AY339" s="17" t="s">
        <v>132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140</v>
      </c>
      <c r="BK339" s="171">
        <f t="shared" si="59"/>
        <v>0</v>
      </c>
      <c r="BL339" s="17" t="s">
        <v>207</v>
      </c>
      <c r="BM339" s="170" t="s">
        <v>698</v>
      </c>
    </row>
    <row r="340" spans="1:65" s="2" customFormat="1" ht="16.5" customHeight="1">
      <c r="A340" s="32"/>
      <c r="B340" s="157"/>
      <c r="C340" s="158" t="s">
        <v>699</v>
      </c>
      <c r="D340" s="158" t="s">
        <v>135</v>
      </c>
      <c r="E340" s="159" t="s">
        <v>700</v>
      </c>
      <c r="F340" s="160" t="s">
        <v>701</v>
      </c>
      <c r="G340" s="161" t="s">
        <v>486</v>
      </c>
      <c r="H340" s="162">
        <v>1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207</v>
      </c>
      <c r="AT340" s="170" t="s">
        <v>135</v>
      </c>
      <c r="AU340" s="170" t="s">
        <v>140</v>
      </c>
      <c r="AY340" s="17" t="s">
        <v>132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140</v>
      </c>
      <c r="BK340" s="171">
        <f t="shared" si="59"/>
        <v>0</v>
      </c>
      <c r="BL340" s="17" t="s">
        <v>207</v>
      </c>
      <c r="BM340" s="170" t="s">
        <v>702</v>
      </c>
    </row>
    <row r="341" spans="1:65" s="2" customFormat="1" ht="16.5" customHeight="1">
      <c r="A341" s="32"/>
      <c r="B341" s="157"/>
      <c r="C341" s="158" t="s">
        <v>703</v>
      </c>
      <c r="D341" s="158" t="s">
        <v>135</v>
      </c>
      <c r="E341" s="159" t="s">
        <v>704</v>
      </c>
      <c r="F341" s="160" t="s">
        <v>705</v>
      </c>
      <c r="G341" s="161" t="s">
        <v>486</v>
      </c>
      <c r="H341" s="162">
        <v>1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207</v>
      </c>
      <c r="AT341" s="170" t="s">
        <v>135</v>
      </c>
      <c r="AU341" s="170" t="s">
        <v>140</v>
      </c>
      <c r="AY341" s="17" t="s">
        <v>132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207</v>
      </c>
      <c r="BM341" s="170" t="s">
        <v>706</v>
      </c>
    </row>
    <row r="342" spans="1:65" s="2" customFormat="1" ht="21.75" customHeight="1">
      <c r="A342" s="32"/>
      <c r="B342" s="157"/>
      <c r="C342" s="158" t="s">
        <v>707</v>
      </c>
      <c r="D342" s="158" t="s">
        <v>135</v>
      </c>
      <c r="E342" s="159" t="s">
        <v>708</v>
      </c>
      <c r="F342" s="160" t="s">
        <v>709</v>
      </c>
      <c r="G342" s="161" t="s">
        <v>486</v>
      </c>
      <c r="H342" s="162">
        <v>2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207</v>
      </c>
      <c r="AT342" s="170" t="s">
        <v>135</v>
      </c>
      <c r="AU342" s="170" t="s">
        <v>140</v>
      </c>
      <c r="AY342" s="17" t="s">
        <v>132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207</v>
      </c>
      <c r="BM342" s="170" t="s">
        <v>710</v>
      </c>
    </row>
    <row r="343" spans="2:63" s="12" customFormat="1" ht="22.9" customHeight="1">
      <c r="B343" s="144"/>
      <c r="D343" s="145" t="s">
        <v>75</v>
      </c>
      <c r="E343" s="155" t="s">
        <v>711</v>
      </c>
      <c r="F343" s="155" t="s">
        <v>712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SUM(P344:P352)</f>
        <v>0</v>
      </c>
      <c r="Q343" s="150"/>
      <c r="R343" s="151">
        <f>SUM(R344:R352)</f>
        <v>0.19891609999999998</v>
      </c>
      <c r="S343" s="150"/>
      <c r="T343" s="152">
        <f>SUM(T344:T352)</f>
        <v>0</v>
      </c>
      <c r="AR343" s="145" t="s">
        <v>140</v>
      </c>
      <c r="AT343" s="153" t="s">
        <v>75</v>
      </c>
      <c r="AU343" s="153" t="s">
        <v>84</v>
      </c>
      <c r="AY343" s="145" t="s">
        <v>132</v>
      </c>
      <c r="BK343" s="154">
        <f>SUM(BK344:BK352)</f>
        <v>0</v>
      </c>
    </row>
    <row r="344" spans="1:65" s="2" customFormat="1" ht="21.75" customHeight="1">
      <c r="A344" s="32"/>
      <c r="B344" s="157"/>
      <c r="C344" s="158" t="s">
        <v>713</v>
      </c>
      <c r="D344" s="158" t="s">
        <v>135</v>
      </c>
      <c r="E344" s="159" t="s">
        <v>714</v>
      </c>
      <c r="F344" s="160" t="s">
        <v>715</v>
      </c>
      <c r="G344" s="161" t="s">
        <v>138</v>
      </c>
      <c r="H344" s="162">
        <v>3.25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0.03767</v>
      </c>
      <c r="R344" s="168">
        <f>Q344*H344</f>
        <v>0.12242750000000001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207</v>
      </c>
      <c r="AT344" s="170" t="s">
        <v>135</v>
      </c>
      <c r="AU344" s="170" t="s">
        <v>140</v>
      </c>
      <c r="AY344" s="17" t="s">
        <v>132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140</v>
      </c>
      <c r="BK344" s="171">
        <f>ROUND(I344*H344,2)</f>
        <v>0</v>
      </c>
      <c r="BL344" s="17" t="s">
        <v>207</v>
      </c>
      <c r="BM344" s="170" t="s">
        <v>716</v>
      </c>
    </row>
    <row r="345" spans="2:51" s="13" customFormat="1" ht="12">
      <c r="B345" s="172"/>
      <c r="D345" s="173" t="s">
        <v>142</v>
      </c>
      <c r="E345" s="174" t="s">
        <v>1</v>
      </c>
      <c r="F345" s="175" t="s">
        <v>143</v>
      </c>
      <c r="H345" s="176">
        <v>3.25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142</v>
      </c>
      <c r="AU345" s="174" t="s">
        <v>140</v>
      </c>
      <c r="AV345" s="13" t="s">
        <v>140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142</v>
      </c>
      <c r="E346" s="182" t="s">
        <v>1</v>
      </c>
      <c r="F346" s="183" t="s">
        <v>144</v>
      </c>
      <c r="H346" s="184">
        <v>3.25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142</v>
      </c>
      <c r="AU346" s="182" t="s">
        <v>140</v>
      </c>
      <c r="AV346" s="14" t="s">
        <v>139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 t="s">
        <v>717</v>
      </c>
      <c r="D347" s="158" t="s">
        <v>135</v>
      </c>
      <c r="E347" s="159" t="s">
        <v>718</v>
      </c>
      <c r="F347" s="160" t="s">
        <v>719</v>
      </c>
      <c r="G347" s="161" t="s">
        <v>138</v>
      </c>
      <c r="H347" s="162">
        <v>3.25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0.0003</v>
      </c>
      <c r="R347" s="168">
        <f>Q347*H347</f>
        <v>0.000975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207</v>
      </c>
      <c r="AT347" s="170" t="s">
        <v>135</v>
      </c>
      <c r="AU347" s="170" t="s">
        <v>140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140</v>
      </c>
      <c r="BK347" s="171">
        <f>ROUND(I347*H347,2)</f>
        <v>0</v>
      </c>
      <c r="BL347" s="17" t="s">
        <v>207</v>
      </c>
      <c r="BM347" s="170" t="s">
        <v>720</v>
      </c>
    </row>
    <row r="348" spans="1:65" s="2" customFormat="1" ht="16.5" customHeight="1">
      <c r="A348" s="32"/>
      <c r="B348" s="157"/>
      <c r="C348" s="196" t="s">
        <v>721</v>
      </c>
      <c r="D348" s="196" t="s">
        <v>208</v>
      </c>
      <c r="E348" s="197" t="s">
        <v>722</v>
      </c>
      <c r="F348" s="198" t="s">
        <v>723</v>
      </c>
      <c r="G348" s="199" t="s">
        <v>138</v>
      </c>
      <c r="H348" s="200">
        <v>3.933</v>
      </c>
      <c r="I348" s="201"/>
      <c r="J348" s="202">
        <f>ROUND(I348*H348,2)</f>
        <v>0</v>
      </c>
      <c r="K348" s="203"/>
      <c r="L348" s="204"/>
      <c r="M348" s="205" t="s">
        <v>1</v>
      </c>
      <c r="N348" s="206" t="s">
        <v>42</v>
      </c>
      <c r="O348" s="58"/>
      <c r="P348" s="168">
        <f>O348*H348</f>
        <v>0</v>
      </c>
      <c r="Q348" s="168">
        <v>0.0192</v>
      </c>
      <c r="R348" s="168">
        <f>Q348*H348</f>
        <v>0.07551359999999999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291</v>
      </c>
      <c r="AT348" s="170" t="s">
        <v>208</v>
      </c>
      <c r="AU348" s="170" t="s">
        <v>140</v>
      </c>
      <c r="AY348" s="17" t="s">
        <v>132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140</v>
      </c>
      <c r="BK348" s="171">
        <f>ROUND(I348*H348,2)</f>
        <v>0</v>
      </c>
      <c r="BL348" s="17" t="s">
        <v>207</v>
      </c>
      <c r="BM348" s="170" t="s">
        <v>724</v>
      </c>
    </row>
    <row r="349" spans="2:51" s="13" customFormat="1" ht="12">
      <c r="B349" s="172"/>
      <c r="D349" s="173" t="s">
        <v>142</v>
      </c>
      <c r="E349" s="174" t="s">
        <v>1</v>
      </c>
      <c r="F349" s="175" t="s">
        <v>725</v>
      </c>
      <c r="H349" s="176">
        <v>3.575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142</v>
      </c>
      <c r="AU349" s="174" t="s">
        <v>140</v>
      </c>
      <c r="AV349" s="13" t="s">
        <v>140</v>
      </c>
      <c r="AW349" s="13" t="s">
        <v>33</v>
      </c>
      <c r="AX349" s="13" t="s">
        <v>84</v>
      </c>
      <c r="AY349" s="174" t="s">
        <v>132</v>
      </c>
    </row>
    <row r="350" spans="2:51" s="13" customFormat="1" ht="12">
      <c r="B350" s="172"/>
      <c r="D350" s="173" t="s">
        <v>142</v>
      </c>
      <c r="F350" s="175" t="s">
        <v>726</v>
      </c>
      <c r="H350" s="176">
        <v>3.933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142</v>
      </c>
      <c r="AU350" s="174" t="s">
        <v>140</v>
      </c>
      <c r="AV350" s="13" t="s">
        <v>140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 t="s">
        <v>727</v>
      </c>
      <c r="D351" s="158" t="s">
        <v>135</v>
      </c>
      <c r="E351" s="159" t="s">
        <v>728</v>
      </c>
      <c r="F351" s="160" t="s">
        <v>729</v>
      </c>
      <c r="G351" s="161" t="s">
        <v>243</v>
      </c>
      <c r="H351" s="162">
        <v>0.199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207</v>
      </c>
      <c r="AT351" s="170" t="s">
        <v>135</v>
      </c>
      <c r="AU351" s="170" t="s">
        <v>140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140</v>
      </c>
      <c r="BK351" s="171">
        <f>ROUND(I351*H351,2)</f>
        <v>0</v>
      </c>
      <c r="BL351" s="17" t="s">
        <v>207</v>
      </c>
      <c r="BM351" s="170" t="s">
        <v>730</v>
      </c>
    </row>
    <row r="352" spans="1:65" s="2" customFormat="1" ht="21.75" customHeight="1">
      <c r="A352" s="32"/>
      <c r="B352" s="157"/>
      <c r="C352" s="158" t="s">
        <v>731</v>
      </c>
      <c r="D352" s="158" t="s">
        <v>135</v>
      </c>
      <c r="E352" s="159" t="s">
        <v>732</v>
      </c>
      <c r="F352" s="160" t="s">
        <v>733</v>
      </c>
      <c r="G352" s="161" t="s">
        <v>243</v>
      </c>
      <c r="H352" s="162">
        <v>0.199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207</v>
      </c>
      <c r="AT352" s="170" t="s">
        <v>135</v>
      </c>
      <c r="AU352" s="170" t="s">
        <v>140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207</v>
      </c>
      <c r="BM352" s="170" t="s">
        <v>734</v>
      </c>
    </row>
    <row r="353" spans="2:63" s="12" customFormat="1" ht="22.9" customHeight="1">
      <c r="B353" s="144"/>
      <c r="D353" s="145" t="s">
        <v>75</v>
      </c>
      <c r="E353" s="155" t="s">
        <v>735</v>
      </c>
      <c r="F353" s="155" t="s">
        <v>736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SUM(P354:P363)</f>
        <v>0</v>
      </c>
      <c r="Q353" s="150"/>
      <c r="R353" s="151">
        <f>SUM(R354:R363)</f>
        <v>0.00117512</v>
      </c>
      <c r="S353" s="150"/>
      <c r="T353" s="152">
        <f>SUM(T354:T363)</f>
        <v>0.00933</v>
      </c>
      <c r="AR353" s="145" t="s">
        <v>140</v>
      </c>
      <c r="AT353" s="153" t="s">
        <v>75</v>
      </c>
      <c r="AU353" s="153" t="s">
        <v>84</v>
      </c>
      <c r="AY353" s="145" t="s">
        <v>132</v>
      </c>
      <c r="BK353" s="154">
        <f>SUM(BK354:BK363)</f>
        <v>0</v>
      </c>
    </row>
    <row r="354" spans="1:65" s="2" customFormat="1" ht="21.75" customHeight="1">
      <c r="A354" s="32"/>
      <c r="B354" s="157"/>
      <c r="C354" s="158" t="s">
        <v>737</v>
      </c>
      <c r="D354" s="158" t="s">
        <v>135</v>
      </c>
      <c r="E354" s="159" t="s">
        <v>738</v>
      </c>
      <c r="F354" s="160" t="s">
        <v>739</v>
      </c>
      <c r="G354" s="161" t="s">
        <v>138</v>
      </c>
      <c r="H354" s="162">
        <v>3.11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</v>
      </c>
      <c r="R354" s="168">
        <f>Q354*H354</f>
        <v>0</v>
      </c>
      <c r="S354" s="168">
        <v>0.003</v>
      </c>
      <c r="T354" s="169">
        <f>S354*H354</f>
        <v>0.00933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207</v>
      </c>
      <c r="AT354" s="170" t="s">
        <v>135</v>
      </c>
      <c r="AU354" s="170" t="s">
        <v>140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140</v>
      </c>
      <c r="BK354" s="171">
        <f>ROUND(I354*H354,2)</f>
        <v>0</v>
      </c>
      <c r="BL354" s="17" t="s">
        <v>207</v>
      </c>
      <c r="BM354" s="170" t="s">
        <v>740</v>
      </c>
    </row>
    <row r="355" spans="2:51" s="15" customFormat="1" ht="12">
      <c r="B355" s="189"/>
      <c r="D355" s="173" t="s">
        <v>142</v>
      </c>
      <c r="E355" s="190" t="s">
        <v>1</v>
      </c>
      <c r="F355" s="191" t="s">
        <v>741</v>
      </c>
      <c r="H355" s="190" t="s">
        <v>1</v>
      </c>
      <c r="I355" s="192"/>
      <c r="L355" s="189"/>
      <c r="M355" s="193"/>
      <c r="N355" s="194"/>
      <c r="O355" s="194"/>
      <c r="P355" s="194"/>
      <c r="Q355" s="194"/>
      <c r="R355" s="194"/>
      <c r="S355" s="194"/>
      <c r="T355" s="195"/>
      <c r="AT355" s="190" t="s">
        <v>142</v>
      </c>
      <c r="AU355" s="190" t="s">
        <v>140</v>
      </c>
      <c r="AV355" s="15" t="s">
        <v>84</v>
      </c>
      <c r="AW355" s="15" t="s">
        <v>33</v>
      </c>
      <c r="AX355" s="15" t="s">
        <v>76</v>
      </c>
      <c r="AY355" s="190" t="s">
        <v>132</v>
      </c>
    </row>
    <row r="356" spans="2:51" s="13" customFormat="1" ht="12">
      <c r="B356" s="172"/>
      <c r="D356" s="173" t="s">
        <v>142</v>
      </c>
      <c r="E356" s="174" t="s">
        <v>1</v>
      </c>
      <c r="F356" s="175" t="s">
        <v>650</v>
      </c>
      <c r="H356" s="176">
        <v>3.11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142</v>
      </c>
      <c r="AU356" s="174" t="s">
        <v>140</v>
      </c>
      <c r="AV356" s="13" t="s">
        <v>140</v>
      </c>
      <c r="AW356" s="13" t="s">
        <v>33</v>
      </c>
      <c r="AX356" s="13" t="s">
        <v>76</v>
      </c>
      <c r="AY356" s="174" t="s">
        <v>132</v>
      </c>
    </row>
    <row r="357" spans="2:51" s="14" customFormat="1" ht="12">
      <c r="B357" s="181"/>
      <c r="D357" s="173" t="s">
        <v>142</v>
      </c>
      <c r="E357" s="182" t="s">
        <v>1</v>
      </c>
      <c r="F357" s="183" t="s">
        <v>144</v>
      </c>
      <c r="H357" s="184">
        <v>3.11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2" t="s">
        <v>142</v>
      </c>
      <c r="AU357" s="182" t="s">
        <v>140</v>
      </c>
      <c r="AV357" s="14" t="s">
        <v>139</v>
      </c>
      <c r="AW357" s="14" t="s">
        <v>33</v>
      </c>
      <c r="AX357" s="14" t="s">
        <v>84</v>
      </c>
      <c r="AY357" s="182" t="s">
        <v>132</v>
      </c>
    </row>
    <row r="358" spans="1:65" s="2" customFormat="1" ht="16.5" customHeight="1">
      <c r="A358" s="32"/>
      <c r="B358" s="157"/>
      <c r="C358" s="158" t="s">
        <v>742</v>
      </c>
      <c r="D358" s="158" t="s">
        <v>135</v>
      </c>
      <c r="E358" s="159" t="s">
        <v>743</v>
      </c>
      <c r="F358" s="160" t="s">
        <v>744</v>
      </c>
      <c r="G358" s="161" t="s">
        <v>306</v>
      </c>
      <c r="H358" s="162">
        <v>4.41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1E-05</v>
      </c>
      <c r="R358" s="168">
        <f>Q358*H358</f>
        <v>4.410000000000001E-05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207</v>
      </c>
      <c r="AT358" s="170" t="s">
        <v>135</v>
      </c>
      <c r="AU358" s="170" t="s">
        <v>140</v>
      </c>
      <c r="AY358" s="17" t="s">
        <v>132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140</v>
      </c>
      <c r="BK358" s="171">
        <f>ROUND(I358*H358,2)</f>
        <v>0</v>
      </c>
      <c r="BL358" s="17" t="s">
        <v>207</v>
      </c>
      <c r="BM358" s="170" t="s">
        <v>745</v>
      </c>
    </row>
    <row r="359" spans="2:51" s="13" customFormat="1" ht="12">
      <c r="B359" s="172"/>
      <c r="D359" s="173" t="s">
        <v>142</v>
      </c>
      <c r="E359" s="174" t="s">
        <v>1</v>
      </c>
      <c r="F359" s="175" t="s">
        <v>746</v>
      </c>
      <c r="H359" s="176">
        <v>4.41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142</v>
      </c>
      <c r="AU359" s="174" t="s">
        <v>140</v>
      </c>
      <c r="AV359" s="13" t="s">
        <v>140</v>
      </c>
      <c r="AW359" s="13" t="s">
        <v>33</v>
      </c>
      <c r="AX359" s="13" t="s">
        <v>84</v>
      </c>
      <c r="AY359" s="174" t="s">
        <v>132</v>
      </c>
    </row>
    <row r="360" spans="1:65" s="2" customFormat="1" ht="16.5" customHeight="1">
      <c r="A360" s="32"/>
      <c r="B360" s="157"/>
      <c r="C360" s="196" t="s">
        <v>747</v>
      </c>
      <c r="D360" s="196" t="s">
        <v>208</v>
      </c>
      <c r="E360" s="197" t="s">
        <v>748</v>
      </c>
      <c r="F360" s="198" t="s">
        <v>749</v>
      </c>
      <c r="G360" s="199" t="s">
        <v>306</v>
      </c>
      <c r="H360" s="200">
        <v>5.141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42</v>
      </c>
      <c r="O360" s="58"/>
      <c r="P360" s="168">
        <f>O360*H360</f>
        <v>0</v>
      </c>
      <c r="Q360" s="168">
        <v>0.00022</v>
      </c>
      <c r="R360" s="168">
        <f>Q360*H360</f>
        <v>0.00113102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291</v>
      </c>
      <c r="AT360" s="170" t="s">
        <v>208</v>
      </c>
      <c r="AU360" s="170" t="s">
        <v>140</v>
      </c>
      <c r="AY360" s="17" t="s">
        <v>132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207</v>
      </c>
      <c r="BM360" s="170" t="s">
        <v>750</v>
      </c>
    </row>
    <row r="361" spans="2:51" s="13" customFormat="1" ht="12">
      <c r="B361" s="172"/>
      <c r="D361" s="173" t="s">
        <v>142</v>
      </c>
      <c r="F361" s="175" t="s">
        <v>751</v>
      </c>
      <c r="H361" s="176">
        <v>5.141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142</v>
      </c>
      <c r="AU361" s="174" t="s">
        <v>140</v>
      </c>
      <c r="AV361" s="13" t="s">
        <v>140</v>
      </c>
      <c r="AW361" s="13" t="s">
        <v>3</v>
      </c>
      <c r="AX361" s="13" t="s">
        <v>84</v>
      </c>
      <c r="AY361" s="174" t="s">
        <v>132</v>
      </c>
    </row>
    <row r="362" spans="1:65" s="2" customFormat="1" ht="21.75" customHeight="1">
      <c r="A362" s="32"/>
      <c r="B362" s="157"/>
      <c r="C362" s="158" t="s">
        <v>752</v>
      </c>
      <c r="D362" s="158" t="s">
        <v>135</v>
      </c>
      <c r="E362" s="159" t="s">
        <v>753</v>
      </c>
      <c r="F362" s="160" t="s">
        <v>754</v>
      </c>
      <c r="G362" s="161" t="s">
        <v>243</v>
      </c>
      <c r="H362" s="162">
        <v>0.001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207</v>
      </c>
      <c r="AT362" s="170" t="s">
        <v>135</v>
      </c>
      <c r="AU362" s="170" t="s">
        <v>140</v>
      </c>
      <c r="AY362" s="17" t="s">
        <v>132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207</v>
      </c>
      <c r="BM362" s="170" t="s">
        <v>755</v>
      </c>
    </row>
    <row r="363" spans="1:65" s="2" customFormat="1" ht="21.75" customHeight="1">
      <c r="A363" s="32"/>
      <c r="B363" s="157"/>
      <c r="C363" s="158" t="s">
        <v>756</v>
      </c>
      <c r="D363" s="158" t="s">
        <v>135</v>
      </c>
      <c r="E363" s="159" t="s">
        <v>757</v>
      </c>
      <c r="F363" s="160" t="s">
        <v>758</v>
      </c>
      <c r="G363" s="161" t="s">
        <v>243</v>
      </c>
      <c r="H363" s="162">
        <v>0.001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207</v>
      </c>
      <c r="AT363" s="170" t="s">
        <v>135</v>
      </c>
      <c r="AU363" s="170" t="s">
        <v>140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140</v>
      </c>
      <c r="BK363" s="171">
        <f>ROUND(I363*H363,2)</f>
        <v>0</v>
      </c>
      <c r="BL363" s="17" t="s">
        <v>207</v>
      </c>
      <c r="BM363" s="170" t="s">
        <v>759</v>
      </c>
    </row>
    <row r="364" spans="2:63" s="12" customFormat="1" ht="22.9" customHeight="1">
      <c r="B364" s="144"/>
      <c r="D364" s="145" t="s">
        <v>75</v>
      </c>
      <c r="E364" s="155" t="s">
        <v>760</v>
      </c>
      <c r="F364" s="155" t="s">
        <v>761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SUM(P365:P379)</f>
        <v>0</v>
      </c>
      <c r="Q364" s="150"/>
      <c r="R364" s="151">
        <f>SUM(R365:R379)</f>
        <v>0.9532727999999999</v>
      </c>
      <c r="S364" s="150"/>
      <c r="T364" s="152">
        <f>SUM(T365:T379)</f>
        <v>0</v>
      </c>
      <c r="AR364" s="145" t="s">
        <v>140</v>
      </c>
      <c r="AT364" s="153" t="s">
        <v>75</v>
      </c>
      <c r="AU364" s="153" t="s">
        <v>84</v>
      </c>
      <c r="AY364" s="145" t="s">
        <v>132</v>
      </c>
      <c r="BK364" s="154">
        <f>SUM(BK365:BK379)</f>
        <v>0</v>
      </c>
    </row>
    <row r="365" spans="1:65" s="2" customFormat="1" ht="21.75" customHeight="1">
      <c r="A365" s="32"/>
      <c r="B365" s="157"/>
      <c r="C365" s="158" t="s">
        <v>762</v>
      </c>
      <c r="D365" s="158" t="s">
        <v>135</v>
      </c>
      <c r="E365" s="159" t="s">
        <v>763</v>
      </c>
      <c r="F365" s="160" t="s">
        <v>764</v>
      </c>
      <c r="G365" s="161" t="s">
        <v>306</v>
      </c>
      <c r="H365" s="162">
        <v>9.12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0.00035</v>
      </c>
      <c r="R365" s="168">
        <f>Q365*H365</f>
        <v>0.0031919999999999995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207</v>
      </c>
      <c r="AT365" s="170" t="s">
        <v>135</v>
      </c>
      <c r="AU365" s="170" t="s">
        <v>140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140</v>
      </c>
      <c r="BK365" s="171">
        <f>ROUND(I365*H365,2)</f>
        <v>0</v>
      </c>
      <c r="BL365" s="17" t="s">
        <v>207</v>
      </c>
      <c r="BM365" s="170" t="s">
        <v>765</v>
      </c>
    </row>
    <row r="366" spans="2:51" s="13" customFormat="1" ht="12">
      <c r="B366" s="172"/>
      <c r="D366" s="173" t="s">
        <v>142</v>
      </c>
      <c r="E366" s="174" t="s">
        <v>1</v>
      </c>
      <c r="F366" s="175" t="s">
        <v>766</v>
      </c>
      <c r="H366" s="176">
        <v>9.12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142</v>
      </c>
      <c r="AU366" s="174" t="s">
        <v>140</v>
      </c>
      <c r="AV366" s="13" t="s">
        <v>140</v>
      </c>
      <c r="AW366" s="13" t="s">
        <v>33</v>
      </c>
      <c r="AX366" s="13" t="s">
        <v>76</v>
      </c>
      <c r="AY366" s="174" t="s">
        <v>132</v>
      </c>
    </row>
    <row r="367" spans="2:51" s="14" customFormat="1" ht="12">
      <c r="B367" s="181"/>
      <c r="D367" s="173" t="s">
        <v>142</v>
      </c>
      <c r="E367" s="182" t="s">
        <v>1</v>
      </c>
      <c r="F367" s="183" t="s">
        <v>144</v>
      </c>
      <c r="H367" s="184">
        <v>9.12</v>
      </c>
      <c r="I367" s="185"/>
      <c r="L367" s="181"/>
      <c r="M367" s="186"/>
      <c r="N367" s="187"/>
      <c r="O367" s="187"/>
      <c r="P367" s="187"/>
      <c r="Q367" s="187"/>
      <c r="R367" s="187"/>
      <c r="S367" s="187"/>
      <c r="T367" s="188"/>
      <c r="AT367" s="182" t="s">
        <v>142</v>
      </c>
      <c r="AU367" s="182" t="s">
        <v>140</v>
      </c>
      <c r="AV367" s="14" t="s">
        <v>139</v>
      </c>
      <c r="AW367" s="14" t="s">
        <v>33</v>
      </c>
      <c r="AX367" s="14" t="s">
        <v>84</v>
      </c>
      <c r="AY367" s="182" t="s">
        <v>132</v>
      </c>
    </row>
    <row r="368" spans="1:65" s="2" customFormat="1" ht="16.5" customHeight="1">
      <c r="A368" s="32"/>
      <c r="B368" s="157"/>
      <c r="C368" s="196" t="s">
        <v>767</v>
      </c>
      <c r="D368" s="196" t="s">
        <v>208</v>
      </c>
      <c r="E368" s="197" t="s">
        <v>768</v>
      </c>
      <c r="F368" s="198" t="s">
        <v>769</v>
      </c>
      <c r="G368" s="199" t="s">
        <v>205</v>
      </c>
      <c r="H368" s="200">
        <v>25.08</v>
      </c>
      <c r="I368" s="201"/>
      <c r="J368" s="202">
        <f>ROUND(I368*H368,2)</f>
        <v>0</v>
      </c>
      <c r="K368" s="203"/>
      <c r="L368" s="204"/>
      <c r="M368" s="205" t="s">
        <v>1</v>
      </c>
      <c r="N368" s="206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291</v>
      </c>
      <c r="AT368" s="170" t="s">
        <v>208</v>
      </c>
      <c r="AU368" s="170" t="s">
        <v>140</v>
      </c>
      <c r="AY368" s="17" t="s">
        <v>132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207</v>
      </c>
      <c r="BM368" s="170" t="s">
        <v>770</v>
      </c>
    </row>
    <row r="369" spans="2:51" s="13" customFormat="1" ht="12">
      <c r="B369" s="172"/>
      <c r="D369" s="173" t="s">
        <v>142</v>
      </c>
      <c r="E369" s="174" t="s">
        <v>1</v>
      </c>
      <c r="F369" s="175" t="s">
        <v>771</v>
      </c>
      <c r="H369" s="176">
        <v>25.08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142</v>
      </c>
      <c r="AU369" s="174" t="s">
        <v>140</v>
      </c>
      <c r="AV369" s="13" t="s">
        <v>140</v>
      </c>
      <c r="AW369" s="13" t="s">
        <v>33</v>
      </c>
      <c r="AX369" s="13" t="s">
        <v>84</v>
      </c>
      <c r="AY369" s="174" t="s">
        <v>132</v>
      </c>
    </row>
    <row r="370" spans="1:65" s="2" customFormat="1" ht="21.75" customHeight="1">
      <c r="A370" s="32"/>
      <c r="B370" s="157"/>
      <c r="C370" s="158" t="s">
        <v>772</v>
      </c>
      <c r="D370" s="158" t="s">
        <v>135</v>
      </c>
      <c r="E370" s="159" t="s">
        <v>773</v>
      </c>
      <c r="F370" s="160" t="s">
        <v>774</v>
      </c>
      <c r="G370" s="161" t="s">
        <v>138</v>
      </c>
      <c r="H370" s="162">
        <v>18.64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0.03362</v>
      </c>
      <c r="R370" s="168">
        <f>Q370*H370</f>
        <v>0.6266767999999999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207</v>
      </c>
      <c r="AT370" s="170" t="s">
        <v>135</v>
      </c>
      <c r="AU370" s="170" t="s">
        <v>140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207</v>
      </c>
      <c r="BM370" s="170" t="s">
        <v>775</v>
      </c>
    </row>
    <row r="371" spans="2:51" s="13" customFormat="1" ht="12">
      <c r="B371" s="172"/>
      <c r="D371" s="173" t="s">
        <v>142</v>
      </c>
      <c r="E371" s="174" t="s">
        <v>1</v>
      </c>
      <c r="F371" s="175" t="s">
        <v>776</v>
      </c>
      <c r="H371" s="176">
        <v>16.84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142</v>
      </c>
      <c r="AU371" s="174" t="s">
        <v>140</v>
      </c>
      <c r="AV371" s="13" t="s">
        <v>140</v>
      </c>
      <c r="AW371" s="13" t="s">
        <v>33</v>
      </c>
      <c r="AX371" s="13" t="s">
        <v>76</v>
      </c>
      <c r="AY371" s="174" t="s">
        <v>132</v>
      </c>
    </row>
    <row r="372" spans="2:51" s="13" customFormat="1" ht="12">
      <c r="B372" s="172"/>
      <c r="D372" s="173" t="s">
        <v>142</v>
      </c>
      <c r="E372" s="174" t="s">
        <v>1</v>
      </c>
      <c r="F372" s="175" t="s">
        <v>777</v>
      </c>
      <c r="H372" s="176">
        <v>1.8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142</v>
      </c>
      <c r="AU372" s="174" t="s">
        <v>140</v>
      </c>
      <c r="AV372" s="13" t="s">
        <v>140</v>
      </c>
      <c r="AW372" s="13" t="s">
        <v>33</v>
      </c>
      <c r="AX372" s="13" t="s">
        <v>76</v>
      </c>
      <c r="AY372" s="174" t="s">
        <v>132</v>
      </c>
    </row>
    <row r="373" spans="2:51" s="14" customFormat="1" ht="12">
      <c r="B373" s="181"/>
      <c r="D373" s="173" t="s">
        <v>142</v>
      </c>
      <c r="E373" s="182" t="s">
        <v>1</v>
      </c>
      <c r="F373" s="183" t="s">
        <v>144</v>
      </c>
      <c r="H373" s="184">
        <v>18.64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2" t="s">
        <v>142</v>
      </c>
      <c r="AU373" s="182" t="s">
        <v>140</v>
      </c>
      <c r="AV373" s="14" t="s">
        <v>139</v>
      </c>
      <c r="AW373" s="14" t="s">
        <v>33</v>
      </c>
      <c r="AX373" s="14" t="s">
        <v>84</v>
      </c>
      <c r="AY373" s="182" t="s">
        <v>132</v>
      </c>
    </row>
    <row r="374" spans="1:65" s="2" customFormat="1" ht="21.75" customHeight="1">
      <c r="A374" s="32"/>
      <c r="B374" s="157"/>
      <c r="C374" s="196" t="s">
        <v>778</v>
      </c>
      <c r="D374" s="196" t="s">
        <v>208</v>
      </c>
      <c r="E374" s="197" t="s">
        <v>779</v>
      </c>
      <c r="F374" s="198" t="s">
        <v>780</v>
      </c>
      <c r="G374" s="199" t="s">
        <v>138</v>
      </c>
      <c r="H374" s="200">
        <v>20.504</v>
      </c>
      <c r="I374" s="201"/>
      <c r="J374" s="202">
        <f>ROUND(I374*H374,2)</f>
        <v>0</v>
      </c>
      <c r="K374" s="203"/>
      <c r="L374" s="204"/>
      <c r="M374" s="205" t="s">
        <v>1</v>
      </c>
      <c r="N374" s="206" t="s">
        <v>42</v>
      </c>
      <c r="O374" s="58"/>
      <c r="P374" s="168">
        <f>O374*H374</f>
        <v>0</v>
      </c>
      <c r="Q374" s="168">
        <v>0.0155</v>
      </c>
      <c r="R374" s="168">
        <f>Q374*H374</f>
        <v>0.31781200000000004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291</v>
      </c>
      <c r="AT374" s="170" t="s">
        <v>208</v>
      </c>
      <c r="AU374" s="170" t="s">
        <v>140</v>
      </c>
      <c r="AY374" s="17" t="s">
        <v>132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140</v>
      </c>
      <c r="BK374" s="171">
        <f>ROUND(I374*H374,2)</f>
        <v>0</v>
      </c>
      <c r="BL374" s="17" t="s">
        <v>207</v>
      </c>
      <c r="BM374" s="170" t="s">
        <v>781</v>
      </c>
    </row>
    <row r="375" spans="2:51" s="13" customFormat="1" ht="12">
      <c r="B375" s="172"/>
      <c r="D375" s="173" t="s">
        <v>142</v>
      </c>
      <c r="E375" s="174" t="s">
        <v>1</v>
      </c>
      <c r="F375" s="175" t="s">
        <v>782</v>
      </c>
      <c r="H375" s="176">
        <v>20.504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142</v>
      </c>
      <c r="AU375" s="174" t="s">
        <v>140</v>
      </c>
      <c r="AV375" s="13" t="s">
        <v>140</v>
      </c>
      <c r="AW375" s="13" t="s">
        <v>33</v>
      </c>
      <c r="AX375" s="13" t="s">
        <v>84</v>
      </c>
      <c r="AY375" s="174" t="s">
        <v>132</v>
      </c>
    </row>
    <row r="376" spans="1:65" s="2" customFormat="1" ht="16.5" customHeight="1">
      <c r="A376" s="32"/>
      <c r="B376" s="157"/>
      <c r="C376" s="158" t="s">
        <v>783</v>
      </c>
      <c r="D376" s="158" t="s">
        <v>135</v>
      </c>
      <c r="E376" s="159" t="s">
        <v>784</v>
      </c>
      <c r="F376" s="160" t="s">
        <v>785</v>
      </c>
      <c r="G376" s="161" t="s">
        <v>138</v>
      </c>
      <c r="H376" s="162">
        <v>18.64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0.0003</v>
      </c>
      <c r="R376" s="168">
        <f>Q376*H376</f>
        <v>0.005592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207</v>
      </c>
      <c r="AT376" s="170" t="s">
        <v>135</v>
      </c>
      <c r="AU376" s="170" t="s">
        <v>140</v>
      </c>
      <c r="AY376" s="17" t="s">
        <v>132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140</v>
      </c>
      <c r="BK376" s="171">
        <f>ROUND(I376*H376,2)</f>
        <v>0</v>
      </c>
      <c r="BL376" s="17" t="s">
        <v>207</v>
      </c>
      <c r="BM376" s="170" t="s">
        <v>786</v>
      </c>
    </row>
    <row r="377" spans="1:65" s="2" customFormat="1" ht="21.75" customHeight="1">
      <c r="A377" s="32"/>
      <c r="B377" s="157"/>
      <c r="C377" s="158" t="s">
        <v>787</v>
      </c>
      <c r="D377" s="158" t="s">
        <v>135</v>
      </c>
      <c r="E377" s="159" t="s">
        <v>788</v>
      </c>
      <c r="F377" s="160" t="s">
        <v>789</v>
      </c>
      <c r="G377" s="161" t="s">
        <v>243</v>
      </c>
      <c r="H377" s="162">
        <v>0.953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207</v>
      </c>
      <c r="AT377" s="170" t="s">
        <v>135</v>
      </c>
      <c r="AU377" s="170" t="s">
        <v>140</v>
      </c>
      <c r="AY377" s="17" t="s">
        <v>132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207</v>
      </c>
      <c r="BM377" s="170" t="s">
        <v>790</v>
      </c>
    </row>
    <row r="378" spans="1:65" s="2" customFormat="1" ht="21.75" customHeight="1">
      <c r="A378" s="32"/>
      <c r="B378" s="157"/>
      <c r="C378" s="158" t="s">
        <v>791</v>
      </c>
      <c r="D378" s="158" t="s">
        <v>135</v>
      </c>
      <c r="E378" s="159" t="s">
        <v>792</v>
      </c>
      <c r="F378" s="160" t="s">
        <v>793</v>
      </c>
      <c r="G378" s="161" t="s">
        <v>243</v>
      </c>
      <c r="H378" s="162">
        <v>0.953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207</v>
      </c>
      <c r="AT378" s="170" t="s">
        <v>135</v>
      </c>
      <c r="AU378" s="170" t="s">
        <v>140</v>
      </c>
      <c r="AY378" s="17" t="s">
        <v>132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140</v>
      </c>
      <c r="BK378" s="171">
        <f>ROUND(I378*H378,2)</f>
        <v>0</v>
      </c>
      <c r="BL378" s="17" t="s">
        <v>207</v>
      </c>
      <c r="BM378" s="170" t="s">
        <v>794</v>
      </c>
    </row>
    <row r="379" spans="1:65" s="2" customFormat="1" ht="16.5" customHeight="1">
      <c r="A379" s="32"/>
      <c r="B379" s="157"/>
      <c r="C379" s="158" t="s">
        <v>795</v>
      </c>
      <c r="D379" s="158" t="s">
        <v>135</v>
      </c>
      <c r="E379" s="159" t="s">
        <v>796</v>
      </c>
      <c r="F379" s="160" t="s">
        <v>797</v>
      </c>
      <c r="G379" s="161" t="s">
        <v>486</v>
      </c>
      <c r="H379" s="162">
        <v>1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207</v>
      </c>
      <c r="AT379" s="170" t="s">
        <v>135</v>
      </c>
      <c r="AU379" s="170" t="s">
        <v>140</v>
      </c>
      <c r="AY379" s="17" t="s">
        <v>132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207</v>
      </c>
      <c r="BM379" s="170" t="s">
        <v>798</v>
      </c>
    </row>
    <row r="380" spans="2:63" s="12" customFormat="1" ht="22.9" customHeight="1">
      <c r="B380" s="144"/>
      <c r="D380" s="145" t="s">
        <v>75</v>
      </c>
      <c r="E380" s="155" t="s">
        <v>799</v>
      </c>
      <c r="F380" s="155" t="s">
        <v>800</v>
      </c>
      <c r="I380" s="147"/>
      <c r="J380" s="156">
        <f>BK380</f>
        <v>0</v>
      </c>
      <c r="L380" s="144"/>
      <c r="M380" s="149"/>
      <c r="N380" s="150"/>
      <c r="O380" s="150"/>
      <c r="P380" s="151">
        <f>SUM(P381:P385)</f>
        <v>0</v>
      </c>
      <c r="Q380" s="150"/>
      <c r="R380" s="151">
        <f>SUM(R381:R385)</f>
        <v>0.001617</v>
      </c>
      <c r="S380" s="150"/>
      <c r="T380" s="152">
        <f>SUM(T381:T385)</f>
        <v>0</v>
      </c>
      <c r="AR380" s="145" t="s">
        <v>140</v>
      </c>
      <c r="AT380" s="153" t="s">
        <v>75</v>
      </c>
      <c r="AU380" s="153" t="s">
        <v>84</v>
      </c>
      <c r="AY380" s="145" t="s">
        <v>132</v>
      </c>
      <c r="BK380" s="154">
        <f>SUM(BK381:BK385)</f>
        <v>0</v>
      </c>
    </row>
    <row r="381" spans="1:65" s="2" customFormat="1" ht="21.75" customHeight="1">
      <c r="A381" s="32"/>
      <c r="B381" s="157"/>
      <c r="C381" s="158" t="s">
        <v>801</v>
      </c>
      <c r="D381" s="158" t="s">
        <v>135</v>
      </c>
      <c r="E381" s="159" t="s">
        <v>802</v>
      </c>
      <c r="F381" s="160" t="s">
        <v>803</v>
      </c>
      <c r="G381" s="161" t="s">
        <v>138</v>
      </c>
      <c r="H381" s="162">
        <v>4.9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7E-05</v>
      </c>
      <c r="R381" s="168">
        <f>Q381*H381</f>
        <v>0.000343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207</v>
      </c>
      <c r="AT381" s="170" t="s">
        <v>135</v>
      </c>
      <c r="AU381" s="170" t="s">
        <v>140</v>
      </c>
      <c r="AY381" s="17" t="s">
        <v>132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140</v>
      </c>
      <c r="BK381" s="171">
        <f>ROUND(I381*H381,2)</f>
        <v>0</v>
      </c>
      <c r="BL381" s="17" t="s">
        <v>207</v>
      </c>
      <c r="BM381" s="170" t="s">
        <v>804</v>
      </c>
    </row>
    <row r="382" spans="1:65" s="2" customFormat="1" ht="21.75" customHeight="1">
      <c r="A382" s="32"/>
      <c r="B382" s="157"/>
      <c r="C382" s="158" t="s">
        <v>805</v>
      </c>
      <c r="D382" s="158" t="s">
        <v>135</v>
      </c>
      <c r="E382" s="159" t="s">
        <v>806</v>
      </c>
      <c r="F382" s="160" t="s">
        <v>807</v>
      </c>
      <c r="G382" s="161" t="s">
        <v>138</v>
      </c>
      <c r="H382" s="162">
        <v>4.9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0.00014</v>
      </c>
      <c r="R382" s="168">
        <f>Q382*H382</f>
        <v>0.000686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207</v>
      </c>
      <c r="AT382" s="170" t="s">
        <v>135</v>
      </c>
      <c r="AU382" s="170" t="s">
        <v>140</v>
      </c>
      <c r="AY382" s="17" t="s">
        <v>132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140</v>
      </c>
      <c r="BK382" s="171">
        <f>ROUND(I382*H382,2)</f>
        <v>0</v>
      </c>
      <c r="BL382" s="17" t="s">
        <v>207</v>
      </c>
      <c r="BM382" s="170" t="s">
        <v>808</v>
      </c>
    </row>
    <row r="383" spans="2:51" s="15" customFormat="1" ht="12">
      <c r="B383" s="189"/>
      <c r="D383" s="173" t="s">
        <v>142</v>
      </c>
      <c r="E383" s="190" t="s">
        <v>1</v>
      </c>
      <c r="F383" s="191" t="s">
        <v>809</v>
      </c>
      <c r="H383" s="190" t="s">
        <v>1</v>
      </c>
      <c r="I383" s="192"/>
      <c r="L383" s="189"/>
      <c r="M383" s="193"/>
      <c r="N383" s="194"/>
      <c r="O383" s="194"/>
      <c r="P383" s="194"/>
      <c r="Q383" s="194"/>
      <c r="R383" s="194"/>
      <c r="S383" s="194"/>
      <c r="T383" s="195"/>
      <c r="AT383" s="190" t="s">
        <v>142</v>
      </c>
      <c r="AU383" s="190" t="s">
        <v>140</v>
      </c>
      <c r="AV383" s="15" t="s">
        <v>84</v>
      </c>
      <c r="AW383" s="15" t="s">
        <v>33</v>
      </c>
      <c r="AX383" s="15" t="s">
        <v>76</v>
      </c>
      <c r="AY383" s="190" t="s">
        <v>132</v>
      </c>
    </row>
    <row r="384" spans="2:51" s="13" customFormat="1" ht="12">
      <c r="B384" s="172"/>
      <c r="D384" s="173" t="s">
        <v>142</v>
      </c>
      <c r="E384" s="174" t="s">
        <v>1</v>
      </c>
      <c r="F384" s="175" t="s">
        <v>810</v>
      </c>
      <c r="H384" s="176">
        <v>4.9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142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132</v>
      </c>
    </row>
    <row r="385" spans="1:65" s="2" customFormat="1" ht="21.75" customHeight="1">
      <c r="A385" s="32"/>
      <c r="B385" s="157"/>
      <c r="C385" s="158" t="s">
        <v>811</v>
      </c>
      <c r="D385" s="158" t="s">
        <v>135</v>
      </c>
      <c r="E385" s="159" t="s">
        <v>812</v>
      </c>
      <c r="F385" s="160" t="s">
        <v>813</v>
      </c>
      <c r="G385" s="161" t="s">
        <v>138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0.00012</v>
      </c>
      <c r="R385" s="168">
        <f>Q385*H385</f>
        <v>0.0005880000000000001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207</v>
      </c>
      <c r="AT385" s="170" t="s">
        <v>135</v>
      </c>
      <c r="AU385" s="170" t="s">
        <v>140</v>
      </c>
      <c r="AY385" s="17" t="s">
        <v>132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207</v>
      </c>
      <c r="BM385" s="170" t="s">
        <v>814</v>
      </c>
    </row>
    <row r="386" spans="2:63" s="12" customFormat="1" ht="22.9" customHeight="1">
      <c r="B386" s="144"/>
      <c r="D386" s="145" t="s">
        <v>75</v>
      </c>
      <c r="E386" s="155" t="s">
        <v>815</v>
      </c>
      <c r="F386" s="155" t="s">
        <v>816</v>
      </c>
      <c r="I386" s="147"/>
      <c r="J386" s="156">
        <f>BK386</f>
        <v>0</v>
      </c>
      <c r="L386" s="144"/>
      <c r="M386" s="149"/>
      <c r="N386" s="150"/>
      <c r="O386" s="150"/>
      <c r="P386" s="151">
        <f>SUM(P387:P404)</f>
        <v>0</v>
      </c>
      <c r="Q386" s="150"/>
      <c r="R386" s="151">
        <f>SUM(R387:R404)</f>
        <v>0.02253248</v>
      </c>
      <c r="S386" s="150"/>
      <c r="T386" s="152">
        <f>SUM(T387:T404)</f>
        <v>0.00440386</v>
      </c>
      <c r="AR386" s="145" t="s">
        <v>140</v>
      </c>
      <c r="AT386" s="153" t="s">
        <v>75</v>
      </c>
      <c r="AU386" s="153" t="s">
        <v>84</v>
      </c>
      <c r="AY386" s="145" t="s">
        <v>132</v>
      </c>
      <c r="BK386" s="154">
        <f>SUM(BK387:BK404)</f>
        <v>0</v>
      </c>
    </row>
    <row r="387" spans="1:65" s="2" customFormat="1" ht="21.75" customHeight="1">
      <c r="A387" s="32"/>
      <c r="B387" s="157"/>
      <c r="C387" s="158" t="s">
        <v>817</v>
      </c>
      <c r="D387" s="158" t="s">
        <v>135</v>
      </c>
      <c r="E387" s="159" t="s">
        <v>214</v>
      </c>
      <c r="F387" s="160" t="s">
        <v>215</v>
      </c>
      <c r="G387" s="161" t="s">
        <v>138</v>
      </c>
      <c r="H387" s="162">
        <v>22.504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207</v>
      </c>
      <c r="AT387" s="170" t="s">
        <v>135</v>
      </c>
      <c r="AU387" s="170" t="s">
        <v>140</v>
      </c>
      <c r="AY387" s="17" t="s">
        <v>132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207</v>
      </c>
      <c r="BM387" s="170" t="s">
        <v>818</v>
      </c>
    </row>
    <row r="388" spans="2:51" s="15" customFormat="1" ht="12">
      <c r="B388" s="189"/>
      <c r="D388" s="173" t="s">
        <v>142</v>
      </c>
      <c r="E388" s="190" t="s">
        <v>1</v>
      </c>
      <c r="F388" s="191" t="s">
        <v>219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142</v>
      </c>
      <c r="AU388" s="190" t="s">
        <v>140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142</v>
      </c>
      <c r="E389" s="174" t="s">
        <v>1</v>
      </c>
      <c r="F389" s="175" t="s">
        <v>819</v>
      </c>
      <c r="H389" s="176">
        <v>6.51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142</v>
      </c>
      <c r="AU389" s="174" t="s">
        <v>140</v>
      </c>
      <c r="AV389" s="13" t="s">
        <v>140</v>
      </c>
      <c r="AW389" s="13" t="s">
        <v>33</v>
      </c>
      <c r="AX389" s="13" t="s">
        <v>76</v>
      </c>
      <c r="AY389" s="174" t="s">
        <v>132</v>
      </c>
    </row>
    <row r="390" spans="2:51" s="15" customFormat="1" ht="12">
      <c r="B390" s="189"/>
      <c r="D390" s="173" t="s">
        <v>142</v>
      </c>
      <c r="E390" s="190" t="s">
        <v>1</v>
      </c>
      <c r="F390" s="191" t="s">
        <v>820</v>
      </c>
      <c r="H390" s="190" t="s">
        <v>1</v>
      </c>
      <c r="I390" s="192"/>
      <c r="L390" s="189"/>
      <c r="M390" s="193"/>
      <c r="N390" s="194"/>
      <c r="O390" s="194"/>
      <c r="P390" s="194"/>
      <c r="Q390" s="194"/>
      <c r="R390" s="194"/>
      <c r="S390" s="194"/>
      <c r="T390" s="195"/>
      <c r="AT390" s="190" t="s">
        <v>142</v>
      </c>
      <c r="AU390" s="190" t="s">
        <v>140</v>
      </c>
      <c r="AV390" s="15" t="s">
        <v>84</v>
      </c>
      <c r="AW390" s="15" t="s">
        <v>33</v>
      </c>
      <c r="AX390" s="15" t="s">
        <v>76</v>
      </c>
      <c r="AY390" s="190" t="s">
        <v>132</v>
      </c>
    </row>
    <row r="391" spans="2:51" s="13" customFormat="1" ht="12">
      <c r="B391" s="172"/>
      <c r="D391" s="173" t="s">
        <v>142</v>
      </c>
      <c r="E391" s="174" t="s">
        <v>1</v>
      </c>
      <c r="F391" s="175" t="s">
        <v>821</v>
      </c>
      <c r="H391" s="176">
        <v>5.49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142</v>
      </c>
      <c r="AU391" s="174" t="s">
        <v>140</v>
      </c>
      <c r="AV391" s="13" t="s">
        <v>140</v>
      </c>
      <c r="AW391" s="13" t="s">
        <v>33</v>
      </c>
      <c r="AX391" s="13" t="s">
        <v>76</v>
      </c>
      <c r="AY391" s="174" t="s">
        <v>132</v>
      </c>
    </row>
    <row r="392" spans="2:51" s="15" customFormat="1" ht="12">
      <c r="B392" s="189"/>
      <c r="D392" s="173" t="s">
        <v>142</v>
      </c>
      <c r="E392" s="190" t="s">
        <v>1</v>
      </c>
      <c r="F392" s="191" t="s">
        <v>822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142</v>
      </c>
      <c r="AU392" s="190" t="s">
        <v>140</v>
      </c>
      <c r="AV392" s="15" t="s">
        <v>84</v>
      </c>
      <c r="AW392" s="15" t="s">
        <v>33</v>
      </c>
      <c r="AX392" s="15" t="s">
        <v>76</v>
      </c>
      <c r="AY392" s="190" t="s">
        <v>132</v>
      </c>
    </row>
    <row r="393" spans="2:51" s="13" customFormat="1" ht="12">
      <c r="B393" s="172"/>
      <c r="D393" s="173" t="s">
        <v>142</v>
      </c>
      <c r="E393" s="174" t="s">
        <v>1</v>
      </c>
      <c r="F393" s="175" t="s">
        <v>609</v>
      </c>
      <c r="H393" s="176">
        <v>10.504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142</v>
      </c>
      <c r="AU393" s="174" t="s">
        <v>140</v>
      </c>
      <c r="AV393" s="13" t="s">
        <v>140</v>
      </c>
      <c r="AW393" s="13" t="s">
        <v>33</v>
      </c>
      <c r="AX393" s="13" t="s">
        <v>76</v>
      </c>
      <c r="AY393" s="174" t="s">
        <v>132</v>
      </c>
    </row>
    <row r="394" spans="2:51" s="14" customFormat="1" ht="12">
      <c r="B394" s="181"/>
      <c r="D394" s="173" t="s">
        <v>142</v>
      </c>
      <c r="E394" s="182" t="s">
        <v>1</v>
      </c>
      <c r="F394" s="183" t="s">
        <v>144</v>
      </c>
      <c r="H394" s="184">
        <v>22.503999999999998</v>
      </c>
      <c r="I394" s="185"/>
      <c r="L394" s="181"/>
      <c r="M394" s="186"/>
      <c r="N394" s="187"/>
      <c r="O394" s="187"/>
      <c r="P394" s="187"/>
      <c r="Q394" s="187"/>
      <c r="R394" s="187"/>
      <c r="S394" s="187"/>
      <c r="T394" s="188"/>
      <c r="AT394" s="182" t="s">
        <v>142</v>
      </c>
      <c r="AU394" s="182" t="s">
        <v>140</v>
      </c>
      <c r="AV394" s="14" t="s">
        <v>139</v>
      </c>
      <c r="AW394" s="14" t="s">
        <v>33</v>
      </c>
      <c r="AX394" s="14" t="s">
        <v>84</v>
      </c>
      <c r="AY394" s="182" t="s">
        <v>132</v>
      </c>
    </row>
    <row r="395" spans="1:65" s="2" customFormat="1" ht="16.5" customHeight="1">
      <c r="A395" s="32"/>
      <c r="B395" s="157"/>
      <c r="C395" s="158" t="s">
        <v>823</v>
      </c>
      <c r="D395" s="158" t="s">
        <v>135</v>
      </c>
      <c r="E395" s="159" t="s">
        <v>824</v>
      </c>
      <c r="F395" s="160" t="s">
        <v>825</v>
      </c>
      <c r="G395" s="161" t="s">
        <v>138</v>
      </c>
      <c r="H395" s="162">
        <v>14.206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0.001</v>
      </c>
      <c r="R395" s="168">
        <f>Q395*H395</f>
        <v>0.014206</v>
      </c>
      <c r="S395" s="168">
        <v>0.00031</v>
      </c>
      <c r="T395" s="169">
        <f>S395*H395</f>
        <v>0.00440386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207</v>
      </c>
      <c r="AT395" s="170" t="s">
        <v>135</v>
      </c>
      <c r="AU395" s="170" t="s">
        <v>140</v>
      </c>
      <c r="AY395" s="17" t="s">
        <v>132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140</v>
      </c>
      <c r="BK395" s="171">
        <f>ROUND(I395*H395,2)</f>
        <v>0</v>
      </c>
      <c r="BL395" s="17" t="s">
        <v>207</v>
      </c>
      <c r="BM395" s="170" t="s">
        <v>826</v>
      </c>
    </row>
    <row r="396" spans="2:51" s="15" customFormat="1" ht="12">
      <c r="B396" s="189"/>
      <c r="D396" s="173" t="s">
        <v>142</v>
      </c>
      <c r="E396" s="190" t="s">
        <v>1</v>
      </c>
      <c r="F396" s="191" t="s">
        <v>822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142</v>
      </c>
      <c r="AU396" s="190" t="s">
        <v>140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142</v>
      </c>
      <c r="E397" s="174" t="s">
        <v>1</v>
      </c>
      <c r="F397" s="175" t="s">
        <v>827</v>
      </c>
      <c r="H397" s="176">
        <v>1.56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142</v>
      </c>
      <c r="AU397" s="174" t="s">
        <v>140</v>
      </c>
      <c r="AV397" s="13" t="s">
        <v>140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142</v>
      </c>
      <c r="E398" s="190" t="s">
        <v>1</v>
      </c>
      <c r="F398" s="191" t="s">
        <v>828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142</v>
      </c>
      <c r="AU398" s="190" t="s">
        <v>140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142</v>
      </c>
      <c r="E399" s="174" t="s">
        <v>1</v>
      </c>
      <c r="F399" s="175" t="s">
        <v>829</v>
      </c>
      <c r="H399" s="176">
        <v>9.386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142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132</v>
      </c>
    </row>
    <row r="400" spans="2:51" s="15" customFormat="1" ht="12">
      <c r="B400" s="189"/>
      <c r="D400" s="173" t="s">
        <v>142</v>
      </c>
      <c r="E400" s="190" t="s">
        <v>1</v>
      </c>
      <c r="F400" s="191" t="s">
        <v>830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142</v>
      </c>
      <c r="AU400" s="190" t="s">
        <v>140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142</v>
      </c>
      <c r="E401" s="174" t="s">
        <v>1</v>
      </c>
      <c r="F401" s="175" t="s">
        <v>831</v>
      </c>
      <c r="H401" s="176">
        <v>3.26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142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132</v>
      </c>
    </row>
    <row r="402" spans="2:51" s="14" customFormat="1" ht="12">
      <c r="B402" s="181"/>
      <c r="D402" s="173" t="s">
        <v>142</v>
      </c>
      <c r="E402" s="182" t="s">
        <v>1</v>
      </c>
      <c r="F402" s="183" t="s">
        <v>144</v>
      </c>
      <c r="H402" s="184">
        <v>14.206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2" t="s">
        <v>142</v>
      </c>
      <c r="AU402" s="182" t="s">
        <v>140</v>
      </c>
      <c r="AV402" s="14" t="s">
        <v>139</v>
      </c>
      <c r="AW402" s="14" t="s">
        <v>33</v>
      </c>
      <c r="AX402" s="14" t="s">
        <v>84</v>
      </c>
      <c r="AY402" s="182" t="s">
        <v>132</v>
      </c>
    </row>
    <row r="403" spans="1:65" s="2" customFormat="1" ht="21.75" customHeight="1">
      <c r="A403" s="32"/>
      <c r="B403" s="157"/>
      <c r="C403" s="158" t="s">
        <v>832</v>
      </c>
      <c r="D403" s="158" t="s">
        <v>135</v>
      </c>
      <c r="E403" s="159" t="s">
        <v>833</v>
      </c>
      <c r="F403" s="160" t="s">
        <v>834</v>
      </c>
      <c r="G403" s="161" t="s">
        <v>138</v>
      </c>
      <c r="H403" s="162">
        <v>22.504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0.00021</v>
      </c>
      <c r="R403" s="168">
        <f>Q403*H403</f>
        <v>0.00472584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207</v>
      </c>
      <c r="AT403" s="170" t="s">
        <v>135</v>
      </c>
      <c r="AU403" s="170" t="s">
        <v>140</v>
      </c>
      <c r="AY403" s="17" t="s">
        <v>132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140</v>
      </c>
      <c r="BK403" s="171">
        <f>ROUND(I403*H403,2)</f>
        <v>0</v>
      </c>
      <c r="BL403" s="17" t="s">
        <v>207</v>
      </c>
      <c r="BM403" s="170" t="s">
        <v>835</v>
      </c>
    </row>
    <row r="404" spans="1:65" s="2" customFormat="1" ht="21.75" customHeight="1">
      <c r="A404" s="32"/>
      <c r="B404" s="157"/>
      <c r="C404" s="158" t="s">
        <v>836</v>
      </c>
      <c r="D404" s="158" t="s">
        <v>135</v>
      </c>
      <c r="E404" s="159" t="s">
        <v>837</v>
      </c>
      <c r="F404" s="160" t="s">
        <v>838</v>
      </c>
      <c r="G404" s="161" t="s">
        <v>138</v>
      </c>
      <c r="H404" s="162">
        <v>22.504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0.00016</v>
      </c>
      <c r="R404" s="168">
        <f>Q404*H404</f>
        <v>0.0036006400000000004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207</v>
      </c>
      <c r="AT404" s="170" t="s">
        <v>135</v>
      </c>
      <c r="AU404" s="170" t="s">
        <v>140</v>
      </c>
      <c r="AY404" s="17" t="s">
        <v>132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140</v>
      </c>
      <c r="BK404" s="171">
        <f>ROUND(I404*H404,2)</f>
        <v>0</v>
      </c>
      <c r="BL404" s="17" t="s">
        <v>207</v>
      </c>
      <c r="BM404" s="170" t="s">
        <v>839</v>
      </c>
    </row>
    <row r="405" spans="2:63" s="12" customFormat="1" ht="25.9" customHeight="1">
      <c r="B405" s="144"/>
      <c r="D405" s="145" t="s">
        <v>75</v>
      </c>
      <c r="E405" s="146" t="s">
        <v>840</v>
      </c>
      <c r="F405" s="146" t="s">
        <v>841</v>
      </c>
      <c r="I405" s="147"/>
      <c r="J405" s="148">
        <f>BK405</f>
        <v>0</v>
      </c>
      <c r="L405" s="144"/>
      <c r="M405" s="149"/>
      <c r="N405" s="150"/>
      <c r="O405" s="150"/>
      <c r="P405" s="151">
        <f>SUM(P406:P429)</f>
        <v>0</v>
      </c>
      <c r="Q405" s="150"/>
      <c r="R405" s="151">
        <f>SUM(R406:R429)</f>
        <v>0</v>
      </c>
      <c r="S405" s="150"/>
      <c r="T405" s="152">
        <f>SUM(T406:T429)</f>
        <v>0</v>
      </c>
      <c r="AR405" s="145" t="s">
        <v>139</v>
      </c>
      <c r="AT405" s="153" t="s">
        <v>75</v>
      </c>
      <c r="AU405" s="153" t="s">
        <v>76</v>
      </c>
      <c r="AY405" s="145" t="s">
        <v>132</v>
      </c>
      <c r="BK405" s="154">
        <f>SUM(BK406:BK429)</f>
        <v>0</v>
      </c>
    </row>
    <row r="406" spans="1:65" s="2" customFormat="1" ht="16.5" customHeight="1">
      <c r="A406" s="32"/>
      <c r="B406" s="157"/>
      <c r="C406" s="158" t="s">
        <v>842</v>
      </c>
      <c r="D406" s="158" t="s">
        <v>135</v>
      </c>
      <c r="E406" s="159" t="s">
        <v>843</v>
      </c>
      <c r="F406" s="160" t="s">
        <v>844</v>
      </c>
      <c r="G406" s="161" t="s">
        <v>845</v>
      </c>
      <c r="H406" s="162">
        <v>58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846</v>
      </c>
      <c r="AT406" s="170" t="s">
        <v>135</v>
      </c>
      <c r="AU406" s="170" t="s">
        <v>84</v>
      </c>
      <c r="AY406" s="17" t="s">
        <v>132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140</v>
      </c>
      <c r="BK406" s="171">
        <f>ROUND(I406*H406,2)</f>
        <v>0</v>
      </c>
      <c r="BL406" s="17" t="s">
        <v>846</v>
      </c>
      <c r="BM406" s="170" t="s">
        <v>847</v>
      </c>
    </row>
    <row r="407" spans="2:51" s="15" customFormat="1" ht="22.5">
      <c r="B407" s="189"/>
      <c r="D407" s="173" t="s">
        <v>142</v>
      </c>
      <c r="E407" s="190" t="s">
        <v>1</v>
      </c>
      <c r="F407" s="191" t="s">
        <v>848</v>
      </c>
      <c r="H407" s="190" t="s">
        <v>1</v>
      </c>
      <c r="I407" s="192"/>
      <c r="L407" s="189"/>
      <c r="M407" s="193"/>
      <c r="N407" s="194"/>
      <c r="O407" s="194"/>
      <c r="P407" s="194"/>
      <c r="Q407" s="194"/>
      <c r="R407" s="194"/>
      <c r="S407" s="194"/>
      <c r="T407" s="195"/>
      <c r="AT407" s="190" t="s">
        <v>142</v>
      </c>
      <c r="AU407" s="190" t="s">
        <v>84</v>
      </c>
      <c r="AV407" s="15" t="s">
        <v>84</v>
      </c>
      <c r="AW407" s="15" t="s">
        <v>33</v>
      </c>
      <c r="AX407" s="15" t="s">
        <v>76</v>
      </c>
      <c r="AY407" s="190" t="s">
        <v>132</v>
      </c>
    </row>
    <row r="408" spans="2:51" s="15" customFormat="1" ht="12">
      <c r="B408" s="189"/>
      <c r="D408" s="173" t="s">
        <v>142</v>
      </c>
      <c r="E408" s="190" t="s">
        <v>1</v>
      </c>
      <c r="F408" s="191" t="s">
        <v>849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142</v>
      </c>
      <c r="AU408" s="190" t="s">
        <v>84</v>
      </c>
      <c r="AV408" s="15" t="s">
        <v>84</v>
      </c>
      <c r="AW408" s="15" t="s">
        <v>33</v>
      </c>
      <c r="AX408" s="15" t="s">
        <v>76</v>
      </c>
      <c r="AY408" s="190" t="s">
        <v>132</v>
      </c>
    </row>
    <row r="409" spans="2:51" s="13" customFormat="1" ht="12">
      <c r="B409" s="172"/>
      <c r="D409" s="173" t="s">
        <v>142</v>
      </c>
      <c r="E409" s="174" t="s">
        <v>1</v>
      </c>
      <c r="F409" s="175" t="s">
        <v>207</v>
      </c>
      <c r="H409" s="176">
        <v>16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142</v>
      </c>
      <c r="AU409" s="174" t="s">
        <v>84</v>
      </c>
      <c r="AV409" s="13" t="s">
        <v>140</v>
      </c>
      <c r="AW409" s="13" t="s">
        <v>33</v>
      </c>
      <c r="AX409" s="13" t="s">
        <v>76</v>
      </c>
      <c r="AY409" s="174" t="s">
        <v>132</v>
      </c>
    </row>
    <row r="410" spans="2:51" s="15" customFormat="1" ht="12">
      <c r="B410" s="189"/>
      <c r="D410" s="173" t="s">
        <v>142</v>
      </c>
      <c r="E410" s="190" t="s">
        <v>1</v>
      </c>
      <c r="F410" s="191" t="s">
        <v>850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142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142</v>
      </c>
      <c r="E411" s="174" t="s">
        <v>1</v>
      </c>
      <c r="F411" s="175" t="s">
        <v>207</v>
      </c>
      <c r="H411" s="176">
        <v>16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142</v>
      </c>
      <c r="AU411" s="174" t="s">
        <v>84</v>
      </c>
      <c r="AV411" s="13" t="s">
        <v>140</v>
      </c>
      <c r="AW411" s="13" t="s">
        <v>33</v>
      </c>
      <c r="AX411" s="13" t="s">
        <v>76</v>
      </c>
      <c r="AY411" s="174" t="s">
        <v>132</v>
      </c>
    </row>
    <row r="412" spans="2:51" s="15" customFormat="1" ht="22.5">
      <c r="B412" s="189"/>
      <c r="D412" s="173" t="s">
        <v>142</v>
      </c>
      <c r="E412" s="190" t="s">
        <v>1</v>
      </c>
      <c r="F412" s="191" t="s">
        <v>851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142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142</v>
      </c>
      <c r="E413" s="174" t="s">
        <v>1</v>
      </c>
      <c r="F413" s="175" t="s">
        <v>140</v>
      </c>
      <c r="H413" s="176">
        <v>2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142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132</v>
      </c>
    </row>
    <row r="414" spans="2:51" s="15" customFormat="1" ht="12">
      <c r="B414" s="189"/>
      <c r="D414" s="173" t="s">
        <v>142</v>
      </c>
      <c r="E414" s="190" t="s">
        <v>1</v>
      </c>
      <c r="F414" s="191" t="s">
        <v>852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142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132</v>
      </c>
    </row>
    <row r="415" spans="2:51" s="13" customFormat="1" ht="12">
      <c r="B415" s="172"/>
      <c r="D415" s="173" t="s">
        <v>142</v>
      </c>
      <c r="E415" s="174" t="s">
        <v>1</v>
      </c>
      <c r="F415" s="175" t="s">
        <v>167</v>
      </c>
      <c r="H415" s="176">
        <v>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142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132</v>
      </c>
    </row>
    <row r="416" spans="2:51" s="15" customFormat="1" ht="12">
      <c r="B416" s="189"/>
      <c r="D416" s="173" t="s">
        <v>142</v>
      </c>
      <c r="E416" s="190" t="s">
        <v>1</v>
      </c>
      <c r="F416" s="191" t="s">
        <v>853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142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142</v>
      </c>
      <c r="E417" s="174" t="s">
        <v>1</v>
      </c>
      <c r="F417" s="175" t="s">
        <v>167</v>
      </c>
      <c r="H417" s="176">
        <v>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142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132</v>
      </c>
    </row>
    <row r="418" spans="2:51" s="15" customFormat="1" ht="12">
      <c r="B418" s="189"/>
      <c r="D418" s="173" t="s">
        <v>142</v>
      </c>
      <c r="E418" s="190" t="s">
        <v>1</v>
      </c>
      <c r="F418" s="191" t="s">
        <v>854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142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132</v>
      </c>
    </row>
    <row r="419" spans="2:51" s="13" customFormat="1" ht="12">
      <c r="B419" s="172"/>
      <c r="D419" s="173" t="s">
        <v>142</v>
      </c>
      <c r="E419" s="174" t="s">
        <v>1</v>
      </c>
      <c r="F419" s="175" t="s">
        <v>167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142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132</v>
      </c>
    </row>
    <row r="420" spans="2:51" s="14" customFormat="1" ht="12">
      <c r="B420" s="181"/>
      <c r="D420" s="173" t="s">
        <v>142</v>
      </c>
      <c r="E420" s="182" t="s">
        <v>1</v>
      </c>
      <c r="F420" s="183" t="s">
        <v>144</v>
      </c>
      <c r="H420" s="184">
        <v>58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2" t="s">
        <v>142</v>
      </c>
      <c r="AU420" s="182" t="s">
        <v>84</v>
      </c>
      <c r="AV420" s="14" t="s">
        <v>139</v>
      </c>
      <c r="AW420" s="14" t="s">
        <v>33</v>
      </c>
      <c r="AX420" s="14" t="s">
        <v>84</v>
      </c>
      <c r="AY420" s="182" t="s">
        <v>132</v>
      </c>
    </row>
    <row r="421" spans="1:65" s="2" customFormat="1" ht="16.5" customHeight="1">
      <c r="A421" s="32"/>
      <c r="B421" s="157"/>
      <c r="C421" s="158" t="s">
        <v>855</v>
      </c>
      <c r="D421" s="158" t="s">
        <v>135</v>
      </c>
      <c r="E421" s="159" t="s">
        <v>856</v>
      </c>
      <c r="F421" s="160" t="s">
        <v>857</v>
      </c>
      <c r="G421" s="161" t="s">
        <v>845</v>
      </c>
      <c r="H421" s="162">
        <v>16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846</v>
      </c>
      <c r="AT421" s="170" t="s">
        <v>135</v>
      </c>
      <c r="AU421" s="170" t="s">
        <v>84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140</v>
      </c>
      <c r="BK421" s="171">
        <f>ROUND(I421*H421,2)</f>
        <v>0</v>
      </c>
      <c r="BL421" s="17" t="s">
        <v>846</v>
      </c>
      <c r="BM421" s="170" t="s">
        <v>858</v>
      </c>
    </row>
    <row r="422" spans="2:51" s="15" customFormat="1" ht="22.5">
      <c r="B422" s="189"/>
      <c r="D422" s="173" t="s">
        <v>142</v>
      </c>
      <c r="E422" s="190" t="s">
        <v>1</v>
      </c>
      <c r="F422" s="191" t="s">
        <v>859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142</v>
      </c>
      <c r="AU422" s="190" t="s">
        <v>84</v>
      </c>
      <c r="AV422" s="15" t="s">
        <v>84</v>
      </c>
      <c r="AW422" s="15" t="s">
        <v>33</v>
      </c>
      <c r="AX422" s="15" t="s">
        <v>76</v>
      </c>
      <c r="AY422" s="190" t="s">
        <v>132</v>
      </c>
    </row>
    <row r="423" spans="2:51" s="13" customFormat="1" ht="12">
      <c r="B423" s="172"/>
      <c r="D423" s="173" t="s">
        <v>142</v>
      </c>
      <c r="E423" s="174" t="s">
        <v>1</v>
      </c>
      <c r="F423" s="175" t="s">
        <v>167</v>
      </c>
      <c r="H423" s="176">
        <v>8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142</v>
      </c>
      <c r="AU423" s="174" t="s">
        <v>84</v>
      </c>
      <c r="AV423" s="13" t="s">
        <v>140</v>
      </c>
      <c r="AW423" s="13" t="s">
        <v>33</v>
      </c>
      <c r="AX423" s="13" t="s">
        <v>76</v>
      </c>
      <c r="AY423" s="174" t="s">
        <v>132</v>
      </c>
    </row>
    <row r="424" spans="2:51" s="15" customFormat="1" ht="12">
      <c r="B424" s="189"/>
      <c r="D424" s="173" t="s">
        <v>142</v>
      </c>
      <c r="E424" s="190" t="s">
        <v>1</v>
      </c>
      <c r="F424" s="191" t="s">
        <v>860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142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132</v>
      </c>
    </row>
    <row r="425" spans="2:51" s="13" customFormat="1" ht="12">
      <c r="B425" s="172"/>
      <c r="D425" s="173" t="s">
        <v>142</v>
      </c>
      <c r="E425" s="174" t="s">
        <v>1</v>
      </c>
      <c r="F425" s="175" t="s">
        <v>167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142</v>
      </c>
      <c r="AU425" s="174" t="s">
        <v>84</v>
      </c>
      <c r="AV425" s="13" t="s">
        <v>140</v>
      </c>
      <c r="AW425" s="13" t="s">
        <v>33</v>
      </c>
      <c r="AX425" s="13" t="s">
        <v>76</v>
      </c>
      <c r="AY425" s="174" t="s">
        <v>132</v>
      </c>
    </row>
    <row r="426" spans="2:51" s="14" customFormat="1" ht="12">
      <c r="B426" s="181"/>
      <c r="D426" s="173" t="s">
        <v>142</v>
      </c>
      <c r="E426" s="182" t="s">
        <v>1</v>
      </c>
      <c r="F426" s="183" t="s">
        <v>144</v>
      </c>
      <c r="H426" s="184">
        <v>16</v>
      </c>
      <c r="I426" s="185"/>
      <c r="L426" s="181"/>
      <c r="M426" s="186"/>
      <c r="N426" s="187"/>
      <c r="O426" s="187"/>
      <c r="P426" s="187"/>
      <c r="Q426" s="187"/>
      <c r="R426" s="187"/>
      <c r="S426" s="187"/>
      <c r="T426" s="188"/>
      <c r="AT426" s="182" t="s">
        <v>142</v>
      </c>
      <c r="AU426" s="182" t="s">
        <v>84</v>
      </c>
      <c r="AV426" s="14" t="s">
        <v>139</v>
      </c>
      <c r="AW426" s="14" t="s">
        <v>33</v>
      </c>
      <c r="AX426" s="14" t="s">
        <v>84</v>
      </c>
      <c r="AY426" s="182" t="s">
        <v>132</v>
      </c>
    </row>
    <row r="427" spans="1:65" s="2" customFormat="1" ht="16.5" customHeight="1">
      <c r="A427" s="32"/>
      <c r="B427" s="157"/>
      <c r="C427" s="158" t="s">
        <v>861</v>
      </c>
      <c r="D427" s="158" t="s">
        <v>135</v>
      </c>
      <c r="E427" s="159" t="s">
        <v>862</v>
      </c>
      <c r="F427" s="160" t="s">
        <v>863</v>
      </c>
      <c r="G427" s="161" t="s">
        <v>845</v>
      </c>
      <c r="H427" s="162">
        <v>4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846</v>
      </c>
      <c r="AT427" s="170" t="s">
        <v>135</v>
      </c>
      <c r="AU427" s="170" t="s">
        <v>84</v>
      </c>
      <c r="AY427" s="17" t="s">
        <v>132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140</v>
      </c>
      <c r="BK427" s="171">
        <f>ROUND(I427*H427,2)</f>
        <v>0</v>
      </c>
      <c r="BL427" s="17" t="s">
        <v>846</v>
      </c>
      <c r="BM427" s="170" t="s">
        <v>864</v>
      </c>
    </row>
    <row r="428" spans="2:51" s="15" customFormat="1" ht="12">
      <c r="B428" s="189"/>
      <c r="D428" s="173" t="s">
        <v>142</v>
      </c>
      <c r="E428" s="190" t="s">
        <v>1</v>
      </c>
      <c r="F428" s="191" t="s">
        <v>865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142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132</v>
      </c>
    </row>
    <row r="429" spans="2:51" s="13" customFormat="1" ht="12">
      <c r="B429" s="172"/>
      <c r="D429" s="173" t="s">
        <v>142</v>
      </c>
      <c r="E429" s="174" t="s">
        <v>1</v>
      </c>
      <c r="F429" s="175" t="s">
        <v>139</v>
      </c>
      <c r="H429" s="176">
        <v>4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142</v>
      </c>
      <c r="AU429" s="174" t="s">
        <v>84</v>
      </c>
      <c r="AV429" s="13" t="s">
        <v>140</v>
      </c>
      <c r="AW429" s="13" t="s">
        <v>33</v>
      </c>
      <c r="AX429" s="13" t="s">
        <v>84</v>
      </c>
      <c r="AY429" s="174" t="s">
        <v>132</v>
      </c>
    </row>
    <row r="430" spans="2:63" s="12" customFormat="1" ht="25.9" customHeight="1">
      <c r="B430" s="144"/>
      <c r="D430" s="145" t="s">
        <v>75</v>
      </c>
      <c r="E430" s="146" t="s">
        <v>866</v>
      </c>
      <c r="F430" s="146" t="s">
        <v>867</v>
      </c>
      <c r="I430" s="147"/>
      <c r="J430" s="148">
        <f>BK430</f>
        <v>0</v>
      </c>
      <c r="L430" s="144"/>
      <c r="M430" s="149"/>
      <c r="N430" s="150"/>
      <c r="O430" s="150"/>
      <c r="P430" s="151">
        <f>P431+P433</f>
        <v>0</v>
      </c>
      <c r="Q430" s="150"/>
      <c r="R430" s="151">
        <f>R431+R433</f>
        <v>0</v>
      </c>
      <c r="S430" s="150"/>
      <c r="T430" s="152">
        <f>T431+T433</f>
        <v>0</v>
      </c>
      <c r="AR430" s="145" t="s">
        <v>81</v>
      </c>
      <c r="AT430" s="153" t="s">
        <v>75</v>
      </c>
      <c r="AU430" s="153" t="s">
        <v>76</v>
      </c>
      <c r="AY430" s="145" t="s">
        <v>132</v>
      </c>
      <c r="BK430" s="154">
        <f>BK431+BK433</f>
        <v>0</v>
      </c>
    </row>
    <row r="431" spans="2:63" s="12" customFormat="1" ht="22.9" customHeight="1">
      <c r="B431" s="144"/>
      <c r="D431" s="145" t="s">
        <v>75</v>
      </c>
      <c r="E431" s="155" t="s">
        <v>868</v>
      </c>
      <c r="F431" s="155" t="s">
        <v>869</v>
      </c>
      <c r="I431" s="147"/>
      <c r="J431" s="156">
        <f>BK431</f>
        <v>0</v>
      </c>
      <c r="L431" s="144"/>
      <c r="M431" s="149"/>
      <c r="N431" s="150"/>
      <c r="O431" s="150"/>
      <c r="P431" s="151">
        <f>P432</f>
        <v>0</v>
      </c>
      <c r="Q431" s="150"/>
      <c r="R431" s="151">
        <f>R432</f>
        <v>0</v>
      </c>
      <c r="S431" s="150"/>
      <c r="T431" s="152">
        <f>T432</f>
        <v>0</v>
      </c>
      <c r="AR431" s="145" t="s">
        <v>81</v>
      </c>
      <c r="AT431" s="153" t="s">
        <v>75</v>
      </c>
      <c r="AU431" s="153" t="s">
        <v>84</v>
      </c>
      <c r="AY431" s="145" t="s">
        <v>132</v>
      </c>
      <c r="BK431" s="154">
        <f>BK432</f>
        <v>0</v>
      </c>
    </row>
    <row r="432" spans="1:65" s="2" customFormat="1" ht="16.5" customHeight="1">
      <c r="A432" s="32"/>
      <c r="B432" s="157"/>
      <c r="C432" s="158" t="s">
        <v>870</v>
      </c>
      <c r="D432" s="158" t="s">
        <v>135</v>
      </c>
      <c r="E432" s="159" t="s">
        <v>871</v>
      </c>
      <c r="F432" s="160" t="s">
        <v>869</v>
      </c>
      <c r="G432" s="161" t="s">
        <v>387</v>
      </c>
      <c r="H432" s="162">
        <v>1</v>
      </c>
      <c r="I432" s="163"/>
      <c r="J432" s="164">
        <f>ROUND(I432*H432,2)</f>
        <v>0</v>
      </c>
      <c r="K432" s="165"/>
      <c r="L432" s="33"/>
      <c r="M432" s="166" t="s">
        <v>1</v>
      </c>
      <c r="N432" s="167" t="s">
        <v>42</v>
      </c>
      <c r="O432" s="58"/>
      <c r="P432" s="168">
        <f>O432*H432</f>
        <v>0</v>
      </c>
      <c r="Q432" s="168">
        <v>0</v>
      </c>
      <c r="R432" s="168">
        <f>Q432*H432</f>
        <v>0</v>
      </c>
      <c r="S432" s="168">
        <v>0</v>
      </c>
      <c r="T432" s="169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70" t="s">
        <v>872</v>
      </c>
      <c r="AT432" s="170" t="s">
        <v>135</v>
      </c>
      <c r="AU432" s="170" t="s">
        <v>140</v>
      </c>
      <c r="AY432" s="17" t="s">
        <v>132</v>
      </c>
      <c r="BE432" s="171">
        <f>IF(N432="základní",J432,0)</f>
        <v>0</v>
      </c>
      <c r="BF432" s="171">
        <f>IF(N432="snížená",J432,0)</f>
        <v>0</v>
      </c>
      <c r="BG432" s="171">
        <f>IF(N432="zákl. přenesená",J432,0)</f>
        <v>0</v>
      </c>
      <c r="BH432" s="171">
        <f>IF(N432="sníž. přenesená",J432,0)</f>
        <v>0</v>
      </c>
      <c r="BI432" s="171">
        <f>IF(N432="nulová",J432,0)</f>
        <v>0</v>
      </c>
      <c r="BJ432" s="17" t="s">
        <v>140</v>
      </c>
      <c r="BK432" s="171">
        <f>ROUND(I432*H432,2)</f>
        <v>0</v>
      </c>
      <c r="BL432" s="17" t="s">
        <v>872</v>
      </c>
      <c r="BM432" s="170" t="s">
        <v>873</v>
      </c>
    </row>
    <row r="433" spans="2:63" s="12" customFormat="1" ht="22.9" customHeight="1">
      <c r="B433" s="144"/>
      <c r="D433" s="145" t="s">
        <v>75</v>
      </c>
      <c r="E433" s="155" t="s">
        <v>874</v>
      </c>
      <c r="F433" s="155" t="s">
        <v>875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81</v>
      </c>
      <c r="AT433" s="153" t="s">
        <v>75</v>
      </c>
      <c r="AU433" s="153" t="s">
        <v>84</v>
      </c>
      <c r="AY433" s="145" t="s">
        <v>132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876</v>
      </c>
      <c r="D434" s="158" t="s">
        <v>135</v>
      </c>
      <c r="E434" s="159" t="s">
        <v>877</v>
      </c>
      <c r="F434" s="160" t="s">
        <v>875</v>
      </c>
      <c r="G434" s="161" t="s">
        <v>387</v>
      </c>
      <c r="H434" s="162">
        <v>1</v>
      </c>
      <c r="I434" s="163"/>
      <c r="J434" s="164">
        <f>ROUND(I434*H434,2)</f>
        <v>0</v>
      </c>
      <c r="K434" s="165"/>
      <c r="L434" s="33"/>
      <c r="M434" s="207" t="s">
        <v>1</v>
      </c>
      <c r="N434" s="208" t="s">
        <v>42</v>
      </c>
      <c r="O434" s="209"/>
      <c r="P434" s="210">
        <f>O434*H434</f>
        <v>0</v>
      </c>
      <c r="Q434" s="210">
        <v>0</v>
      </c>
      <c r="R434" s="210">
        <f>Q434*H434</f>
        <v>0</v>
      </c>
      <c r="S434" s="210">
        <v>0</v>
      </c>
      <c r="T434" s="211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872</v>
      </c>
      <c r="AT434" s="170" t="s">
        <v>135</v>
      </c>
      <c r="AU434" s="170" t="s">
        <v>140</v>
      </c>
      <c r="AY434" s="17" t="s">
        <v>132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872</v>
      </c>
      <c r="BM434" s="170" t="s">
        <v>878</v>
      </c>
    </row>
    <row r="435" spans="1:31" s="2" customFormat="1" ht="6.95" customHeight="1">
      <c r="A435" s="32"/>
      <c r="B435" s="47"/>
      <c r="C435" s="48"/>
      <c r="D435" s="48"/>
      <c r="E435" s="48"/>
      <c r="F435" s="48"/>
      <c r="G435" s="48"/>
      <c r="H435" s="48"/>
      <c r="I435" s="116"/>
      <c r="J435" s="48"/>
      <c r="K435" s="48"/>
      <c r="L435" s="33"/>
      <c r="M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</row>
  </sheetData>
  <autoFilter ref="C139:K434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2020-06-02T05:31:28Z</dcterms:created>
  <dcterms:modified xsi:type="dcterms:W3CDTF">2021-04-07T08:08:38Z</dcterms:modified>
  <cp:category/>
  <cp:version/>
  <cp:contentType/>
  <cp:contentStatus/>
</cp:coreProperties>
</file>