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77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č.1'!$C$141:$K$445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č.1'!$C$129:$K$445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5" i="2"/>
  <c r="BH445" i="2"/>
  <c r="BG445" i="2"/>
  <c r="BE445" i="2"/>
  <c r="T445" i="2"/>
  <c r="T444" i="2" s="1"/>
  <c r="R445" i="2"/>
  <c r="R444" i="2" s="1"/>
  <c r="P445" i="2"/>
  <c r="P444" i="2" s="1"/>
  <c r="BI443" i="2"/>
  <c r="BH443" i="2"/>
  <c r="BG443" i="2"/>
  <c r="BE443" i="2"/>
  <c r="T443" i="2"/>
  <c r="T442" i="2" s="1"/>
  <c r="R443" i="2"/>
  <c r="R442" i="2" s="1"/>
  <c r="R441" i="2" s="1"/>
  <c r="P443" i="2"/>
  <c r="P442" i="2"/>
  <c r="P441" i="2" s="1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3" i="2"/>
  <c r="BH413" i="2"/>
  <c r="BG413" i="2"/>
  <c r="BE413" i="2"/>
  <c r="T413" i="2"/>
  <c r="R413" i="2"/>
  <c r="P413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138" i="2" s="1"/>
  <c r="J14" i="2"/>
  <c r="J12" i="2"/>
  <c r="J89" i="2" s="1"/>
  <c r="E7" i="2"/>
  <c r="E132" i="2" s="1"/>
  <c r="L90" i="1"/>
  <c r="AM90" i="1"/>
  <c r="AM89" i="1"/>
  <c r="L89" i="1"/>
  <c r="AM87" i="1"/>
  <c r="L87" i="1"/>
  <c r="L85" i="1"/>
  <c r="L84" i="1"/>
  <c r="BK445" i="2"/>
  <c r="J445" i="2"/>
  <c r="BK443" i="2"/>
  <c r="J443" i="2"/>
  <c r="J438" i="2"/>
  <c r="J435" i="2"/>
  <c r="J422" i="2"/>
  <c r="BK420" i="2"/>
  <c r="BK419" i="2"/>
  <c r="J413" i="2"/>
  <c r="BK403" i="2"/>
  <c r="J401" i="2"/>
  <c r="J398" i="2"/>
  <c r="J397" i="2"/>
  <c r="BK395" i="2"/>
  <c r="BK394" i="2"/>
  <c r="J393" i="2"/>
  <c r="J391" i="2"/>
  <c r="BK385" i="2"/>
  <c r="J383" i="2"/>
  <c r="BK379" i="2"/>
  <c r="J377" i="2"/>
  <c r="BK376" i="2"/>
  <c r="BK374" i="2"/>
  <c r="J372" i="2"/>
  <c r="BK366" i="2"/>
  <c r="BK364" i="2"/>
  <c r="J363" i="2"/>
  <c r="BK361" i="2"/>
  <c r="BK360" i="2"/>
  <c r="J356" i="2"/>
  <c r="J354" i="2"/>
  <c r="J353" i="2"/>
  <c r="J352" i="2"/>
  <c r="J351" i="2"/>
  <c r="J350" i="2"/>
  <c r="BK349" i="2"/>
  <c r="BK348" i="2"/>
  <c r="BK347" i="2"/>
  <c r="BK346" i="2"/>
  <c r="BK345" i="2"/>
  <c r="BK344" i="2"/>
  <c r="J340" i="2"/>
  <c r="BK338" i="2"/>
  <c r="BK337" i="2"/>
  <c r="BK334" i="2"/>
  <c r="J328" i="2"/>
  <c r="J323" i="2"/>
  <c r="J322" i="2"/>
  <c r="BK321" i="2"/>
  <c r="BK317" i="2"/>
  <c r="BK312" i="2"/>
  <c r="J308" i="2"/>
  <c r="BK306" i="2"/>
  <c r="J305" i="2"/>
  <c r="BK304" i="2"/>
  <c r="J303" i="2"/>
  <c r="J300" i="2"/>
  <c r="J299" i="2"/>
  <c r="BK298" i="2"/>
  <c r="BK297" i="2"/>
  <c r="J296" i="2"/>
  <c r="J295" i="2"/>
  <c r="J294" i="2"/>
  <c r="J293" i="2"/>
  <c r="BK292" i="2"/>
  <c r="J291" i="2"/>
  <c r="BK290" i="2"/>
  <c r="BK289" i="2"/>
  <c r="J288" i="2"/>
  <c r="BK287" i="2"/>
  <c r="BK286" i="2"/>
  <c r="J285" i="2"/>
  <c r="BK284" i="2"/>
  <c r="BK282" i="2"/>
  <c r="BK281" i="2"/>
  <c r="J280" i="2"/>
  <c r="J278" i="2"/>
  <c r="J277" i="2"/>
  <c r="BK276" i="2"/>
  <c r="BK275" i="2"/>
  <c r="BK274" i="2"/>
  <c r="BK273" i="2"/>
  <c r="J273" i="2"/>
  <c r="J272" i="2"/>
  <c r="J271" i="2"/>
  <c r="BK270" i="2"/>
  <c r="J269" i="2"/>
  <c r="BK268" i="2"/>
  <c r="BK267" i="2"/>
  <c r="BK266" i="2"/>
  <c r="BK265" i="2"/>
  <c r="J264" i="2"/>
  <c r="BK263" i="2"/>
  <c r="BK262" i="2"/>
  <c r="BK261" i="2"/>
  <c r="BK260" i="2"/>
  <c r="BK258" i="2"/>
  <c r="BK257" i="2"/>
  <c r="BK256" i="2"/>
  <c r="BK255" i="2"/>
  <c r="BK254" i="2"/>
  <c r="BK253" i="2"/>
  <c r="J252" i="2"/>
  <c r="J249" i="2"/>
  <c r="J248" i="2"/>
  <c r="J246" i="2"/>
  <c r="BK245" i="2"/>
  <c r="BK244" i="2"/>
  <c r="J243" i="2"/>
  <c r="BK242" i="2"/>
  <c r="J241" i="2"/>
  <c r="J240" i="2"/>
  <c r="J239" i="2"/>
  <c r="BK238" i="2"/>
  <c r="J237" i="2"/>
  <c r="J236" i="2"/>
  <c r="J234" i="2"/>
  <c r="BK233" i="2"/>
  <c r="BK232" i="2"/>
  <c r="BK229" i="2"/>
  <c r="J228" i="2"/>
  <c r="J227" i="2"/>
  <c r="J226" i="2"/>
  <c r="J225" i="2"/>
  <c r="J223" i="2"/>
  <c r="J222" i="2"/>
  <c r="BK220" i="2"/>
  <c r="J219" i="2"/>
  <c r="J213" i="2"/>
  <c r="BK211" i="2"/>
  <c r="BK208" i="2"/>
  <c r="J201" i="2"/>
  <c r="BK198" i="2"/>
  <c r="BK195" i="2"/>
  <c r="J194" i="2"/>
  <c r="J193" i="2"/>
  <c r="BK191" i="2"/>
  <c r="J189" i="2"/>
  <c r="J188" i="2"/>
  <c r="J186" i="2"/>
  <c r="J185" i="2"/>
  <c r="BK180" i="2"/>
  <c r="BK178" i="2"/>
  <c r="J173" i="2"/>
  <c r="J170" i="2"/>
  <c r="J163" i="2"/>
  <c r="J161" i="2"/>
  <c r="BK160" i="2"/>
  <c r="BK159" i="2"/>
  <c r="J156" i="2"/>
  <c r="BK154" i="2"/>
  <c r="BK152" i="2"/>
  <c r="J150" i="2"/>
  <c r="J149" i="2"/>
  <c r="J148" i="2"/>
  <c r="J145" i="2"/>
  <c r="AS94" i="1"/>
  <c r="BK438" i="2"/>
  <c r="BK435" i="2"/>
  <c r="BK422" i="2"/>
  <c r="J420" i="2"/>
  <c r="J419" i="2"/>
  <c r="BK413" i="2"/>
  <c r="J403" i="2"/>
  <c r="BK401" i="2"/>
  <c r="BK398" i="2"/>
  <c r="BK397" i="2"/>
  <c r="J395" i="2"/>
  <c r="J394" i="2"/>
  <c r="BK393" i="2"/>
  <c r="BK391" i="2"/>
  <c r="J385" i="2"/>
  <c r="BK383" i="2"/>
  <c r="J379" i="2"/>
  <c r="BK377" i="2"/>
  <c r="J376" i="2"/>
  <c r="J374" i="2"/>
  <c r="BK372" i="2"/>
  <c r="J366" i="2"/>
  <c r="J364" i="2"/>
  <c r="BK363" i="2"/>
  <c r="J361" i="2"/>
  <c r="J360" i="2"/>
  <c r="BK356" i="2"/>
  <c r="BK354" i="2"/>
  <c r="BK353" i="2"/>
  <c r="BK352" i="2"/>
  <c r="BK351" i="2"/>
  <c r="BK350" i="2"/>
  <c r="J349" i="2"/>
  <c r="J348" i="2"/>
  <c r="J347" i="2"/>
  <c r="J346" i="2"/>
  <c r="J345" i="2"/>
  <c r="J344" i="2"/>
  <c r="BK340" i="2"/>
  <c r="J338" i="2"/>
  <c r="J337" i="2"/>
  <c r="J334" i="2"/>
  <c r="BK328" i="2"/>
  <c r="BK323" i="2"/>
  <c r="BK322" i="2"/>
  <c r="J321" i="2"/>
  <c r="J317" i="2"/>
  <c r="J312" i="2"/>
  <c r="BK308" i="2"/>
  <c r="J306" i="2"/>
  <c r="BK305" i="2"/>
  <c r="J304" i="2"/>
  <c r="BK303" i="2"/>
  <c r="BK302" i="2"/>
  <c r="J302" i="2"/>
  <c r="BK300" i="2"/>
  <c r="BK299" i="2"/>
  <c r="J298" i="2"/>
  <c r="J297" i="2"/>
  <c r="BK296" i="2"/>
  <c r="BK295" i="2"/>
  <c r="BK294" i="2"/>
  <c r="BK293" i="2"/>
  <c r="J292" i="2"/>
  <c r="BK291" i="2"/>
  <c r="J290" i="2"/>
  <c r="J289" i="2"/>
  <c r="BK288" i="2"/>
  <c r="J287" i="2"/>
  <c r="J286" i="2"/>
  <c r="BK285" i="2"/>
  <c r="J284" i="2"/>
  <c r="J282" i="2"/>
  <c r="J281" i="2"/>
  <c r="BK280" i="2"/>
  <c r="BK278" i="2"/>
  <c r="BK277" i="2"/>
  <c r="J276" i="2"/>
  <c r="J275" i="2"/>
  <c r="J274" i="2"/>
  <c r="BK272" i="2"/>
  <c r="BK271" i="2"/>
  <c r="J270" i="2"/>
  <c r="BK269" i="2"/>
  <c r="J268" i="2"/>
  <c r="J267" i="2"/>
  <c r="J266" i="2"/>
  <c r="J265" i="2"/>
  <c r="BK264" i="2"/>
  <c r="J263" i="2"/>
  <c r="J262" i="2"/>
  <c r="J261" i="2"/>
  <c r="J260" i="2"/>
  <c r="J258" i="2"/>
  <c r="J257" i="2"/>
  <c r="J256" i="2"/>
  <c r="J255" i="2"/>
  <c r="J254" i="2"/>
  <c r="J253" i="2"/>
  <c r="BK252" i="2"/>
  <c r="BK249" i="2"/>
  <c r="BK248" i="2"/>
  <c r="BK246" i="2"/>
  <c r="J245" i="2"/>
  <c r="J244" i="2"/>
  <c r="BK243" i="2"/>
  <c r="J242" i="2"/>
  <c r="BK241" i="2"/>
  <c r="BK240" i="2"/>
  <c r="BK239" i="2"/>
  <c r="J238" i="2"/>
  <c r="BK237" i="2"/>
  <c r="BK236" i="2"/>
  <c r="BK234" i="2"/>
  <c r="J233" i="2"/>
  <c r="J232" i="2"/>
  <c r="J229" i="2"/>
  <c r="BK228" i="2"/>
  <c r="BK227" i="2"/>
  <c r="BK226" i="2"/>
  <c r="BK225" i="2"/>
  <c r="BK223" i="2"/>
  <c r="BK222" i="2"/>
  <c r="J220" i="2"/>
  <c r="BK219" i="2"/>
  <c r="BK213" i="2"/>
  <c r="J211" i="2"/>
  <c r="J208" i="2"/>
  <c r="BK201" i="2"/>
  <c r="J198" i="2"/>
  <c r="J195" i="2"/>
  <c r="BK194" i="2"/>
  <c r="BK193" i="2"/>
  <c r="J191" i="2"/>
  <c r="BK189" i="2"/>
  <c r="BK188" i="2"/>
  <c r="BK186" i="2"/>
  <c r="BK185" i="2"/>
  <c r="J180" i="2"/>
  <c r="J178" i="2"/>
  <c r="BK173" i="2"/>
  <c r="BK170" i="2"/>
  <c r="BK163" i="2"/>
  <c r="BK161" i="2"/>
  <c r="J160" i="2"/>
  <c r="J159" i="2"/>
  <c r="BK156" i="2"/>
  <c r="J154" i="2"/>
  <c r="J152" i="2"/>
  <c r="BK150" i="2"/>
  <c r="BK149" i="2"/>
  <c r="BK148" i="2"/>
  <c r="BK145" i="2"/>
  <c r="T441" i="2" l="1"/>
  <c r="R147" i="2"/>
  <c r="BK162" i="2"/>
  <c r="J162" i="2" s="1"/>
  <c r="J100" i="2" s="1"/>
  <c r="R162" i="2"/>
  <c r="BK184" i="2"/>
  <c r="J184" i="2" s="1"/>
  <c r="J101" i="2" s="1"/>
  <c r="R184" i="2"/>
  <c r="BK192" i="2"/>
  <c r="J192" i="2" s="1"/>
  <c r="J102" i="2" s="1"/>
  <c r="R192" i="2"/>
  <c r="BK197" i="2"/>
  <c r="R197" i="2"/>
  <c r="BK224" i="2"/>
  <c r="J224" i="2" s="1"/>
  <c r="J105" i="2" s="1"/>
  <c r="P224" i="2"/>
  <c r="BK235" i="2"/>
  <c r="J235" i="2" s="1"/>
  <c r="J106" i="2" s="1"/>
  <c r="R235" i="2"/>
  <c r="BK247" i="2"/>
  <c r="J247" i="2"/>
  <c r="J107" i="2" s="1"/>
  <c r="P247" i="2"/>
  <c r="BK259" i="2"/>
  <c r="J259" i="2" s="1"/>
  <c r="J108" i="2" s="1"/>
  <c r="R259" i="2"/>
  <c r="BK279" i="2"/>
  <c r="J279" i="2" s="1"/>
  <c r="J109" i="2" s="1"/>
  <c r="P279" i="2"/>
  <c r="T279" i="2"/>
  <c r="P283" i="2"/>
  <c r="T283" i="2"/>
  <c r="P301" i="2"/>
  <c r="R301" i="2"/>
  <c r="T301" i="2"/>
  <c r="R378" i="2"/>
  <c r="BK147" i="2"/>
  <c r="J147" i="2" s="1"/>
  <c r="J99" i="2" s="1"/>
  <c r="P147" i="2"/>
  <c r="T147" i="2"/>
  <c r="P162" i="2"/>
  <c r="T162" i="2"/>
  <c r="P184" i="2"/>
  <c r="T184" i="2"/>
  <c r="P192" i="2"/>
  <c r="T192" i="2"/>
  <c r="P197" i="2"/>
  <c r="T197" i="2"/>
  <c r="R224" i="2"/>
  <c r="T224" i="2"/>
  <c r="P235" i="2"/>
  <c r="T235" i="2"/>
  <c r="R247" i="2"/>
  <c r="T247" i="2"/>
  <c r="P259" i="2"/>
  <c r="T259" i="2"/>
  <c r="R279" i="2"/>
  <c r="BK283" i="2"/>
  <c r="J283" i="2" s="1"/>
  <c r="J110" i="2" s="1"/>
  <c r="R283" i="2"/>
  <c r="BK301" i="2"/>
  <c r="J301" i="2" s="1"/>
  <c r="J111" i="2" s="1"/>
  <c r="BK307" i="2"/>
  <c r="J307" i="2" s="1"/>
  <c r="J112" i="2" s="1"/>
  <c r="P307" i="2"/>
  <c r="R307" i="2"/>
  <c r="T307" i="2"/>
  <c r="BK339" i="2"/>
  <c r="J339" i="2" s="1"/>
  <c r="J113" i="2" s="1"/>
  <c r="P339" i="2"/>
  <c r="R339" i="2"/>
  <c r="T339" i="2"/>
  <c r="BK355" i="2"/>
  <c r="J355" i="2" s="1"/>
  <c r="J114" i="2" s="1"/>
  <c r="P355" i="2"/>
  <c r="R355" i="2"/>
  <c r="T355" i="2"/>
  <c r="BK365" i="2"/>
  <c r="J365" i="2" s="1"/>
  <c r="J115" i="2" s="1"/>
  <c r="P365" i="2"/>
  <c r="R365" i="2"/>
  <c r="T365" i="2"/>
  <c r="BK378" i="2"/>
  <c r="J378" i="2" s="1"/>
  <c r="J116" i="2" s="1"/>
  <c r="P378" i="2"/>
  <c r="T378" i="2"/>
  <c r="BK396" i="2"/>
  <c r="J396" i="2" s="1"/>
  <c r="J117" i="2" s="1"/>
  <c r="P396" i="2"/>
  <c r="R396" i="2"/>
  <c r="T396" i="2"/>
  <c r="BK402" i="2"/>
  <c r="J402" i="2" s="1"/>
  <c r="J118" i="2" s="1"/>
  <c r="P402" i="2"/>
  <c r="R402" i="2"/>
  <c r="T402" i="2"/>
  <c r="BK421" i="2"/>
  <c r="J421" i="2" s="1"/>
  <c r="J119" i="2" s="1"/>
  <c r="P421" i="2"/>
  <c r="R421" i="2"/>
  <c r="T421" i="2"/>
  <c r="E85" i="2"/>
  <c r="F91" i="2"/>
  <c r="F92" i="2"/>
  <c r="J136" i="2"/>
  <c r="J139" i="2"/>
  <c r="BF149" i="2"/>
  <c r="BF150" i="2"/>
  <c r="BF156" i="2"/>
  <c r="BF161" i="2"/>
  <c r="BF170" i="2"/>
  <c r="BF173" i="2"/>
  <c r="BF178" i="2"/>
  <c r="BF180" i="2"/>
  <c r="BF185" i="2"/>
  <c r="BF188" i="2"/>
  <c r="BF194" i="2"/>
  <c r="BF201" i="2"/>
  <c r="BF208" i="2"/>
  <c r="BF213" i="2"/>
  <c r="BF227" i="2"/>
  <c r="BF228" i="2"/>
  <c r="BF229" i="2"/>
  <c r="BF232" i="2"/>
  <c r="BF234" i="2"/>
  <c r="BF236" i="2"/>
  <c r="BF237" i="2"/>
  <c r="BF239" i="2"/>
  <c r="BF241" i="2"/>
  <c r="BF242" i="2"/>
  <c r="BF243" i="2"/>
  <c r="BF245" i="2"/>
  <c r="BF246" i="2"/>
  <c r="BF249" i="2"/>
  <c r="BF252" i="2"/>
  <c r="BF253" i="2"/>
  <c r="BF254" i="2"/>
  <c r="BF255" i="2"/>
  <c r="BF256" i="2"/>
  <c r="BF262" i="2"/>
  <c r="BF265" i="2"/>
  <c r="BF266" i="2"/>
  <c r="BF267" i="2"/>
  <c r="BF268" i="2"/>
  <c r="BF269" i="2"/>
  <c r="BF273" i="2"/>
  <c r="BF274" i="2"/>
  <c r="BF275" i="2"/>
  <c r="BF280" i="2"/>
  <c r="BF281" i="2"/>
  <c r="BF285" i="2"/>
  <c r="BF286" i="2"/>
  <c r="BF288" i="2"/>
  <c r="BF289" i="2"/>
  <c r="BF292" i="2"/>
  <c r="BF295" i="2"/>
  <c r="BF296" i="2"/>
  <c r="BF299" i="2"/>
  <c r="BF303" i="2"/>
  <c r="BF305" i="2"/>
  <c r="BF306" i="2"/>
  <c r="BF308" i="2"/>
  <c r="BF312" i="2"/>
  <c r="BF323" i="2"/>
  <c r="BF328" i="2"/>
  <c r="BF334" i="2"/>
  <c r="BF338" i="2"/>
  <c r="BF340" i="2"/>
  <c r="BF344" i="2"/>
  <c r="BF345" i="2"/>
  <c r="BF346" i="2"/>
  <c r="BF347" i="2"/>
  <c r="BF348" i="2"/>
  <c r="BF350" i="2"/>
  <c r="BF352" i="2"/>
  <c r="BF356" i="2"/>
  <c r="BF360" i="2"/>
  <c r="BF363" i="2"/>
  <c r="BF366" i="2"/>
  <c r="BF372" i="2"/>
  <c r="BF374" i="2"/>
  <c r="BF377" i="2"/>
  <c r="BF379" i="2"/>
  <c r="BF383" i="2"/>
  <c r="BF391" i="2"/>
  <c r="BF393" i="2"/>
  <c r="BF394" i="2"/>
  <c r="BF395" i="2"/>
  <c r="BF413" i="2"/>
  <c r="BF419" i="2"/>
  <c r="BF420" i="2"/>
  <c r="BF438" i="2"/>
  <c r="BK144" i="2"/>
  <c r="BF145" i="2"/>
  <c r="BF148" i="2"/>
  <c r="BF152" i="2"/>
  <c r="BF154" i="2"/>
  <c r="BF159" i="2"/>
  <c r="BF160" i="2"/>
  <c r="BF163" i="2"/>
  <c r="BF186" i="2"/>
  <c r="BF189" i="2"/>
  <c r="BF191" i="2"/>
  <c r="BF193" i="2"/>
  <c r="BF195" i="2"/>
  <c r="BF198" i="2"/>
  <c r="BF211" i="2"/>
  <c r="BF219" i="2"/>
  <c r="BF220" i="2"/>
  <c r="BF222" i="2"/>
  <c r="BF223" i="2"/>
  <c r="BF225" i="2"/>
  <c r="BF226" i="2"/>
  <c r="BF233" i="2"/>
  <c r="BF238" i="2"/>
  <c r="BF240" i="2"/>
  <c r="BF244" i="2"/>
  <c r="BF248" i="2"/>
  <c r="BF257" i="2"/>
  <c r="BF258" i="2"/>
  <c r="BF260" i="2"/>
  <c r="BF261" i="2"/>
  <c r="BF263" i="2"/>
  <c r="BF264" i="2"/>
  <c r="BF270" i="2"/>
  <c r="BF271" i="2"/>
  <c r="BF272" i="2"/>
  <c r="BF276" i="2"/>
  <c r="BF277" i="2"/>
  <c r="BF278" i="2"/>
  <c r="BF282" i="2"/>
  <c r="BF284" i="2"/>
  <c r="BF287" i="2"/>
  <c r="BF290" i="2"/>
  <c r="BF291" i="2"/>
  <c r="BF293" i="2"/>
  <c r="BF294" i="2"/>
  <c r="BF297" i="2"/>
  <c r="BF298" i="2"/>
  <c r="BF300" i="2"/>
  <c r="BF302" i="2"/>
  <c r="BF304" i="2"/>
  <c r="BF317" i="2"/>
  <c r="BF321" i="2"/>
  <c r="BF322" i="2"/>
  <c r="BF337" i="2"/>
  <c r="BF349" i="2"/>
  <c r="BF351" i="2"/>
  <c r="BF353" i="2"/>
  <c r="BF354" i="2"/>
  <c r="BF361" i="2"/>
  <c r="BF364" i="2"/>
  <c r="BF376" i="2"/>
  <c r="BF385" i="2"/>
  <c r="BF397" i="2"/>
  <c r="BF398" i="2"/>
  <c r="BF401" i="2"/>
  <c r="BF403" i="2"/>
  <c r="BF422" i="2"/>
  <c r="BF435" i="2"/>
  <c r="BF443" i="2"/>
  <c r="BF445" i="2"/>
  <c r="BK442" i="2"/>
  <c r="J442" i="2" s="1"/>
  <c r="J121" i="2" s="1"/>
  <c r="BK444" i="2"/>
  <c r="J444" i="2" s="1"/>
  <c r="J122" i="2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143" i="2" l="1"/>
  <c r="P143" i="2"/>
  <c r="BK143" i="2"/>
  <c r="J143" i="2" s="1"/>
  <c r="J97" i="2" s="1"/>
  <c r="T143" i="2"/>
  <c r="T196" i="2"/>
  <c r="P196" i="2"/>
  <c r="P142" i="2" s="1"/>
  <c r="AU95" i="1" s="1"/>
  <c r="AU94" i="1" s="1"/>
  <c r="R196" i="2"/>
  <c r="BK196" i="2"/>
  <c r="J196" i="2" s="1"/>
  <c r="J103" i="2" s="1"/>
  <c r="J144" i="2"/>
  <c r="J98" i="2" s="1"/>
  <c r="J197" i="2"/>
  <c r="J104" i="2" s="1"/>
  <c r="BK441" i="2"/>
  <c r="J441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R142" i="2" l="1"/>
  <c r="T142" i="2"/>
  <c r="BK142" i="2"/>
  <c r="J142" i="2" s="1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 s="1"/>
</calcChain>
</file>

<file path=xl/sharedStrings.xml><?xml version="1.0" encoding="utf-8"?>
<sst xmlns="http://schemas.openxmlformats.org/spreadsheetml/2006/main" count="3743" uniqueCount="900">
  <si>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</si>
  <si>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</si>
  <si>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</si>
  <si>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</si>
  <si>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</si>
  <si>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</si>
  <si>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</si>
  <si>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</si>
  <si>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</si>
  <si>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</si>
  <si>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</si>
  <si>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</si>
  <si>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</si>
  <si>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</si>
  <si>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</si>
  <si>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</si>
  <si>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</si>
  <si>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</si>
  <si>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</si>
  <si>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</si>
  <si>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</si>
  <si>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</si>
  <si>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</si>
  <si>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</si>
  <si>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</si>
  <si>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</si>
  <si>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</si>
  <si>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</si>
  <si>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</si>
  <si>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</si>
  <si>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</si>
  <si>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</si>
  <si>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</si>
  <si>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</si>
  <si>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</si>
  <si>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</si>
  <si>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</si>
  <si>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</si>
  <si>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</si>
  <si>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</si>
  <si>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</si>
  <si>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</si>
  <si>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</si>
  <si>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</si>
  <si>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</si>
  <si>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</si>
  <si>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</si>
  <si>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</si>
  <si>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</si>
  <si>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</si>
  <si>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</si>
  <si>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</si>
  <si>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</si>
  <si>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</si>
  <si>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</si>
  <si>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</si>
  <si>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</si>
  <si>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</si>
  <si>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</si>
  <si>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</si>
  <si>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</si>
  <si>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</si>
  <si>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</si>
  <si>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</si>
  <si>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</si>
  <si>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</si>
  <si>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</si>
  <si>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</si>
  <si>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</si>
  <si>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</si>
  <si>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</si>
  <si>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</si>
  <si>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</si>
  <si>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</si>
  <si>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</si>
  <si>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</si>
  <si>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</si>
  <si>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</si>
  <si>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</si>
  <si>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</si>
  <si>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</si>
  <si>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</si>
  <si>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</si>
  <si>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</si>
  <si>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</si>
  <si>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</si>
  <si>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</si>
  <si>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</si>
  <si>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</si>
  <si>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</si>
  <si>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</si>
  <si>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</si>
  <si>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</si>
  <si>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</si>
  <si>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</si>
  <si>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</si>
  <si>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</si>
  <si>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</si>
  <si>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</si>
  <si>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</si>
  <si>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</si>
  <si>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</si>
  <si>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</si>
  <si>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</si>
  <si>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</si>
  <si>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</si>
  <si>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</si>
  <si>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</si>
  <si>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</si>
  <si>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</si>
  <si>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</si>
  <si>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</si>
  <si>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</si>
  <si>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</si>
  <si>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</si>
  <si>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</si>
  <si>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</si>
  <si>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</si>
  <si>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</si>
  <si>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</si>
  <si>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</si>
  <si>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</si>
  <si>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</si>
  <si>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</si>
  <si>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</si>
  <si>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</si>
  <si>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</si>
  <si>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</si>
  <si>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</si>
  <si>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</si>
  <si>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</si>
  <si>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</si>
  <si>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</si>
  <si>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</si>
  <si>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</si>
  <si>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</si>
  <si>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</si>
  <si>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</si>
  <si>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</si>
  <si>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</si>
  <si>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</si>
  <si>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</si>
  <si>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</si>
  <si>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</si>
  <si>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</si>
  <si>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</si>
  <si>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</si>
  <si>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</si>
  <si>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</si>
  <si>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</si>
  <si>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</si>
  <si>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-414150355</t>
  </si>
  <si>
    <t>7</t>
  </si>
  <si>
    <t>612142001</t>
  </si>
  <si>
    <t>Potažení vnitřních stěn sklovláknitým pletivem vtlačeným do tenkovrstvé hmoty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</si>
  <si>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</si>
  <si>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</si>
  <si>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</si>
  <si>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</si>
  <si>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</si>
  <si>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</si>
  <si>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</si>
  <si>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</si>
  <si>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</si>
  <si>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</si>
  <si>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</si>
  <si>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10</t>
  </si>
  <si>
    <t>619991001</t>
  </si>
  <si>
    <t>Zakrytí podlah fólií přilepenou lepící páskou</t>
  </si>
  <si>
    <t>892616976</t>
  </si>
  <si>
    <t>3,5*5</t>
  </si>
  <si>
    <t>11</t>
  </si>
  <si>
    <t>619991011</t>
  </si>
  <si>
    <t>Obalení konstrukcí a prvků fólií přilepenou lepící páskou</t>
  </si>
  <si>
    <t>1460356344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</si>
  <si>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</si>
  <si>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</si>
  <si>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</si>
  <si>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</si>
  <si>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</si>
  <si>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</si>
  <si>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</si>
  <si>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</si>
  <si>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</si>
  <si>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</si>
  <si>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</si>
  <si>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</si>
  <si>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</si>
  <si>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</si>
  <si>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</si>
  <si>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</si>
  <si>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</si>
  <si>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</si>
  <si>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</si>
  <si>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</si>
  <si>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</si>
  <si>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</si>
  <si>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</si>
  <si>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</si>
  <si>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</si>
  <si>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</si>
  <si>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</si>
  <si>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</si>
  <si>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</si>
  <si>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</si>
  <si>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</si>
  <si>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</si>
  <si>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</si>
  <si>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</si>
  <si>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</si>
  <si>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</si>
  <si>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</si>
  <si>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</si>
  <si>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18</t>
  </si>
  <si>
    <t>962084121</t>
  </si>
  <si>
    <t>Bourání příček umakartových tl do 50 mm</t>
  </si>
  <si>
    <t>-762100135</t>
  </si>
  <si>
    <t>(2*2+2,65+1,75+1,3+0,75)*2,6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</si>
  <si>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</si>
  <si>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</si>
  <si>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</si>
  <si>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</si>
  <si>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</si>
  <si>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</si>
  <si>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</si>
  <si>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</si>
  <si>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</si>
  <si>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</si>
  <si>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</si>
  <si>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</si>
  <si>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</si>
  <si>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</si>
  <si>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</si>
  <si>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</si>
  <si>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</si>
  <si>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</si>
  <si>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</si>
  <si>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</si>
  <si>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</si>
  <si>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</si>
  <si>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</si>
  <si>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</si>
  <si>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</si>
  <si>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</si>
  <si>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</si>
  <si>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</si>
  <si>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</si>
  <si>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</si>
  <si>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</si>
  <si>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</si>
  <si>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</si>
  <si>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</si>
  <si>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</si>
  <si>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</si>
  <si>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</si>
  <si>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</si>
  <si>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</si>
  <si>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</si>
  <si>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</si>
  <si>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</si>
  <si>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</si>
  <si>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</si>
  <si>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</si>
  <si>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</si>
  <si>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</si>
  <si>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</si>
  <si>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</si>
  <si>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</si>
  <si>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</si>
  <si>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-1248540411</t>
  </si>
  <si>
    <t>1+4,52</t>
  </si>
  <si>
    <t>29</t>
  </si>
  <si>
    <t>711192201</t>
  </si>
  <si>
    <t>Provedení izolace proti zemní vlhkosti hydroizolační stěrkou svislé na betonu, 2 vrstvy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</si>
  <si>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</si>
  <si>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</si>
  <si>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</si>
  <si>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</si>
  <si>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</si>
  <si>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</si>
  <si>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</si>
  <si>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</si>
  <si>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</si>
  <si>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</si>
  <si>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</si>
  <si>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</si>
  <si>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</si>
  <si>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</si>
  <si>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</si>
  <si>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</si>
  <si>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</si>
  <si>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1117377797</t>
  </si>
  <si>
    <t>5,52+8,966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</si>
  <si>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</si>
  <si>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</si>
  <si>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</si>
  <si>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</si>
  <si>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</si>
  <si>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</si>
  <si>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</si>
  <si>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</si>
  <si>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</si>
  <si>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</si>
  <si>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</si>
  <si>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2139626549</t>
  </si>
  <si>
    <t>34</t>
  </si>
  <si>
    <t>28355020</t>
  </si>
  <si>
    <t>páska pružná těsnící š 80mm</t>
  </si>
  <si>
    <t>406136838</t>
  </si>
  <si>
    <t>21,455*1,1</t>
  </si>
  <si>
    <t>35</t>
  </si>
  <si>
    <t>998711103</t>
  </si>
  <si>
    <t>Přesun hmot tonážní pro izolace proti vodě, vlhkosti a plynům v objektech výšky do 60 m</t>
  </si>
  <si>
    <t>1539216288</t>
  </si>
  <si>
    <t>36</t>
  </si>
  <si>
    <t>998711181</t>
  </si>
  <si>
    <t>Příplatek k přesunu hmot tonážní 711 prováděný bez použití mechanizace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</si>
  <si>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</si>
  <si>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</si>
  <si>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</si>
  <si>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</si>
  <si>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</si>
  <si>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</si>
  <si>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</si>
  <si>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</si>
  <si>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</si>
  <si>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</si>
  <si>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</si>
  <si>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</si>
  <si>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</si>
  <si>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</si>
  <si>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</si>
  <si>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</si>
  <si>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</si>
  <si>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</si>
  <si>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</si>
  <si>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</si>
  <si>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</si>
  <si>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</si>
  <si>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</si>
  <si>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</si>
  <si>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</si>
  <si>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</si>
  <si>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</si>
  <si>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</si>
  <si>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</si>
  <si>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</si>
  <si>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</si>
  <si>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</si>
  <si>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</si>
  <si>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</si>
  <si>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</si>
  <si>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</si>
  <si>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</si>
  <si>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</si>
  <si>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</si>
  <si>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</si>
  <si>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</si>
  <si>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</si>
  <si>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</si>
  <si>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</si>
  <si>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</si>
  <si>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</si>
  <si>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</si>
  <si>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</si>
  <si>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</si>
  <si>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</si>
  <si>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</si>
  <si>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</si>
  <si>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</si>
  <si>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</si>
  <si>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</si>
  <si>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</si>
  <si>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</si>
  <si>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</si>
  <si>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</si>
  <si>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</si>
  <si>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</si>
  <si>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</si>
  <si>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</si>
  <si>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</si>
  <si>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</si>
  <si>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</si>
  <si>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</si>
  <si>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</si>
  <si>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</si>
  <si>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</si>
  <si>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</si>
  <si>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</si>
  <si>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</si>
  <si>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</si>
  <si>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</si>
  <si>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</si>
  <si>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</si>
  <si>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</si>
  <si>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</si>
  <si>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</si>
  <si>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</si>
  <si>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</si>
  <si>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</si>
  <si>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</si>
  <si>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</si>
  <si>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</si>
  <si>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</si>
  <si>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</si>
  <si>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</si>
  <si>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</si>
  <si>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</si>
  <si>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</si>
  <si>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</si>
  <si>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</si>
  <si>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</si>
  <si>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</si>
  <si>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</si>
  <si>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</si>
  <si>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</si>
  <si>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</si>
  <si>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</si>
  <si>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</si>
  <si>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</si>
  <si>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</si>
  <si>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</si>
  <si>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</si>
  <si>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</si>
  <si>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</si>
  <si>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</si>
  <si>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</si>
  <si>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</si>
  <si>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</si>
  <si>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</si>
  <si>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</si>
  <si>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</si>
  <si>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</si>
  <si>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</si>
  <si>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</si>
  <si>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</si>
  <si>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</si>
  <si>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</si>
  <si>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</si>
  <si>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</si>
  <si>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</si>
  <si>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</si>
  <si>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</si>
  <si>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</si>
  <si>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</si>
  <si>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</si>
  <si>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</si>
  <si>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</si>
  <si>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</si>
  <si>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</si>
  <si>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</si>
  <si>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</si>
  <si>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</si>
  <si>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</si>
  <si>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</si>
  <si>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</si>
  <si>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</si>
  <si>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</si>
  <si>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</si>
  <si>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</si>
  <si>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</si>
  <si>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</si>
  <si>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</si>
  <si>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</si>
  <si>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</si>
  <si>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</si>
  <si>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</si>
  <si>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</si>
  <si>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</si>
  <si>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</si>
  <si>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</si>
  <si>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</si>
  <si>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</si>
  <si>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</si>
  <si>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</si>
  <si>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</si>
  <si>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</si>
  <si>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</si>
  <si>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</si>
  <si>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</si>
  <si>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</si>
  <si>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</si>
  <si>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</si>
  <si>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</si>
  <si>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</si>
  <si>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</si>
  <si>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</si>
  <si>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</si>
  <si>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</si>
  <si>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</si>
  <si>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</si>
  <si>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</si>
  <si>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</si>
  <si>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</si>
  <si>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</si>
  <si>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</si>
  <si>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</si>
  <si>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</si>
  <si>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</si>
  <si>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</si>
  <si>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</si>
  <si>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</si>
  <si>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Dvířka 40/20 vč. montáže a začištění k obkladu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</si>
  <si>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</si>
  <si>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</si>
  <si>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</si>
  <si>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</si>
  <si>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</si>
  <si>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</si>
  <si>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</si>
  <si>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</si>
  <si>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</si>
  <si>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83</t>
  </si>
  <si>
    <t>OIM</t>
  </si>
  <si>
    <t>Ostatní instalační materiál nutný pro dopojení zařizovacích předmětů (pancéřové hadičky, těsnění atd...)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</si>
  <si>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</si>
  <si>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</si>
  <si>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</si>
  <si>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</si>
  <si>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</si>
  <si>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</si>
  <si>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</si>
  <si>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</si>
  <si>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</si>
  <si>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</si>
  <si>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</si>
  <si>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</si>
  <si>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</si>
  <si>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</si>
  <si>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</si>
  <si>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</si>
  <si>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</si>
  <si>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</si>
  <si>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</si>
  <si>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</si>
  <si>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</si>
  <si>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</si>
  <si>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</si>
  <si>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</si>
  <si>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</si>
  <si>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</si>
  <si>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</si>
  <si>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</si>
  <si>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</si>
  <si>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</si>
  <si>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</si>
  <si>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</si>
  <si>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</si>
  <si>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</si>
  <si>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</si>
  <si>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</si>
  <si>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</si>
  <si>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</si>
  <si>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</si>
  <si>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</si>
  <si>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</si>
  <si>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</si>
  <si>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</si>
  <si>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</si>
  <si>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</si>
  <si>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</si>
  <si>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</si>
  <si>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</si>
  <si>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</si>
  <si>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</si>
  <si>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</si>
  <si>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</si>
  <si>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</si>
  <si>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</si>
  <si>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</si>
  <si>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</si>
  <si>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</si>
  <si>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</si>
  <si>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</si>
  <si>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</si>
  <si>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</si>
  <si>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</si>
  <si>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</si>
  <si>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</si>
  <si>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</si>
  <si>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</si>
  <si>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</si>
  <si>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</si>
  <si>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</si>
  <si>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</si>
  <si>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</si>
  <si>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</si>
  <si>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</si>
  <si>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</si>
  <si>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</si>
  <si>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</si>
  <si>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</si>
  <si>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</si>
  <si>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</si>
  <si>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</si>
  <si>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</si>
  <si>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</si>
  <si>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103</t>
  </si>
  <si>
    <t>998741181</t>
  </si>
  <si>
    <t>Příplatek k přesunu hmot tonážní 741 prováděný bez použití mechanizace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</si>
  <si>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</si>
  <si>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</si>
  <si>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</si>
  <si>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</si>
  <si>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</si>
  <si>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</si>
  <si>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</si>
  <si>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</si>
  <si>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</si>
  <si>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</si>
  <si>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</si>
  <si>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</si>
  <si>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</si>
  <si>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</si>
  <si>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</si>
  <si>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</si>
  <si>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</si>
  <si>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</si>
  <si>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</si>
  <si>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108</t>
  </si>
  <si>
    <t>998751181</t>
  </si>
  <si>
    <t>Příplatek k přesunu hmot tonážní 751 prováděný bez použití mechanizace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</si>
  <si>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</si>
  <si>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</si>
  <si>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</si>
  <si>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</si>
  <si>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</si>
  <si>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</si>
  <si>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</si>
  <si>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</si>
  <si>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</si>
  <si>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</si>
  <si>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</si>
  <si>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</si>
  <si>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</si>
  <si>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</si>
  <si>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</si>
  <si>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</si>
  <si>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</si>
  <si>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</si>
  <si>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</si>
  <si>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</si>
  <si>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</si>
  <si>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</si>
  <si>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</si>
  <si>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</si>
  <si>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</si>
  <si>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</si>
  <si>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</si>
  <si>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</si>
  <si>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</si>
  <si>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</si>
  <si>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</si>
  <si>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</si>
  <si>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</si>
  <si>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</si>
  <si>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</si>
  <si>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</si>
  <si>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</si>
  <si>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</si>
  <si>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</si>
  <si>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</si>
  <si>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</si>
  <si>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</si>
  <si>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</si>
  <si>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</si>
  <si>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</si>
  <si>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</si>
  <si>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</si>
  <si>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</si>
  <si>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</si>
  <si>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</si>
  <si>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</si>
  <si>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</si>
  <si>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</si>
  <si>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</si>
  <si>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</si>
  <si>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</si>
  <si>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</si>
  <si>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</si>
  <si>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</si>
  <si>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</si>
  <si>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</si>
  <si>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</si>
  <si>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</si>
  <si>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</si>
  <si>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</si>
  <si>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</si>
  <si>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</si>
  <si>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</si>
  <si>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</si>
  <si>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</si>
  <si>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</si>
  <si>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</si>
  <si>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</si>
  <si>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</si>
  <si>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</si>
  <si>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</si>
  <si>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</si>
  <si>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</si>
  <si>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</si>
  <si>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</si>
  <si>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</si>
  <si>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</si>
  <si>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</si>
  <si>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</si>
  <si>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</si>
  <si>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zámek stavební zadlabací dozický 02-03 L Zn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</si>
  <si>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</si>
  <si>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</si>
  <si>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</si>
  <si>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</si>
  <si>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</si>
  <si>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</si>
  <si>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</si>
  <si>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</si>
  <si>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</si>
  <si>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</si>
  <si>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</si>
  <si>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</si>
  <si>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</si>
  <si>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</si>
  <si>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</si>
  <si>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</si>
  <si>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</si>
  <si>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</si>
  <si>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</si>
  <si>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</si>
  <si>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</si>
  <si>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</si>
  <si>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</si>
  <si>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</si>
  <si>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</si>
  <si>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</si>
  <si>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</si>
  <si>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</si>
  <si>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</si>
  <si>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</si>
  <si>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</si>
  <si>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</si>
  <si>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</si>
  <si>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</si>
  <si>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</si>
  <si>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</si>
  <si>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</si>
  <si>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</si>
  <si>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</si>
  <si>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</si>
  <si>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</si>
  <si>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</si>
  <si>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</si>
  <si>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</si>
  <si>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</si>
  <si>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</si>
  <si>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</si>
  <si>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</si>
  <si>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</si>
  <si>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</si>
  <si>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</si>
  <si>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</si>
  <si>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</si>
  <si>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</si>
  <si>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</si>
  <si>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</si>
  <si>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</si>
  <si>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</si>
  <si>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</si>
  <si>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</si>
  <si>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</si>
  <si>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</si>
  <si>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</si>
  <si>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</si>
  <si>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</si>
  <si>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</si>
  <si>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lišta soklová PVC 30 x 30 mm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</si>
  <si>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</si>
  <si>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</si>
  <si>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</si>
  <si>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</si>
  <si>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</si>
  <si>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</si>
  <si>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</si>
  <si>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</si>
  <si>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</si>
  <si>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</si>
  <si>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</si>
  <si>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</si>
  <si>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</si>
  <si>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</si>
  <si>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</si>
  <si>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-391477230</t>
  </si>
  <si>
    <t>(1,92+2,435)*2</t>
  </si>
  <si>
    <t>142</t>
  </si>
  <si>
    <t>L</t>
  </si>
  <si>
    <t>Listela - dekorovaný obklad</t>
  </si>
  <si>
    <t>-1183806712</t>
  </si>
  <si>
    <t>12,76/0,4*1,1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</si>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</sst>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'1 - Bytová jednotka č.1'!J30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tabSelected="1" topLeftCell="A385" zoomScale="190" zoomScaleNormal="190" workbookViewId="0">
      <selection activeCell="A396" sqref="A396:XFD3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Výškovická 447/153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ROUND((SUM(BE142:BE445)),  2)</f>
        <v>0</v>
      </c>
      <c r="G33" s="32"/>
      <c r="H33" s="32"/>
      <c r="I33" s="103">
        <v>0.21</v>
      </c>
      <c r="J33" s="102">
        <f>ROUND(((SUM(BE142:BE445))*I33),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ROUND((SUM(BF142:BF445)),  2)</f>
        <v>0</v>
      </c>
      <c r="G34" s="32"/>
      <c r="H34" s="32"/>
      <c r="I34" s="103">
        <v>0.15</v>
      </c>
      <c r="J34" s="102">
        <f>ROUND(((SUM(BF142:BF445))*I34),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Výškovická 447/153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J184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J192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J196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J197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J224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J235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J247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J259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J279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J301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J307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J339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J378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J396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J402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J421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J441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J442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Výškovická 447/153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P143+P196+P421+P441</f>
        <v>0</v>
      </c>
      <c r="Q142" s="66"/>
      <c r="R142" s="141">
        <f>R143+R196+R421+R441</f>
        <v>3.499736</v>
      </c>
      <c r="S142" s="66"/>
      <c r="T142" s="142">
        <f>T143+T196+T421+T441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BK143+BK196+BK421+BK441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P144+P147+P162+P184+P192</f>
        <v>0</v>
      </c>
      <c r="Q143" s="150"/>
      <c r="R143" s="151">
        <f>R144+R147+R162+R184+R192</f>
        <v>0.94408017</v>
      </c>
      <c r="S143" s="150"/>
      <c r="T143" s="152">
        <f>T144+T147+T162+T184+T192</f>
        <v>2.7200579000000005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BK144+BK147+BK162+BK184+BK192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SUM(P148:P161)</f>
        <v>0</v>
      </c>
      <c r="Q147" s="150"/>
      <c r="R147" s="151">
        <f>SUM(R148:R161)</f>
        <v>0.78768017000000001</v>
      </c>
      <c r="S147" s="150"/>
      <c r="T147" s="152">
        <f>SUM(T148:T161)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SUM(BK148:BK161)</f>
        <v>0</v>
      </c>
    </row>
    <row r="148" spans="1:65" s="2" customFormat="1" ht="21.75" customHeight="1">
      <c r="A148" s="32"/>
      <c r="B148" s="157"/>
      <c r="C148" s="158" t="s">
        <v>146</v>
      </c>
      <c r="D148" s="158" t="s">
        <v>137</v>
      </c>
      <c r="E148" s="159" t="s">
        <v>149</v>
      </c>
      <c r="F148" s="160" t="s">
        <v>150</v>
      </c>
      <c r="G148" s="161" t="s">
        <v>140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142</v>
      </c>
      <c r="BK148" s="171">
        <f t="shared" ref="BK148:BK150" si="9">ROUND(I148*H148,2)</f>
        <v>0</v>
      </c>
      <c r="BL148" s="17" t="s">
        <v>141</v>
      </c>
      <c r="BM148" s="170" t="s">
        <v>151</v>
      </c>
    </row>
    <row r="149" spans="1:65" s="2" customFormat="1" ht="21.75" customHeight="1">
      <c r="A149" s="32"/>
      <c r="B149" s="157"/>
      <c r="C149" s="158" t="s">
        <v>152</v>
      </c>
      <c r="D149" s="158" t="s">
        <v>137</v>
      </c>
      <c r="E149" s="159" t="s">
        <v>153</v>
      </c>
      <c r="F149" s="160" t="s">
        <v>154</v>
      </c>
      <c r="G149" s="161" t="s">
        <v>140</v>
      </c>
      <c r="H149" s="162">
        <v>14.287000000000001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6.2577060000000004E-2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155</v>
      </c>
    </row>
    <row r="150" spans="1:65" s="2" customFormat="1" ht="21.75" customHeight="1">
      <c r="A150" s="32"/>
      <c r="B150" s="157"/>
      <c r="C150" s="158" t="s">
        <v>156</v>
      </c>
      <c r="D150" s="158" t="s">
        <v>137</v>
      </c>
      <c r="E150" s="159" t="s">
        <v>157</v>
      </c>
      <c r="F150" s="160" t="s">
        <v>158</v>
      </c>
      <c r="G150" s="161" t="s">
        <v>140</v>
      </c>
      <c r="H150" s="162">
        <v>3.2970000000000002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9.8910000000000005E-3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159</v>
      </c>
    </row>
    <row r="151" spans="1:65" s="13" customFormat="1">
      <c r="B151" s="172"/>
      <c r="D151" s="173" t="s">
        <v>144</v>
      </c>
      <c r="E151" s="174" t="s">
        <v>1</v>
      </c>
      <c r="F151" s="175" t="s">
        <v>160</v>
      </c>
      <c r="H151" s="176">
        <v>3.2970000000000002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81</v>
      </c>
      <c r="AY151" s="174" t="s">
        <v>134</v>
      </c>
    </row>
    <row r="152" spans="1:65" s="2" customFormat="1" ht="21.75" customHeight="1">
      <c r="A152" s="32"/>
      <c r="B152" s="157"/>
      <c r="C152" s="158" t="s">
        <v>161</v>
      </c>
      <c r="D152" s="158" t="s">
        <v>137</v>
      </c>
      <c r="E152" s="159" t="s">
        <v>162</v>
      </c>
      <c r="F152" s="160" t="s">
        <v>163</v>
      </c>
      <c r="G152" s="161" t="s">
        <v>140</v>
      </c>
      <c r="H152" s="162">
        <v>14.287000000000001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0.22502025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142</v>
      </c>
      <c r="BK152" s="171">
        <f>ROUND(I152*H152,2)</f>
        <v>0</v>
      </c>
      <c r="BL152" s="17" t="s">
        <v>141</v>
      </c>
      <c r="BM152" s="170" t="s">
        <v>164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165</v>
      </c>
      <c r="H153" s="176">
        <v>14.287000000000001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81</v>
      </c>
      <c r="AY153" s="174" t="s">
        <v>134</v>
      </c>
    </row>
    <row r="154" spans="1:65" s="2" customFormat="1" ht="16.5" customHeight="1">
      <c r="A154" s="32"/>
      <c r="B154" s="157"/>
      <c r="C154" s="158" t="s">
        <v>166</v>
      </c>
      <c r="D154" s="158" t="s">
        <v>137</v>
      </c>
      <c r="E154" s="159" t="s">
        <v>167</v>
      </c>
      <c r="F154" s="160" t="s">
        <v>168</v>
      </c>
      <c r="G154" s="161" t="s">
        <v>140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169</v>
      </c>
    </row>
    <row r="155" spans="1:65" s="13" customFormat="1">
      <c r="B155" s="172"/>
      <c r="D155" s="173" t="s">
        <v>144</v>
      </c>
      <c r="E155" s="174" t="s">
        <v>1</v>
      </c>
      <c r="F155" s="175" t="s">
        <v>170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171</v>
      </c>
      <c r="D156" s="158" t="s">
        <v>137</v>
      </c>
      <c r="E156" s="159" t="s">
        <v>172</v>
      </c>
      <c r="F156" s="160" t="s">
        <v>173</v>
      </c>
      <c r="G156" s="161" t="s">
        <v>140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174</v>
      </c>
    </row>
    <row r="157" spans="1:65" s="14" customFormat="1">
      <c r="B157" s="181"/>
      <c r="D157" s="173" t="s">
        <v>144</v>
      </c>
      <c r="E157" s="182" t="s">
        <v>1</v>
      </c>
      <c r="F157" s="183" t="s">
        <v>175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81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176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81</v>
      </c>
      <c r="AY158" s="174" t="s">
        <v>134</v>
      </c>
    </row>
    <row r="159" spans="1:65" s="2" customFormat="1" ht="21.75" customHeight="1">
      <c r="A159" s="32"/>
      <c r="B159" s="157"/>
      <c r="C159" s="158" t="s">
        <v>177</v>
      </c>
      <c r="D159" s="158" t="s">
        <v>137</v>
      </c>
      <c r="E159" s="159" t="s">
        <v>178</v>
      </c>
      <c r="F159" s="160" t="s">
        <v>179</v>
      </c>
      <c r="G159" s="161" t="s">
        <v>140</v>
      </c>
      <c r="H159" s="162">
        <v>6.0990000000000002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0.34581329999999999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180</v>
      </c>
    </row>
    <row r="160" spans="1:65" s="2" customFormat="1" ht="16.5" customHeight="1">
      <c r="A160" s="32"/>
      <c r="B160" s="157"/>
      <c r="C160" s="158" t="s">
        <v>181</v>
      </c>
      <c r="D160" s="158" t="s">
        <v>137</v>
      </c>
      <c r="E160" s="159" t="s">
        <v>182</v>
      </c>
      <c r="F160" s="160" t="s">
        <v>183</v>
      </c>
      <c r="G160" s="161" t="s">
        <v>184</v>
      </c>
      <c r="H160" s="162">
        <v>2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4.684E-2</v>
      </c>
      <c r="R160" s="168">
        <f>Q160*H160</f>
        <v>9.3679999999999999E-2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185</v>
      </c>
    </row>
    <row r="161" spans="1:65" s="2" customFormat="1" ht="16.5" customHeight="1">
      <c r="A161" s="32"/>
      <c r="B161" s="157"/>
      <c r="C161" s="188" t="s">
        <v>186</v>
      </c>
      <c r="D161" s="188" t="s">
        <v>187</v>
      </c>
      <c r="E161" s="189" t="s">
        <v>188</v>
      </c>
      <c r="F161" s="190" t="s">
        <v>189</v>
      </c>
      <c r="G161" s="191" t="s">
        <v>184</v>
      </c>
      <c r="H161" s="192">
        <v>2</v>
      </c>
      <c r="I161" s="193"/>
      <c r="J161" s="194">
        <f>ROUND(I161*H161,2)</f>
        <v>0</v>
      </c>
      <c r="K161" s="195"/>
      <c r="L161" s="196"/>
      <c r="M161" s="197" t="s">
        <v>1</v>
      </c>
      <c r="N161" s="198" t="s">
        <v>42</v>
      </c>
      <c r="O161" s="58"/>
      <c r="P161" s="168">
        <f>O161*H161</f>
        <v>0</v>
      </c>
      <c r="Q161" s="168">
        <v>2.3470000000000001E-2</v>
      </c>
      <c r="R161" s="168">
        <f>Q161*H161</f>
        <v>4.6940000000000003E-2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156</v>
      </c>
      <c r="AT161" s="170" t="s">
        <v>187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190</v>
      </c>
    </row>
    <row r="162" spans="1:65" s="12" customFormat="1" ht="22.9" customHeight="1">
      <c r="B162" s="144"/>
      <c r="D162" s="145" t="s">
        <v>75</v>
      </c>
      <c r="E162" s="155" t="s">
        <v>161</v>
      </c>
      <c r="F162" s="155" t="s">
        <v>191</v>
      </c>
      <c r="I162" s="147"/>
      <c r="J162" s="156">
        <f>BK162</f>
        <v>0</v>
      </c>
      <c r="L162" s="144"/>
      <c r="M162" s="149"/>
      <c r="N162" s="150"/>
      <c r="O162" s="150"/>
      <c r="P162" s="151">
        <f>SUM(P163:P183)</f>
        <v>0</v>
      </c>
      <c r="Q162" s="150"/>
      <c r="R162" s="151">
        <f>SUM(R163:R183)</f>
        <v>2.6800000000000001E-3</v>
      </c>
      <c r="S162" s="150"/>
      <c r="T162" s="152">
        <f>SUM(T163:T183)</f>
        <v>2.7200579000000005</v>
      </c>
      <c r="AR162" s="145" t="s">
        <v>81</v>
      </c>
      <c r="AT162" s="153" t="s">
        <v>75</v>
      </c>
      <c r="AU162" s="153" t="s">
        <v>81</v>
      </c>
      <c r="AY162" s="145" t="s">
        <v>134</v>
      </c>
      <c r="BK162" s="154">
        <f>SUM(BK163:BK183)</f>
        <v>0</v>
      </c>
    </row>
    <row r="163" spans="1:65" s="2" customFormat="1" ht="21.75" customHeight="1">
      <c r="A163" s="32"/>
      <c r="B163" s="157"/>
      <c r="C163" s="158" t="s">
        <v>8</v>
      </c>
      <c r="D163" s="158" t="s">
        <v>137</v>
      </c>
      <c r="E163" s="159" t="s">
        <v>192</v>
      </c>
      <c r="F163" s="160" t="s">
        <v>193</v>
      </c>
      <c r="G163" s="161" t="s">
        <v>140</v>
      </c>
      <c r="H163" s="162">
        <v>20.756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194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194</v>
      </c>
      <c r="BM163" s="170" t="s">
        <v>195</v>
      </c>
    </row>
    <row r="164" spans="1:65" s="14" customFormat="1">
      <c r="B164" s="181"/>
      <c r="D164" s="173" t="s">
        <v>144</v>
      </c>
      <c r="E164" s="182" t="s">
        <v>1</v>
      </c>
      <c r="F164" s="183" t="s">
        <v>196</v>
      </c>
      <c r="H164" s="182" t="s">
        <v>1</v>
      </c>
      <c r="I164" s="184"/>
      <c r="L164" s="181"/>
      <c r="M164" s="185"/>
      <c r="N164" s="186"/>
      <c r="O164" s="186"/>
      <c r="P164" s="186"/>
      <c r="Q164" s="186"/>
      <c r="R164" s="186"/>
      <c r="S164" s="186"/>
      <c r="T164" s="187"/>
      <c r="AT164" s="182" t="s">
        <v>144</v>
      </c>
      <c r="AU164" s="182" t="s">
        <v>142</v>
      </c>
      <c r="AV164" s="14" t="s">
        <v>81</v>
      </c>
      <c r="AW164" s="14" t="s">
        <v>33</v>
      </c>
      <c r="AX164" s="14" t="s">
        <v>76</v>
      </c>
      <c r="AY164" s="182" t="s">
        <v>134</v>
      </c>
    </row>
    <row r="165" spans="1:65" s="13" customFormat="1">
      <c r="B165" s="172"/>
      <c r="D165" s="173" t="s">
        <v>144</v>
      </c>
      <c r="E165" s="174" t="s">
        <v>1</v>
      </c>
      <c r="F165" s="175" t="s">
        <v>197</v>
      </c>
      <c r="H165" s="176">
        <v>14.911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142</v>
      </c>
      <c r="AV165" s="13" t="s">
        <v>142</v>
      </c>
      <c r="AW165" s="13" t="s">
        <v>33</v>
      </c>
      <c r="AX165" s="13" t="s">
        <v>76</v>
      </c>
      <c r="AY165" s="174" t="s">
        <v>134</v>
      </c>
    </row>
    <row r="166" spans="1:65" s="14" customFormat="1">
      <c r="B166" s="181"/>
      <c r="D166" s="173" t="s">
        <v>144</v>
      </c>
      <c r="E166" s="182" t="s">
        <v>1</v>
      </c>
      <c r="F166" s="183" t="s">
        <v>198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144</v>
      </c>
      <c r="AU166" s="182" t="s">
        <v>142</v>
      </c>
      <c r="AV166" s="14" t="s">
        <v>81</v>
      </c>
      <c r="AW166" s="14" t="s">
        <v>33</v>
      </c>
      <c r="AX166" s="14" t="s">
        <v>76</v>
      </c>
      <c r="AY166" s="182" t="s">
        <v>134</v>
      </c>
    </row>
    <row r="167" spans="1:65" s="13" customFormat="1">
      <c r="B167" s="172"/>
      <c r="D167" s="173" t="s">
        <v>144</v>
      </c>
      <c r="E167" s="174" t="s">
        <v>1</v>
      </c>
      <c r="F167" s="175" t="s">
        <v>199</v>
      </c>
      <c r="H167" s="176">
        <v>0.97499999999999998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144</v>
      </c>
      <c r="AU167" s="174" t="s">
        <v>142</v>
      </c>
      <c r="AV167" s="13" t="s">
        <v>142</v>
      </c>
      <c r="AW167" s="13" t="s">
        <v>33</v>
      </c>
      <c r="AX167" s="13" t="s">
        <v>76</v>
      </c>
      <c r="AY167" s="174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200</v>
      </c>
      <c r="H168" s="176">
        <v>4.87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5" customFormat="1">
      <c r="B169" s="199"/>
      <c r="D169" s="173" t="s">
        <v>144</v>
      </c>
      <c r="E169" s="200" t="s">
        <v>1</v>
      </c>
      <c r="F169" s="201" t="s">
        <v>201</v>
      </c>
      <c r="H169" s="202">
        <v>20.756</v>
      </c>
      <c r="I169" s="203"/>
      <c r="L169" s="199"/>
      <c r="M169" s="204"/>
      <c r="N169" s="205"/>
      <c r="O169" s="205"/>
      <c r="P169" s="205"/>
      <c r="Q169" s="205"/>
      <c r="R169" s="205"/>
      <c r="S169" s="205"/>
      <c r="T169" s="206"/>
      <c r="AT169" s="200" t="s">
        <v>144</v>
      </c>
      <c r="AU169" s="200" t="s">
        <v>142</v>
      </c>
      <c r="AV169" s="15" t="s">
        <v>141</v>
      </c>
      <c r="AW169" s="15" t="s">
        <v>33</v>
      </c>
      <c r="AX169" s="15" t="s">
        <v>81</v>
      </c>
      <c r="AY169" s="200" t="s">
        <v>134</v>
      </c>
    </row>
    <row r="170" spans="1:65" s="2" customFormat="1" ht="21.75" customHeight="1">
      <c r="A170" s="32"/>
      <c r="B170" s="157"/>
      <c r="C170" s="158" t="s">
        <v>194</v>
      </c>
      <c r="D170" s="158" t="s">
        <v>137</v>
      </c>
      <c r="E170" s="159" t="s">
        <v>202</v>
      </c>
      <c r="F170" s="160" t="s">
        <v>203</v>
      </c>
      <c r="G170" s="161" t="s">
        <v>140</v>
      </c>
      <c r="H170" s="162">
        <v>20.385999999999999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1.4999999999999999E-4</v>
      </c>
      <c r="T170" s="169">
        <f>S170*H170</f>
        <v>3.0578999999999997E-3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194</v>
      </c>
      <c r="AT170" s="170" t="s">
        <v>137</v>
      </c>
      <c r="AU170" s="170" t="s">
        <v>142</v>
      </c>
      <c r="AY170" s="17" t="s">
        <v>134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142</v>
      </c>
      <c r="BK170" s="171">
        <f>ROUND(I170*H170,2)</f>
        <v>0</v>
      </c>
      <c r="BL170" s="17" t="s">
        <v>194</v>
      </c>
      <c r="BM170" s="170" t="s">
        <v>204</v>
      </c>
    </row>
    <row r="171" spans="1:65" s="14" customFormat="1" ht="22.5">
      <c r="B171" s="181"/>
      <c r="D171" s="173" t="s">
        <v>144</v>
      </c>
      <c r="E171" s="182" t="s">
        <v>1</v>
      </c>
      <c r="F171" s="183" t="s">
        <v>205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144</v>
      </c>
      <c r="AU171" s="182" t="s">
        <v>142</v>
      </c>
      <c r="AV171" s="14" t="s">
        <v>81</v>
      </c>
      <c r="AW171" s="14" t="s">
        <v>33</v>
      </c>
      <c r="AX171" s="14" t="s">
        <v>76</v>
      </c>
      <c r="AY171" s="182" t="s">
        <v>134</v>
      </c>
    </row>
    <row r="172" spans="1:65" s="13" customFormat="1">
      <c r="B172" s="172"/>
      <c r="D172" s="173" t="s">
        <v>144</v>
      </c>
      <c r="E172" s="174" t="s">
        <v>1</v>
      </c>
      <c r="F172" s="175" t="s">
        <v>206</v>
      </c>
      <c r="H172" s="176">
        <v>20.385999999999999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81</v>
      </c>
      <c r="AY172" s="174" t="s">
        <v>134</v>
      </c>
    </row>
    <row r="173" spans="1:65" s="2" customFormat="1" ht="21.75" customHeight="1">
      <c r="A173" s="32"/>
      <c r="B173" s="157"/>
      <c r="C173" s="158" t="s">
        <v>207</v>
      </c>
      <c r="D173" s="158" t="s">
        <v>137</v>
      </c>
      <c r="E173" s="159" t="s">
        <v>208</v>
      </c>
      <c r="F173" s="160" t="s">
        <v>209</v>
      </c>
      <c r="G173" s="161" t="s">
        <v>140</v>
      </c>
      <c r="H173" s="162">
        <v>67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4.0000000000000003E-5</v>
      </c>
      <c r="R173" s="168">
        <f>Q173*H173</f>
        <v>2.6800000000000001E-3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210</v>
      </c>
    </row>
    <row r="174" spans="1:65" s="13" customFormat="1">
      <c r="B174" s="172"/>
      <c r="D174" s="173" t="s">
        <v>144</v>
      </c>
      <c r="E174" s="174" t="s">
        <v>1</v>
      </c>
      <c r="F174" s="175" t="s">
        <v>211</v>
      </c>
      <c r="H174" s="176">
        <v>17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76</v>
      </c>
      <c r="AY174" s="174" t="s">
        <v>134</v>
      </c>
    </row>
    <row r="175" spans="1:65" s="14" customFormat="1">
      <c r="B175" s="181"/>
      <c r="D175" s="173" t="s">
        <v>144</v>
      </c>
      <c r="E175" s="182" t="s">
        <v>1</v>
      </c>
      <c r="F175" s="183" t="s">
        <v>212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81</v>
      </c>
      <c r="AW175" s="14" t="s">
        <v>33</v>
      </c>
      <c r="AX175" s="14" t="s">
        <v>76</v>
      </c>
      <c r="AY175" s="182" t="s">
        <v>134</v>
      </c>
    </row>
    <row r="176" spans="1:65" s="13" customFormat="1">
      <c r="B176" s="172"/>
      <c r="D176" s="173" t="s">
        <v>144</v>
      </c>
      <c r="E176" s="174" t="s">
        <v>1</v>
      </c>
      <c r="F176" s="175" t="s">
        <v>176</v>
      </c>
      <c r="H176" s="176">
        <v>50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5" customFormat="1">
      <c r="B177" s="199"/>
      <c r="D177" s="173" t="s">
        <v>144</v>
      </c>
      <c r="E177" s="200" t="s">
        <v>1</v>
      </c>
      <c r="F177" s="201" t="s">
        <v>201</v>
      </c>
      <c r="H177" s="202">
        <v>67</v>
      </c>
      <c r="I177" s="203"/>
      <c r="L177" s="199"/>
      <c r="M177" s="204"/>
      <c r="N177" s="205"/>
      <c r="O177" s="205"/>
      <c r="P177" s="205"/>
      <c r="Q177" s="205"/>
      <c r="R177" s="205"/>
      <c r="S177" s="205"/>
      <c r="T177" s="206"/>
      <c r="AT177" s="200" t="s">
        <v>144</v>
      </c>
      <c r="AU177" s="200" t="s">
        <v>142</v>
      </c>
      <c r="AV177" s="15" t="s">
        <v>141</v>
      </c>
      <c r="AW177" s="15" t="s">
        <v>33</v>
      </c>
      <c r="AX177" s="15" t="s">
        <v>81</v>
      </c>
      <c r="AY177" s="200" t="s">
        <v>134</v>
      </c>
    </row>
    <row r="178" spans="1:65" s="2" customFormat="1" ht="16.5" customHeight="1">
      <c r="A178" s="32"/>
      <c r="B178" s="157"/>
      <c r="C178" s="158" t="s">
        <v>213</v>
      </c>
      <c r="D178" s="158" t="s">
        <v>137</v>
      </c>
      <c r="E178" s="159" t="s">
        <v>214</v>
      </c>
      <c r="F178" s="160" t="s">
        <v>215</v>
      </c>
      <c r="G178" s="161" t="s">
        <v>140</v>
      </c>
      <c r="H178" s="162">
        <v>27.17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0</v>
      </c>
      <c r="R178" s="168">
        <f>Q178*H178</f>
        <v>0</v>
      </c>
      <c r="S178" s="168">
        <v>0.1</v>
      </c>
      <c r="T178" s="169">
        <f>S178*H178</f>
        <v>2.7170000000000005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141</v>
      </c>
      <c r="AT178" s="170" t="s">
        <v>137</v>
      </c>
      <c r="AU178" s="170" t="s">
        <v>142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142</v>
      </c>
      <c r="BK178" s="171">
        <f>ROUND(I178*H178,2)</f>
        <v>0</v>
      </c>
      <c r="BL178" s="17" t="s">
        <v>141</v>
      </c>
      <c r="BM178" s="170" t="s">
        <v>216</v>
      </c>
    </row>
    <row r="179" spans="1:65" s="13" customFormat="1">
      <c r="B179" s="172"/>
      <c r="D179" s="173" t="s">
        <v>144</v>
      </c>
      <c r="E179" s="174" t="s">
        <v>1</v>
      </c>
      <c r="F179" s="175" t="s">
        <v>217</v>
      </c>
      <c r="H179" s="176">
        <v>27.17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142</v>
      </c>
      <c r="AV179" s="13" t="s">
        <v>142</v>
      </c>
      <c r="AW179" s="13" t="s">
        <v>33</v>
      </c>
      <c r="AX179" s="13" t="s">
        <v>81</v>
      </c>
      <c r="AY179" s="174" t="s">
        <v>134</v>
      </c>
    </row>
    <row r="180" spans="1:65" s="2" customFormat="1" ht="16.5" customHeight="1">
      <c r="A180" s="32"/>
      <c r="B180" s="157"/>
      <c r="C180" s="158" t="s">
        <v>218</v>
      </c>
      <c r="D180" s="158" t="s">
        <v>137</v>
      </c>
      <c r="E180" s="159" t="s">
        <v>219</v>
      </c>
      <c r="F180" s="160" t="s">
        <v>220</v>
      </c>
      <c r="G180" s="161" t="s">
        <v>140</v>
      </c>
      <c r="H180" s="162">
        <v>6.0990000000000002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141</v>
      </c>
      <c r="AT180" s="170" t="s">
        <v>137</v>
      </c>
      <c r="AU180" s="170" t="s">
        <v>142</v>
      </c>
      <c r="AY180" s="17" t="s">
        <v>134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142</v>
      </c>
      <c r="BK180" s="171">
        <f>ROUND(I180*H180,2)</f>
        <v>0</v>
      </c>
      <c r="BL180" s="17" t="s">
        <v>141</v>
      </c>
      <c r="BM180" s="170" t="s">
        <v>221</v>
      </c>
    </row>
    <row r="181" spans="1:65" s="13" customFormat="1">
      <c r="B181" s="172"/>
      <c r="D181" s="173" t="s">
        <v>144</v>
      </c>
      <c r="E181" s="174" t="s">
        <v>1</v>
      </c>
      <c r="F181" s="175" t="s">
        <v>222</v>
      </c>
      <c r="H181" s="176">
        <v>1.099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3" customFormat="1">
      <c r="B182" s="172"/>
      <c r="D182" s="173" t="s">
        <v>144</v>
      </c>
      <c r="E182" s="174" t="s">
        <v>1</v>
      </c>
      <c r="F182" s="175" t="s">
        <v>223</v>
      </c>
      <c r="H182" s="176">
        <v>5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134</v>
      </c>
    </row>
    <row r="183" spans="1:65" s="15" customFormat="1">
      <c r="B183" s="199"/>
      <c r="D183" s="173" t="s">
        <v>144</v>
      </c>
      <c r="E183" s="200" t="s">
        <v>1</v>
      </c>
      <c r="F183" s="201" t="s">
        <v>201</v>
      </c>
      <c r="H183" s="202">
        <v>6.0990000000000002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144</v>
      </c>
      <c r="AU183" s="200" t="s">
        <v>142</v>
      </c>
      <c r="AV183" s="15" t="s">
        <v>141</v>
      </c>
      <c r="AW183" s="15" t="s">
        <v>33</v>
      </c>
      <c r="AX183" s="15" t="s">
        <v>81</v>
      </c>
      <c r="AY183" s="200" t="s">
        <v>134</v>
      </c>
    </row>
    <row r="184" spans="1:65" s="12" customFormat="1" ht="22.9" customHeight="1">
      <c r="B184" s="144"/>
      <c r="D184" s="145" t="s">
        <v>75</v>
      </c>
      <c r="E184" s="155" t="s">
        <v>224</v>
      </c>
      <c r="F184" s="155" t="s">
        <v>225</v>
      </c>
      <c r="I184" s="147"/>
      <c r="J184" s="156">
        <f>BK184</f>
        <v>0</v>
      </c>
      <c r="L184" s="144"/>
      <c r="M184" s="149"/>
      <c r="N184" s="150"/>
      <c r="O184" s="150"/>
      <c r="P184" s="151">
        <f>SUM(P185:P191)</f>
        <v>0</v>
      </c>
      <c r="Q184" s="150"/>
      <c r="R184" s="151">
        <f>SUM(R185:R191)</f>
        <v>0</v>
      </c>
      <c r="S184" s="150"/>
      <c r="T184" s="152">
        <f>SUM(T185:T191)</f>
        <v>0</v>
      </c>
      <c r="AR184" s="145" t="s">
        <v>81</v>
      </c>
      <c r="AT184" s="153" t="s">
        <v>75</v>
      </c>
      <c r="AU184" s="153" t="s">
        <v>81</v>
      </c>
      <c r="AY184" s="145" t="s">
        <v>134</v>
      </c>
      <c r="BK184" s="154">
        <f>SUM(BK185:BK191)</f>
        <v>0</v>
      </c>
    </row>
    <row r="185" spans="1:65" s="2" customFormat="1" ht="21.75" customHeight="1">
      <c r="A185" s="32"/>
      <c r="B185" s="157"/>
      <c r="C185" s="158" t="s">
        <v>226</v>
      </c>
      <c r="D185" s="158" t="s">
        <v>137</v>
      </c>
      <c r="E185" s="159" t="s">
        <v>227</v>
      </c>
      <c r="F185" s="160" t="s">
        <v>228</v>
      </c>
      <c r="G185" s="161" t="s">
        <v>229</v>
      </c>
      <c r="H185" s="162">
        <v>2.956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142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141</v>
      </c>
      <c r="BM185" s="170" t="s">
        <v>230</v>
      </c>
    </row>
    <row r="186" spans="1:65" s="2" customFormat="1" ht="21.75" customHeight="1">
      <c r="A186" s="32"/>
      <c r="B186" s="157"/>
      <c r="C186" s="158" t="s">
        <v>7</v>
      </c>
      <c r="D186" s="158" t="s">
        <v>137</v>
      </c>
      <c r="E186" s="159" t="s">
        <v>231</v>
      </c>
      <c r="F186" s="160" t="s">
        <v>232</v>
      </c>
      <c r="G186" s="161" t="s">
        <v>229</v>
      </c>
      <c r="H186" s="162">
        <v>147.80000000000001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141</v>
      </c>
      <c r="BM186" s="170" t="s">
        <v>233</v>
      </c>
    </row>
    <row r="187" spans="1:65" s="13" customFormat="1">
      <c r="B187" s="172"/>
      <c r="D187" s="173" t="s">
        <v>144</v>
      </c>
      <c r="F187" s="175" t="s">
        <v>234</v>
      </c>
      <c r="H187" s="176">
        <v>147.80000000000001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144</v>
      </c>
      <c r="AU187" s="174" t="s">
        <v>142</v>
      </c>
      <c r="AV187" s="13" t="s">
        <v>142</v>
      </c>
      <c r="AW187" s="13" t="s">
        <v>3</v>
      </c>
      <c r="AX187" s="13" t="s">
        <v>81</v>
      </c>
      <c r="AY187" s="174" t="s">
        <v>134</v>
      </c>
    </row>
    <row r="188" spans="1:65" s="2" customFormat="1" ht="21.75" customHeight="1">
      <c r="A188" s="32"/>
      <c r="B188" s="157"/>
      <c r="C188" s="158" t="s">
        <v>235</v>
      </c>
      <c r="D188" s="158" t="s">
        <v>137</v>
      </c>
      <c r="E188" s="159" t="s">
        <v>236</v>
      </c>
      <c r="F188" s="160" t="s">
        <v>237</v>
      </c>
      <c r="G188" s="161" t="s">
        <v>229</v>
      </c>
      <c r="H188" s="162">
        <v>2.956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141</v>
      </c>
      <c r="AT188" s="170" t="s">
        <v>137</v>
      </c>
      <c r="AU188" s="170" t="s">
        <v>142</v>
      </c>
      <c r="AY188" s="17" t="s">
        <v>134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142</v>
      </c>
      <c r="BK188" s="171">
        <f>ROUND(I188*H188,2)</f>
        <v>0</v>
      </c>
      <c r="BL188" s="17" t="s">
        <v>141</v>
      </c>
      <c r="BM188" s="170" t="s">
        <v>238</v>
      </c>
    </row>
    <row r="189" spans="1:65" s="2" customFormat="1" ht="21.75" customHeight="1">
      <c r="A189" s="32"/>
      <c r="B189" s="157"/>
      <c r="C189" s="158" t="s">
        <v>239</v>
      </c>
      <c r="D189" s="158" t="s">
        <v>137</v>
      </c>
      <c r="E189" s="159" t="s">
        <v>240</v>
      </c>
      <c r="F189" s="160" t="s">
        <v>241</v>
      </c>
      <c r="G189" s="161" t="s">
        <v>229</v>
      </c>
      <c r="H189" s="162">
        <v>26.603999999999999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242</v>
      </c>
    </row>
    <row r="190" spans="1:65" s="13" customFormat="1">
      <c r="B190" s="172"/>
      <c r="D190" s="173" t="s">
        <v>144</v>
      </c>
      <c r="F190" s="175" t="s">
        <v>243</v>
      </c>
      <c r="H190" s="176">
        <v>26.603999999999999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142</v>
      </c>
      <c r="AV190" s="13" t="s">
        <v>142</v>
      </c>
      <c r="AW190" s="13" t="s">
        <v>3</v>
      </c>
      <c r="AX190" s="13" t="s">
        <v>81</v>
      </c>
      <c r="AY190" s="174" t="s">
        <v>134</v>
      </c>
    </row>
    <row r="191" spans="1:65" s="2" customFormat="1" ht="21.75" customHeight="1">
      <c r="A191" s="32"/>
      <c r="B191" s="157"/>
      <c r="C191" s="158" t="s">
        <v>244</v>
      </c>
      <c r="D191" s="158" t="s">
        <v>137</v>
      </c>
      <c r="E191" s="159" t="s">
        <v>245</v>
      </c>
      <c r="F191" s="160" t="s">
        <v>246</v>
      </c>
      <c r="G191" s="161" t="s">
        <v>229</v>
      </c>
      <c r="H191" s="162">
        <v>2.952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247</v>
      </c>
    </row>
    <row r="192" spans="1:65" s="12" customFormat="1" ht="22.9" customHeight="1">
      <c r="B192" s="144"/>
      <c r="D192" s="145" t="s">
        <v>75</v>
      </c>
      <c r="E192" s="155" t="s">
        <v>248</v>
      </c>
      <c r="F192" s="155" t="s">
        <v>249</v>
      </c>
      <c r="I192" s="147"/>
      <c r="J192" s="156">
        <f>BK192</f>
        <v>0</v>
      </c>
      <c r="L192" s="144"/>
      <c r="M192" s="149"/>
      <c r="N192" s="150"/>
      <c r="O192" s="150"/>
      <c r="P192" s="151">
        <f>SUM(P193:P195)</f>
        <v>0</v>
      </c>
      <c r="Q192" s="150"/>
      <c r="R192" s="151">
        <f>SUM(R193:R195)</f>
        <v>0</v>
      </c>
      <c r="S192" s="150"/>
      <c r="T192" s="152">
        <f>SUM(T193:T195)</f>
        <v>0</v>
      </c>
      <c r="AR192" s="145" t="s">
        <v>81</v>
      </c>
      <c r="AT192" s="153" t="s">
        <v>75</v>
      </c>
      <c r="AU192" s="153" t="s">
        <v>81</v>
      </c>
      <c r="AY192" s="145" t="s">
        <v>134</v>
      </c>
      <c r="BK192" s="154">
        <f>SUM(BK193:BK195)</f>
        <v>0</v>
      </c>
    </row>
    <row r="193" spans="1:65" s="2" customFormat="1" ht="16.5" customHeight="1">
      <c r="A193" s="32"/>
      <c r="B193" s="157"/>
      <c r="C193" s="158" t="s">
        <v>250</v>
      </c>
      <c r="D193" s="158" t="s">
        <v>137</v>
      </c>
      <c r="E193" s="159" t="s">
        <v>251</v>
      </c>
      <c r="F193" s="160" t="s">
        <v>252</v>
      </c>
      <c r="G193" s="161" t="s">
        <v>229</v>
      </c>
      <c r="H193" s="162">
        <v>1.087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253</v>
      </c>
    </row>
    <row r="194" spans="1:65" s="2" customFormat="1" ht="21.75" customHeight="1">
      <c r="A194" s="32"/>
      <c r="B194" s="157"/>
      <c r="C194" s="158" t="s">
        <v>254</v>
      </c>
      <c r="D194" s="158" t="s">
        <v>137</v>
      </c>
      <c r="E194" s="159" t="s">
        <v>255</v>
      </c>
      <c r="F194" s="160" t="s">
        <v>256</v>
      </c>
      <c r="G194" s="161" t="s">
        <v>229</v>
      </c>
      <c r="H194" s="162">
        <v>1.087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257</v>
      </c>
    </row>
    <row r="195" spans="1:65" s="2" customFormat="1" ht="21.75" customHeight="1">
      <c r="A195" s="32"/>
      <c r="B195" s="157"/>
      <c r="C195" s="158" t="s">
        <v>258</v>
      </c>
      <c r="D195" s="158" t="s">
        <v>137</v>
      </c>
      <c r="E195" s="159" t="s">
        <v>259</v>
      </c>
      <c r="F195" s="160" t="s">
        <v>260</v>
      </c>
      <c r="G195" s="161" t="s">
        <v>229</v>
      </c>
      <c r="H195" s="162">
        <v>1.087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261</v>
      </c>
    </row>
    <row r="196" spans="1:65" s="12" customFormat="1" ht="25.9" customHeight="1">
      <c r="B196" s="144"/>
      <c r="D196" s="145" t="s">
        <v>75</v>
      </c>
      <c r="E196" s="146" t="s">
        <v>262</v>
      </c>
      <c r="F196" s="146" t="s">
        <v>263</v>
      </c>
      <c r="I196" s="147"/>
      <c r="J196" s="148">
        <f>BK196</f>
        <v>0</v>
      </c>
      <c r="L196" s="144"/>
      <c r="M196" s="149"/>
      <c r="N196" s="150"/>
      <c r="O196" s="150"/>
      <c r="P196" s="151">
        <f>P197+P224+P235+P247+P259+P279+P283+P301+P307+P339+P355+P365+P378+P396+P402</f>
        <v>0</v>
      </c>
      <c r="Q196" s="150"/>
      <c r="R196" s="151">
        <f>R197+R224+R235+R247+R259+R279+R283+R301+R307+R339+R355+R365+R378+R396+R402</f>
        <v>2.5556558300000001</v>
      </c>
      <c r="S196" s="150"/>
      <c r="T196" s="152">
        <f>T197+T224+T235+T247+T259+T279+T283+T301+T307+T339+T355+T365+T378+T396+T402</f>
        <v>0.23573810000000001</v>
      </c>
      <c r="AR196" s="145" t="s">
        <v>142</v>
      </c>
      <c r="AT196" s="153" t="s">
        <v>75</v>
      </c>
      <c r="AU196" s="153" t="s">
        <v>76</v>
      </c>
      <c r="AY196" s="145" t="s">
        <v>134</v>
      </c>
      <c r="BK196" s="154">
        <f>BK197+BK224+BK235+BK247+BK259+BK279+BK283+BK301+BK307+BK339+BK355+BK365+BK378+BK396+BK402</f>
        <v>0</v>
      </c>
    </row>
    <row r="197" spans="1:65" s="12" customFormat="1" ht="22.9" customHeight="1">
      <c r="B197" s="144"/>
      <c r="D197" s="145" t="s">
        <v>75</v>
      </c>
      <c r="E197" s="155" t="s">
        <v>264</v>
      </c>
      <c r="F197" s="155" t="s">
        <v>265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SUM(P198:P223)</f>
        <v>0</v>
      </c>
      <c r="Q197" s="150"/>
      <c r="R197" s="151">
        <f>SUM(R198:R223)</f>
        <v>4.4874059999999993E-2</v>
      </c>
      <c r="S197" s="150"/>
      <c r="T197" s="152">
        <f>SUM(T198:T223)</f>
        <v>0</v>
      </c>
      <c r="AR197" s="145" t="s">
        <v>142</v>
      </c>
      <c r="AT197" s="153" t="s">
        <v>75</v>
      </c>
      <c r="AU197" s="153" t="s">
        <v>81</v>
      </c>
      <c r="AY197" s="145" t="s">
        <v>134</v>
      </c>
      <c r="BK197" s="154">
        <f>SUM(BK198:BK223)</f>
        <v>0</v>
      </c>
    </row>
    <row r="198" spans="1:65" s="2" customFormat="1" ht="21.75" customHeight="1">
      <c r="A198" s="32"/>
      <c r="B198" s="157"/>
      <c r="C198" s="158" t="s">
        <v>266</v>
      </c>
      <c r="D198" s="158" t="s">
        <v>137</v>
      </c>
      <c r="E198" s="159" t="s">
        <v>267</v>
      </c>
      <c r="F198" s="160" t="s">
        <v>268</v>
      </c>
      <c r="G198" s="161" t="s">
        <v>140</v>
      </c>
      <c r="H198" s="162">
        <v>5.52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194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194</v>
      </c>
      <c r="BM198" s="170" t="s">
        <v>269</v>
      </c>
    </row>
    <row r="199" spans="1:65" s="13" customFormat="1">
      <c r="B199" s="172"/>
      <c r="D199" s="173" t="s">
        <v>144</v>
      </c>
      <c r="E199" s="174" t="s">
        <v>1</v>
      </c>
      <c r="F199" s="175" t="s">
        <v>270</v>
      </c>
      <c r="H199" s="176">
        <v>5.52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142</v>
      </c>
      <c r="AV199" s="13" t="s">
        <v>142</v>
      </c>
      <c r="AW199" s="13" t="s">
        <v>33</v>
      </c>
      <c r="AX199" s="13" t="s">
        <v>76</v>
      </c>
      <c r="AY199" s="174" t="s">
        <v>134</v>
      </c>
    </row>
    <row r="200" spans="1:65" s="15" customFormat="1">
      <c r="B200" s="199"/>
      <c r="D200" s="173" t="s">
        <v>144</v>
      </c>
      <c r="E200" s="200" t="s">
        <v>1</v>
      </c>
      <c r="F200" s="201" t="s">
        <v>201</v>
      </c>
      <c r="H200" s="202">
        <v>5.52</v>
      </c>
      <c r="I200" s="203"/>
      <c r="L200" s="199"/>
      <c r="M200" s="204"/>
      <c r="N200" s="205"/>
      <c r="O200" s="205"/>
      <c r="P200" s="205"/>
      <c r="Q200" s="205"/>
      <c r="R200" s="205"/>
      <c r="S200" s="205"/>
      <c r="T200" s="206"/>
      <c r="AT200" s="200" t="s">
        <v>144</v>
      </c>
      <c r="AU200" s="200" t="s">
        <v>142</v>
      </c>
      <c r="AV200" s="15" t="s">
        <v>141</v>
      </c>
      <c r="AW200" s="15" t="s">
        <v>33</v>
      </c>
      <c r="AX200" s="15" t="s">
        <v>81</v>
      </c>
      <c r="AY200" s="200" t="s">
        <v>134</v>
      </c>
    </row>
    <row r="201" spans="1:65" s="2" customFormat="1" ht="21.75" customHeight="1">
      <c r="A201" s="32"/>
      <c r="B201" s="157"/>
      <c r="C201" s="158" t="s">
        <v>271</v>
      </c>
      <c r="D201" s="158" t="s">
        <v>137</v>
      </c>
      <c r="E201" s="159" t="s">
        <v>272</v>
      </c>
      <c r="F201" s="160" t="s">
        <v>273</v>
      </c>
      <c r="G201" s="161" t="s">
        <v>140</v>
      </c>
      <c r="H201" s="162">
        <v>8.9659999999999993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194</v>
      </c>
      <c r="AT201" s="170" t="s">
        <v>137</v>
      </c>
      <c r="AU201" s="170" t="s">
        <v>142</v>
      </c>
      <c r="AY201" s="17" t="s">
        <v>134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142</v>
      </c>
      <c r="BK201" s="171">
        <f>ROUND(I201*H201,2)</f>
        <v>0</v>
      </c>
      <c r="BL201" s="17" t="s">
        <v>194</v>
      </c>
      <c r="BM201" s="170" t="s">
        <v>274</v>
      </c>
    </row>
    <row r="202" spans="1:65" s="13" customFormat="1">
      <c r="B202" s="172"/>
      <c r="D202" s="173" t="s">
        <v>144</v>
      </c>
      <c r="E202" s="174" t="s">
        <v>1</v>
      </c>
      <c r="F202" s="175" t="s">
        <v>275</v>
      </c>
      <c r="H202" s="176">
        <v>0.627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142</v>
      </c>
      <c r="AV202" s="13" t="s">
        <v>142</v>
      </c>
      <c r="AW202" s="13" t="s">
        <v>33</v>
      </c>
      <c r="AX202" s="13" t="s">
        <v>76</v>
      </c>
      <c r="AY202" s="174" t="s">
        <v>134</v>
      </c>
    </row>
    <row r="203" spans="1:65" s="13" customFormat="1">
      <c r="B203" s="172"/>
      <c r="D203" s="173" t="s">
        <v>144</v>
      </c>
      <c r="E203" s="174" t="s">
        <v>1</v>
      </c>
      <c r="F203" s="175" t="s">
        <v>276</v>
      </c>
      <c r="H203" s="176">
        <v>5.6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3" customFormat="1">
      <c r="B204" s="172"/>
      <c r="D204" s="173" t="s">
        <v>144</v>
      </c>
      <c r="E204" s="174" t="s">
        <v>1</v>
      </c>
      <c r="F204" s="175" t="s">
        <v>277</v>
      </c>
      <c r="H204" s="176">
        <v>1.0589999999999999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4" customFormat="1">
      <c r="B205" s="181"/>
      <c r="D205" s="173" t="s">
        <v>144</v>
      </c>
      <c r="E205" s="182" t="s">
        <v>1</v>
      </c>
      <c r="F205" s="183" t="s">
        <v>278</v>
      </c>
      <c r="H205" s="182" t="s">
        <v>1</v>
      </c>
      <c r="I205" s="184"/>
      <c r="L205" s="181"/>
      <c r="M205" s="185"/>
      <c r="N205" s="186"/>
      <c r="O205" s="186"/>
      <c r="P205" s="186"/>
      <c r="Q205" s="186"/>
      <c r="R205" s="186"/>
      <c r="S205" s="186"/>
      <c r="T205" s="187"/>
      <c r="AT205" s="182" t="s">
        <v>144</v>
      </c>
      <c r="AU205" s="182" t="s">
        <v>142</v>
      </c>
      <c r="AV205" s="14" t="s">
        <v>81</v>
      </c>
      <c r="AW205" s="14" t="s">
        <v>33</v>
      </c>
      <c r="AX205" s="14" t="s">
        <v>76</v>
      </c>
      <c r="AY205" s="182" t="s">
        <v>134</v>
      </c>
    </row>
    <row r="206" spans="1:65" s="13" customFormat="1">
      <c r="B206" s="172"/>
      <c r="D206" s="173" t="s">
        <v>144</v>
      </c>
      <c r="E206" s="174" t="s">
        <v>1</v>
      </c>
      <c r="F206" s="175" t="s">
        <v>279</v>
      </c>
      <c r="H206" s="176">
        <v>1.68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5" customFormat="1">
      <c r="B207" s="199"/>
      <c r="D207" s="173" t="s">
        <v>144</v>
      </c>
      <c r="E207" s="200" t="s">
        <v>1</v>
      </c>
      <c r="F207" s="201" t="s">
        <v>201</v>
      </c>
      <c r="H207" s="202">
        <v>8.9659999999999993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144</v>
      </c>
      <c r="AU207" s="200" t="s">
        <v>142</v>
      </c>
      <c r="AV207" s="15" t="s">
        <v>141</v>
      </c>
      <c r="AW207" s="15" t="s">
        <v>33</v>
      </c>
      <c r="AX207" s="15" t="s">
        <v>81</v>
      </c>
      <c r="AY207" s="200" t="s">
        <v>134</v>
      </c>
    </row>
    <row r="208" spans="1:65" s="2" customFormat="1" ht="21.75" customHeight="1">
      <c r="A208" s="32"/>
      <c r="B208" s="157"/>
      <c r="C208" s="188" t="s">
        <v>280</v>
      </c>
      <c r="D208" s="188" t="s">
        <v>187</v>
      </c>
      <c r="E208" s="189" t="s">
        <v>281</v>
      </c>
      <c r="F208" s="190" t="s">
        <v>282</v>
      </c>
      <c r="G208" s="191" t="s">
        <v>283</v>
      </c>
      <c r="H208" s="192">
        <v>43.457999999999998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4.3457999999999997E-2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284</v>
      </c>
      <c r="AT208" s="170" t="s">
        <v>187</v>
      </c>
      <c r="AU208" s="170" t="s">
        <v>142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142</v>
      </c>
      <c r="BK208" s="171">
        <f>ROUND(I208*H208,2)</f>
        <v>0</v>
      </c>
      <c r="BL208" s="17" t="s">
        <v>194</v>
      </c>
      <c r="BM208" s="170" t="s">
        <v>285</v>
      </c>
    </row>
    <row r="209" spans="1:65" s="14" customFormat="1">
      <c r="B209" s="181"/>
      <c r="D209" s="173" t="s">
        <v>144</v>
      </c>
      <c r="E209" s="182" t="s">
        <v>1</v>
      </c>
      <c r="F209" s="183" t="s">
        <v>286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81</v>
      </c>
      <c r="AW209" s="14" t="s">
        <v>33</v>
      </c>
      <c r="AX209" s="14" t="s">
        <v>76</v>
      </c>
      <c r="AY209" s="182" t="s">
        <v>134</v>
      </c>
    </row>
    <row r="210" spans="1:65" s="13" customFormat="1">
      <c r="B210" s="172"/>
      <c r="D210" s="173" t="s">
        <v>144</v>
      </c>
      <c r="E210" s="174" t="s">
        <v>1</v>
      </c>
      <c r="F210" s="175" t="s">
        <v>287</v>
      </c>
      <c r="H210" s="176">
        <v>43.457999999999998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81</v>
      </c>
      <c r="AY210" s="174" t="s">
        <v>134</v>
      </c>
    </row>
    <row r="211" spans="1:65" s="2" customFormat="1" ht="21.75" customHeight="1">
      <c r="A211" s="32"/>
      <c r="B211" s="157"/>
      <c r="C211" s="158" t="s">
        <v>288</v>
      </c>
      <c r="D211" s="158" t="s">
        <v>137</v>
      </c>
      <c r="E211" s="159" t="s">
        <v>289</v>
      </c>
      <c r="F211" s="160" t="s">
        <v>290</v>
      </c>
      <c r="G211" s="161" t="s">
        <v>140</v>
      </c>
      <c r="H211" s="162">
        <v>14.486000000000001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194</v>
      </c>
      <c r="AT211" s="170" t="s">
        <v>137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194</v>
      </c>
      <c r="BM211" s="170" t="s">
        <v>291</v>
      </c>
    </row>
    <row r="212" spans="1:65" s="13" customFormat="1">
      <c r="B212" s="172"/>
      <c r="D212" s="173" t="s">
        <v>144</v>
      </c>
      <c r="E212" s="174" t="s">
        <v>1</v>
      </c>
      <c r="F212" s="175" t="s">
        <v>292</v>
      </c>
      <c r="H212" s="176">
        <v>14.486000000000001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81</v>
      </c>
      <c r="AY212" s="174" t="s">
        <v>134</v>
      </c>
    </row>
    <row r="213" spans="1:65" s="2" customFormat="1" ht="21.75" customHeight="1">
      <c r="A213" s="32"/>
      <c r="B213" s="157"/>
      <c r="C213" s="158" t="s">
        <v>284</v>
      </c>
      <c r="D213" s="158" t="s">
        <v>137</v>
      </c>
      <c r="E213" s="159" t="s">
        <v>293</v>
      </c>
      <c r="F213" s="160" t="s">
        <v>294</v>
      </c>
      <c r="G213" s="161" t="s">
        <v>295</v>
      </c>
      <c r="H213" s="162">
        <v>21.454999999999998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194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194</v>
      </c>
      <c r="BM213" s="170" t="s">
        <v>296</v>
      </c>
    </row>
    <row r="214" spans="1:65" s="13" customFormat="1">
      <c r="B214" s="172"/>
      <c r="D214" s="173" t="s">
        <v>144</v>
      </c>
      <c r="E214" s="174" t="s">
        <v>1</v>
      </c>
      <c r="F214" s="175" t="s">
        <v>297</v>
      </c>
      <c r="H214" s="176">
        <v>10.81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298</v>
      </c>
      <c r="H215" s="176">
        <v>4.8449999999999998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299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3" customFormat="1">
      <c r="B217" s="172"/>
      <c r="D217" s="173" t="s">
        <v>144</v>
      </c>
      <c r="E217" s="174" t="s">
        <v>1</v>
      </c>
      <c r="F217" s="175" t="s">
        <v>300</v>
      </c>
      <c r="H217" s="176">
        <v>1.8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5" customFormat="1">
      <c r="B218" s="199"/>
      <c r="D218" s="173" t="s">
        <v>144</v>
      </c>
      <c r="E218" s="200" t="s">
        <v>1</v>
      </c>
      <c r="F218" s="201" t="s">
        <v>201</v>
      </c>
      <c r="H218" s="202">
        <v>21.455000000000002</v>
      </c>
      <c r="I218" s="203"/>
      <c r="L218" s="199"/>
      <c r="M218" s="204"/>
      <c r="N218" s="205"/>
      <c r="O218" s="205"/>
      <c r="P218" s="205"/>
      <c r="Q218" s="205"/>
      <c r="R218" s="205"/>
      <c r="S218" s="205"/>
      <c r="T218" s="206"/>
      <c r="AT218" s="200" t="s">
        <v>144</v>
      </c>
      <c r="AU218" s="200" t="s">
        <v>142</v>
      </c>
      <c r="AV218" s="15" t="s">
        <v>141</v>
      </c>
      <c r="AW218" s="15" t="s">
        <v>33</v>
      </c>
      <c r="AX218" s="15" t="s">
        <v>81</v>
      </c>
      <c r="AY218" s="200" t="s">
        <v>134</v>
      </c>
    </row>
    <row r="219" spans="1:65" s="2" customFormat="1" ht="21.75" customHeight="1">
      <c r="A219" s="32"/>
      <c r="B219" s="157"/>
      <c r="C219" s="158" t="s">
        <v>301</v>
      </c>
      <c r="D219" s="158" t="s">
        <v>137</v>
      </c>
      <c r="E219" s="159" t="s">
        <v>302</v>
      </c>
      <c r="F219" s="160" t="s">
        <v>303</v>
      </c>
      <c r="G219" s="161" t="s">
        <v>184</v>
      </c>
      <c r="H219" s="162">
        <v>10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194</v>
      </c>
      <c r="AT219" s="170" t="s">
        <v>137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194</v>
      </c>
      <c r="BM219" s="170" t="s">
        <v>304</v>
      </c>
    </row>
    <row r="220" spans="1:65" s="2" customFormat="1" ht="16.5" customHeight="1">
      <c r="A220" s="32"/>
      <c r="B220" s="157"/>
      <c r="C220" s="188" t="s">
        <v>305</v>
      </c>
      <c r="D220" s="188" t="s">
        <v>187</v>
      </c>
      <c r="E220" s="189" t="s">
        <v>306</v>
      </c>
      <c r="F220" s="190" t="s">
        <v>307</v>
      </c>
      <c r="G220" s="191" t="s">
        <v>295</v>
      </c>
      <c r="H220" s="192">
        <v>23.600999999999999</v>
      </c>
      <c r="I220" s="193"/>
      <c r="J220" s="194">
        <f>ROUND(I220*H220,2)</f>
        <v>0</v>
      </c>
      <c r="K220" s="195"/>
      <c r="L220" s="196"/>
      <c r="M220" s="197" t="s">
        <v>1</v>
      </c>
      <c r="N220" s="198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1.41606E-3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284</v>
      </c>
      <c r="AT220" s="170" t="s">
        <v>187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194</v>
      </c>
      <c r="BM220" s="170" t="s">
        <v>308</v>
      </c>
    </row>
    <row r="221" spans="1:65" s="13" customFormat="1">
      <c r="B221" s="172"/>
      <c r="D221" s="173" t="s">
        <v>144</v>
      </c>
      <c r="E221" s="174" t="s">
        <v>1</v>
      </c>
      <c r="F221" s="175" t="s">
        <v>309</v>
      </c>
      <c r="H221" s="176">
        <v>23.600999999999999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81</v>
      </c>
      <c r="AY221" s="174" t="s">
        <v>134</v>
      </c>
    </row>
    <row r="222" spans="1:65" s="2" customFormat="1" ht="21.75" customHeight="1">
      <c r="A222" s="32"/>
      <c r="B222" s="157"/>
      <c r="C222" s="158" t="s">
        <v>310</v>
      </c>
      <c r="D222" s="158" t="s">
        <v>137</v>
      </c>
      <c r="E222" s="159" t="s">
        <v>311</v>
      </c>
      <c r="F222" s="160" t="s">
        <v>312</v>
      </c>
      <c r="G222" s="161" t="s">
        <v>229</v>
      </c>
      <c r="H222" s="162">
        <v>4.4999999999999998E-2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194</v>
      </c>
      <c r="AT222" s="170" t="s">
        <v>137</v>
      </c>
      <c r="AU222" s="170" t="s">
        <v>142</v>
      </c>
      <c r="AY222" s="17" t="s">
        <v>134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142</v>
      </c>
      <c r="BK222" s="171">
        <f>ROUND(I222*H222,2)</f>
        <v>0</v>
      </c>
      <c r="BL222" s="17" t="s">
        <v>194</v>
      </c>
      <c r="BM222" s="170" t="s">
        <v>313</v>
      </c>
    </row>
    <row r="223" spans="1:65" s="2" customFormat="1" ht="21.75" customHeight="1">
      <c r="A223" s="32"/>
      <c r="B223" s="157"/>
      <c r="C223" s="158" t="s">
        <v>314</v>
      </c>
      <c r="D223" s="158" t="s">
        <v>137</v>
      </c>
      <c r="E223" s="159" t="s">
        <v>315</v>
      </c>
      <c r="F223" s="160" t="s">
        <v>316</v>
      </c>
      <c r="G223" s="161" t="s">
        <v>229</v>
      </c>
      <c r="H223" s="162">
        <v>4.4999999999999998E-2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194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194</v>
      </c>
      <c r="BM223" s="170" t="s">
        <v>317</v>
      </c>
    </row>
    <row r="224" spans="1:65" s="12" customFormat="1" ht="22.9" customHeight="1">
      <c r="B224" s="144"/>
      <c r="D224" s="145" t="s">
        <v>75</v>
      </c>
      <c r="E224" s="155" t="s">
        <v>318</v>
      </c>
      <c r="F224" s="155" t="s">
        <v>319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142</v>
      </c>
      <c r="AT224" s="153" t="s">
        <v>75</v>
      </c>
      <c r="AU224" s="153" t="s">
        <v>81</v>
      </c>
      <c r="AY224" s="145" t="s">
        <v>134</v>
      </c>
      <c r="BK224" s="154">
        <f>SUM(BK225:BK234)</f>
        <v>0</v>
      </c>
    </row>
    <row r="225" spans="1:65" s="2" customFormat="1" ht="16.5" customHeight="1">
      <c r="A225" s="32"/>
      <c r="B225" s="157"/>
      <c r="C225" s="158" t="s">
        <v>320</v>
      </c>
      <c r="D225" s="158" t="s">
        <v>137</v>
      </c>
      <c r="E225" s="159" t="s">
        <v>321</v>
      </c>
      <c r="F225" s="160" t="s">
        <v>322</v>
      </c>
      <c r="G225" s="161" t="s">
        <v>295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194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194</v>
      </c>
      <c r="BM225" s="170" t="s">
        <v>323</v>
      </c>
    </row>
    <row r="226" spans="1:65" s="2" customFormat="1" ht="16.5" customHeight="1">
      <c r="A226" s="32"/>
      <c r="B226" s="157"/>
      <c r="C226" s="158" t="s">
        <v>324</v>
      </c>
      <c r="D226" s="158" t="s">
        <v>137</v>
      </c>
      <c r="E226" s="159" t="s">
        <v>325</v>
      </c>
      <c r="F226" s="160" t="s">
        <v>326</v>
      </c>
      <c r="G226" s="161" t="s">
        <v>295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194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194</v>
      </c>
      <c r="BM226" s="170" t="s">
        <v>327</v>
      </c>
    </row>
    <row r="227" spans="1:65" s="2" customFormat="1" ht="16.5" customHeight="1">
      <c r="A227" s="32"/>
      <c r="B227" s="157"/>
      <c r="C227" s="158" t="s">
        <v>328</v>
      </c>
      <c r="D227" s="158" t="s">
        <v>137</v>
      </c>
      <c r="E227" s="159" t="s">
        <v>329</v>
      </c>
      <c r="F227" s="160" t="s">
        <v>330</v>
      </c>
      <c r="G227" s="161" t="s">
        <v>295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194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194</v>
      </c>
      <c r="BM227" s="170" t="s">
        <v>331</v>
      </c>
    </row>
    <row r="228" spans="1:65" s="2" customFormat="1" ht="16.5" customHeight="1">
      <c r="A228" s="32"/>
      <c r="B228" s="157"/>
      <c r="C228" s="158" t="s">
        <v>332</v>
      </c>
      <c r="D228" s="158" t="s">
        <v>137</v>
      </c>
      <c r="E228" s="159" t="s">
        <v>333</v>
      </c>
      <c r="F228" s="160" t="s">
        <v>334</v>
      </c>
      <c r="G228" s="161" t="s">
        <v>295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194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194</v>
      </c>
      <c r="BM228" s="170" t="s">
        <v>335</v>
      </c>
    </row>
    <row r="229" spans="1:65" s="2" customFormat="1" ht="16.5" customHeight="1">
      <c r="A229" s="32"/>
      <c r="B229" s="157"/>
      <c r="C229" s="158" t="s">
        <v>336</v>
      </c>
      <c r="D229" s="158" t="s">
        <v>137</v>
      </c>
      <c r="E229" s="159" t="s">
        <v>337</v>
      </c>
      <c r="F229" s="160" t="s">
        <v>338</v>
      </c>
      <c r="G229" s="161" t="s">
        <v>184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194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194</v>
      </c>
      <c r="BM229" s="170" t="s">
        <v>339</v>
      </c>
    </row>
    <row r="230" spans="1:65" s="14" customFormat="1">
      <c r="B230" s="181"/>
      <c r="D230" s="173" t="s">
        <v>144</v>
      </c>
      <c r="E230" s="182" t="s">
        <v>1</v>
      </c>
      <c r="F230" s="183" t="s">
        <v>340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144</v>
      </c>
      <c r="AU230" s="182" t="s">
        <v>142</v>
      </c>
      <c r="AV230" s="14" t="s">
        <v>81</v>
      </c>
      <c r="AW230" s="14" t="s">
        <v>33</v>
      </c>
      <c r="AX230" s="14" t="s">
        <v>76</v>
      </c>
      <c r="AY230" s="182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135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81</v>
      </c>
      <c r="AY231" s="174" t="s">
        <v>134</v>
      </c>
    </row>
    <row r="232" spans="1:65" s="2" customFormat="1" ht="16.5" customHeight="1">
      <c r="A232" s="32"/>
      <c r="B232" s="157"/>
      <c r="C232" s="158" t="s">
        <v>341</v>
      </c>
      <c r="D232" s="158" t="s">
        <v>137</v>
      </c>
      <c r="E232" s="159" t="s">
        <v>342</v>
      </c>
      <c r="F232" s="160" t="s">
        <v>343</v>
      </c>
      <c r="G232" s="161" t="s">
        <v>295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194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194</v>
      </c>
      <c r="BM232" s="170" t="s">
        <v>344</v>
      </c>
    </row>
    <row r="233" spans="1:65" s="2" customFormat="1" ht="21.75" customHeight="1">
      <c r="A233" s="32"/>
      <c r="B233" s="157"/>
      <c r="C233" s="158" t="s">
        <v>345</v>
      </c>
      <c r="D233" s="158" t="s">
        <v>137</v>
      </c>
      <c r="E233" s="159" t="s">
        <v>346</v>
      </c>
      <c r="F233" s="160" t="s">
        <v>347</v>
      </c>
      <c r="G233" s="161" t="s">
        <v>229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194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194</v>
      </c>
      <c r="BM233" s="170" t="s">
        <v>348</v>
      </c>
    </row>
    <row r="234" spans="1:65" s="2" customFormat="1" ht="21.75" customHeight="1">
      <c r="A234" s="32"/>
      <c r="B234" s="157"/>
      <c r="C234" s="158" t="s">
        <v>349</v>
      </c>
      <c r="D234" s="158" t="s">
        <v>137</v>
      </c>
      <c r="E234" s="159" t="s">
        <v>350</v>
      </c>
      <c r="F234" s="160" t="s">
        <v>351</v>
      </c>
      <c r="G234" s="161" t="s">
        <v>229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194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194</v>
      </c>
      <c r="BM234" s="170" t="s">
        <v>352</v>
      </c>
    </row>
    <row r="235" spans="1:65" s="12" customFormat="1" ht="22.9" customHeight="1">
      <c r="B235" s="144"/>
      <c r="D235" s="145" t="s">
        <v>75</v>
      </c>
      <c r="E235" s="155" t="s">
        <v>353</v>
      </c>
      <c r="F235" s="155" t="s">
        <v>354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142</v>
      </c>
      <c r="AT235" s="153" t="s">
        <v>75</v>
      </c>
      <c r="AU235" s="153" t="s">
        <v>81</v>
      </c>
      <c r="AY235" s="145" t="s">
        <v>134</v>
      </c>
      <c r="BK235" s="154">
        <f>SUM(BK236:BK246)</f>
        <v>0</v>
      </c>
    </row>
    <row r="236" spans="1:65" s="2" customFormat="1" ht="16.5" customHeight="1">
      <c r="A236" s="32"/>
      <c r="B236" s="157"/>
      <c r="C236" s="158" t="s">
        <v>355</v>
      </c>
      <c r="D236" s="158" t="s">
        <v>137</v>
      </c>
      <c r="E236" s="159" t="s">
        <v>356</v>
      </c>
      <c r="F236" s="160" t="s">
        <v>357</v>
      </c>
      <c r="G236" s="161" t="s">
        <v>295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194</v>
      </c>
      <c r="AT236" s="170" t="s">
        <v>137</v>
      </c>
      <c r="AU236" s="170" t="s">
        <v>142</v>
      </c>
      <c r="AY236" s="17" t="s">
        <v>134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142</v>
      </c>
      <c r="BK236" s="171">
        <f t="shared" ref="BK236:BK246" si="19">ROUND(I236*H236,2)</f>
        <v>0</v>
      </c>
      <c r="BL236" s="17" t="s">
        <v>194</v>
      </c>
      <c r="BM236" s="170" t="s">
        <v>358</v>
      </c>
    </row>
    <row r="237" spans="1:65" s="2" customFormat="1" ht="21.75" customHeight="1">
      <c r="A237" s="32"/>
      <c r="B237" s="157"/>
      <c r="C237" s="158" t="s">
        <v>359</v>
      </c>
      <c r="D237" s="158" t="s">
        <v>137</v>
      </c>
      <c r="E237" s="159" t="s">
        <v>360</v>
      </c>
      <c r="F237" s="160" t="s">
        <v>361</v>
      </c>
      <c r="G237" s="161" t="s">
        <v>295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194</v>
      </c>
      <c r="AT237" s="170" t="s">
        <v>137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194</v>
      </c>
      <c r="BM237" s="170" t="s">
        <v>362</v>
      </c>
    </row>
    <row r="238" spans="1:65" s="2" customFormat="1" ht="21.75" customHeight="1">
      <c r="A238" s="32"/>
      <c r="B238" s="157"/>
      <c r="C238" s="188" t="s">
        <v>363</v>
      </c>
      <c r="D238" s="188" t="s">
        <v>187</v>
      </c>
      <c r="E238" s="189" t="s">
        <v>364</v>
      </c>
      <c r="F238" s="190" t="s">
        <v>365</v>
      </c>
      <c r="G238" s="191" t="s">
        <v>295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284</v>
      </c>
      <c r="AT238" s="170" t="s">
        <v>187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194</v>
      </c>
      <c r="BM238" s="170" t="s">
        <v>366</v>
      </c>
    </row>
    <row r="239" spans="1:65" s="2" customFormat="1" ht="21.75" customHeight="1">
      <c r="A239" s="32"/>
      <c r="B239" s="157"/>
      <c r="C239" s="188" t="s">
        <v>367</v>
      </c>
      <c r="D239" s="188" t="s">
        <v>187</v>
      </c>
      <c r="E239" s="189" t="s">
        <v>368</v>
      </c>
      <c r="F239" s="190" t="s">
        <v>369</v>
      </c>
      <c r="G239" s="191" t="s">
        <v>295</v>
      </c>
      <c r="H239" s="192">
        <v>7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284</v>
      </c>
      <c r="AT239" s="170" t="s">
        <v>187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194</v>
      </c>
      <c r="BM239" s="170" t="s">
        <v>370</v>
      </c>
    </row>
    <row r="240" spans="1:65" s="2" customFormat="1" ht="21.75" customHeight="1">
      <c r="A240" s="32"/>
      <c r="B240" s="157"/>
      <c r="C240" s="188" t="s">
        <v>371</v>
      </c>
      <c r="D240" s="188" t="s">
        <v>187</v>
      </c>
      <c r="E240" s="189" t="s">
        <v>372</v>
      </c>
      <c r="F240" s="190" t="s">
        <v>373</v>
      </c>
      <c r="G240" s="191" t="s">
        <v>295</v>
      </c>
      <c r="H240" s="192">
        <v>6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284</v>
      </c>
      <c r="AT240" s="170" t="s">
        <v>187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194</v>
      </c>
      <c r="BM240" s="170" t="s">
        <v>374</v>
      </c>
    </row>
    <row r="241" spans="1:65" s="2" customFormat="1" ht="21.75" customHeight="1">
      <c r="A241" s="32"/>
      <c r="B241" s="157"/>
      <c r="C241" s="158" t="s">
        <v>176</v>
      </c>
      <c r="D241" s="158" t="s">
        <v>137</v>
      </c>
      <c r="E241" s="159" t="s">
        <v>375</v>
      </c>
      <c r="F241" s="160" t="s">
        <v>376</v>
      </c>
      <c r="G241" s="161" t="s">
        <v>377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194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194</v>
      </c>
      <c r="BM241" s="170" t="s">
        <v>378</v>
      </c>
    </row>
    <row r="242" spans="1:65" s="2" customFormat="1" ht="21.75" customHeight="1">
      <c r="A242" s="32"/>
      <c r="B242" s="157"/>
      <c r="C242" s="158" t="s">
        <v>379</v>
      </c>
      <c r="D242" s="158" t="s">
        <v>137</v>
      </c>
      <c r="E242" s="159" t="s">
        <v>380</v>
      </c>
      <c r="F242" s="160" t="s">
        <v>381</v>
      </c>
      <c r="G242" s="161" t="s">
        <v>377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194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194</v>
      </c>
      <c r="BM242" s="170" t="s">
        <v>382</v>
      </c>
    </row>
    <row r="243" spans="1:65" s="2" customFormat="1" ht="21.75" customHeight="1">
      <c r="A243" s="32"/>
      <c r="B243" s="157"/>
      <c r="C243" s="158" t="s">
        <v>383</v>
      </c>
      <c r="D243" s="158" t="s">
        <v>137</v>
      </c>
      <c r="E243" s="159" t="s">
        <v>384</v>
      </c>
      <c r="F243" s="160" t="s">
        <v>385</v>
      </c>
      <c r="G243" s="161" t="s">
        <v>295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194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194</v>
      </c>
      <c r="BM243" s="170" t="s">
        <v>386</v>
      </c>
    </row>
    <row r="244" spans="1:65" s="2" customFormat="1" ht="16.5" customHeight="1">
      <c r="A244" s="32"/>
      <c r="B244" s="157"/>
      <c r="C244" s="158" t="s">
        <v>387</v>
      </c>
      <c r="D244" s="158" t="s">
        <v>137</v>
      </c>
      <c r="E244" s="159" t="s">
        <v>388</v>
      </c>
      <c r="F244" s="160" t="s">
        <v>389</v>
      </c>
      <c r="G244" s="161" t="s">
        <v>295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194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194</v>
      </c>
      <c r="BM244" s="170" t="s">
        <v>390</v>
      </c>
    </row>
    <row r="245" spans="1:65" s="2" customFormat="1" ht="21.75" customHeight="1">
      <c r="A245" s="32"/>
      <c r="B245" s="157"/>
      <c r="C245" s="158" t="s">
        <v>391</v>
      </c>
      <c r="D245" s="158" t="s">
        <v>137</v>
      </c>
      <c r="E245" s="159" t="s">
        <v>392</v>
      </c>
      <c r="F245" s="160" t="s">
        <v>393</v>
      </c>
      <c r="G245" s="161" t="s">
        <v>229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194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194</v>
      </c>
      <c r="BM245" s="170" t="s">
        <v>394</v>
      </c>
    </row>
    <row r="246" spans="1:65" s="2" customFormat="1" ht="21.75" customHeight="1">
      <c r="A246" s="32"/>
      <c r="B246" s="157"/>
      <c r="C246" s="158" t="s">
        <v>395</v>
      </c>
      <c r="D246" s="158" t="s">
        <v>137</v>
      </c>
      <c r="E246" s="159" t="s">
        <v>396</v>
      </c>
      <c r="F246" s="160" t="s">
        <v>397</v>
      </c>
      <c r="G246" s="161" t="s">
        <v>229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194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194</v>
      </c>
      <c r="BM246" s="170" t="s">
        <v>398</v>
      </c>
    </row>
    <row r="247" spans="1:65" s="12" customFormat="1" ht="22.9" customHeight="1">
      <c r="B247" s="144"/>
      <c r="D247" s="145" t="s">
        <v>75</v>
      </c>
      <c r="E247" s="155" t="s">
        <v>399</v>
      </c>
      <c r="F247" s="155" t="s">
        <v>400</v>
      </c>
      <c r="I247" s="147"/>
      <c r="J247" s="156">
        <f>BK247</f>
        <v>0</v>
      </c>
      <c r="L247" s="144"/>
      <c r="M247" s="149"/>
      <c r="N247" s="150"/>
      <c r="O247" s="150"/>
      <c r="P247" s="151">
        <f>SUM(P248:P258)</f>
        <v>0</v>
      </c>
      <c r="Q247" s="150"/>
      <c r="R247" s="151">
        <f>SUM(R248:R258)</f>
        <v>3.1499999999999996E-3</v>
      </c>
      <c r="S247" s="150"/>
      <c r="T247" s="152">
        <f>SUM(T248:T258)</f>
        <v>6.45E-3</v>
      </c>
      <c r="AR247" s="145" t="s">
        <v>142</v>
      </c>
      <c r="AT247" s="153" t="s">
        <v>75</v>
      </c>
      <c r="AU247" s="153" t="s">
        <v>81</v>
      </c>
      <c r="AY247" s="145" t="s">
        <v>134</v>
      </c>
      <c r="BK247" s="154">
        <f>SUM(BK248:BK258)</f>
        <v>0</v>
      </c>
    </row>
    <row r="248" spans="1:65" s="2" customFormat="1" ht="21.75" customHeight="1">
      <c r="A248" s="32"/>
      <c r="B248" s="157"/>
      <c r="C248" s="158" t="s">
        <v>401</v>
      </c>
      <c r="D248" s="158" t="s">
        <v>137</v>
      </c>
      <c r="E248" s="159" t="s">
        <v>402</v>
      </c>
      <c r="F248" s="160" t="s">
        <v>403</v>
      </c>
      <c r="G248" s="161" t="s">
        <v>295</v>
      </c>
      <c r="H248" s="162">
        <v>3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1.1E-4</v>
      </c>
      <c r="R248" s="168">
        <f>Q248*H248</f>
        <v>3.3E-4</v>
      </c>
      <c r="S248" s="168">
        <v>2.15E-3</v>
      </c>
      <c r="T248" s="169">
        <f>S248*H248</f>
        <v>6.45E-3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194</v>
      </c>
      <c r="AT248" s="170" t="s">
        <v>137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194</v>
      </c>
      <c r="BM248" s="170" t="s">
        <v>404</v>
      </c>
    </row>
    <row r="249" spans="1:65" s="2" customFormat="1" ht="21.75" customHeight="1">
      <c r="A249" s="32"/>
      <c r="B249" s="157"/>
      <c r="C249" s="158" t="s">
        <v>405</v>
      </c>
      <c r="D249" s="158" t="s">
        <v>137</v>
      </c>
      <c r="E249" s="159" t="s">
        <v>406</v>
      </c>
      <c r="F249" s="160" t="s">
        <v>407</v>
      </c>
      <c r="G249" s="161" t="s">
        <v>295</v>
      </c>
      <c r="H249" s="162">
        <v>1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5.9999999999999995E-4</v>
      </c>
      <c r="R249" s="168">
        <f>Q249*H249</f>
        <v>5.9999999999999995E-4</v>
      </c>
      <c r="S249" s="168">
        <v>0</v>
      </c>
      <c r="T249" s="16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194</v>
      </c>
      <c r="AT249" s="170" t="s">
        <v>137</v>
      </c>
      <c r="AU249" s="170" t="s">
        <v>142</v>
      </c>
      <c r="AY249" s="17" t="s">
        <v>134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142</v>
      </c>
      <c r="BK249" s="171">
        <f>ROUND(I249*H249,2)</f>
        <v>0</v>
      </c>
      <c r="BL249" s="17" t="s">
        <v>194</v>
      </c>
      <c r="BM249" s="170" t="s">
        <v>408</v>
      </c>
    </row>
    <row r="250" spans="1:65" s="14" customFormat="1">
      <c r="B250" s="181"/>
      <c r="D250" s="173" t="s">
        <v>144</v>
      </c>
      <c r="E250" s="182" t="s">
        <v>1</v>
      </c>
      <c r="F250" s="183" t="s">
        <v>409</v>
      </c>
      <c r="H250" s="182" t="s">
        <v>1</v>
      </c>
      <c r="I250" s="184"/>
      <c r="L250" s="181"/>
      <c r="M250" s="185"/>
      <c r="N250" s="186"/>
      <c r="O250" s="186"/>
      <c r="P250" s="186"/>
      <c r="Q250" s="186"/>
      <c r="R250" s="186"/>
      <c r="S250" s="186"/>
      <c r="T250" s="187"/>
      <c r="AT250" s="182" t="s">
        <v>144</v>
      </c>
      <c r="AU250" s="182" t="s">
        <v>142</v>
      </c>
      <c r="AV250" s="14" t="s">
        <v>81</v>
      </c>
      <c r="AW250" s="14" t="s">
        <v>33</v>
      </c>
      <c r="AX250" s="14" t="s">
        <v>76</v>
      </c>
      <c r="AY250" s="182" t="s">
        <v>134</v>
      </c>
    </row>
    <row r="251" spans="1:65" s="13" customFormat="1">
      <c r="B251" s="172"/>
      <c r="D251" s="173" t="s">
        <v>144</v>
      </c>
      <c r="E251" s="174" t="s">
        <v>1</v>
      </c>
      <c r="F251" s="175" t="s">
        <v>81</v>
      </c>
      <c r="H251" s="176">
        <v>1</v>
      </c>
      <c r="I251" s="177"/>
      <c r="L251" s="172"/>
      <c r="M251" s="178"/>
      <c r="N251" s="179"/>
      <c r="O251" s="179"/>
      <c r="P251" s="179"/>
      <c r="Q251" s="179"/>
      <c r="R251" s="179"/>
      <c r="S251" s="179"/>
      <c r="T251" s="180"/>
      <c r="AT251" s="174" t="s">
        <v>144</v>
      </c>
      <c r="AU251" s="174" t="s">
        <v>142</v>
      </c>
      <c r="AV251" s="13" t="s">
        <v>142</v>
      </c>
      <c r="AW251" s="13" t="s">
        <v>33</v>
      </c>
      <c r="AX251" s="13" t="s">
        <v>81</v>
      </c>
      <c r="AY251" s="174" t="s">
        <v>134</v>
      </c>
    </row>
    <row r="252" spans="1:65" s="2" customFormat="1" ht="21.75" customHeight="1">
      <c r="A252" s="32"/>
      <c r="B252" s="157"/>
      <c r="C252" s="158" t="s">
        <v>410</v>
      </c>
      <c r="D252" s="158" t="s">
        <v>137</v>
      </c>
      <c r="E252" s="159" t="s">
        <v>411</v>
      </c>
      <c r="F252" s="160" t="s">
        <v>412</v>
      </c>
      <c r="G252" s="161" t="s">
        <v>295</v>
      </c>
      <c r="H252" s="162">
        <v>3</v>
      </c>
      <c r="I252" s="163"/>
      <c r="J252" s="164">
        <f t="shared" ref="J252:J258" si="2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58" si="21">O252*H252</f>
        <v>0</v>
      </c>
      <c r="Q252" s="168">
        <v>5.4000000000000001E-4</v>
      </c>
      <c r="R252" s="168">
        <f t="shared" ref="R252:R258" si="22">Q252*H252</f>
        <v>1.6199999999999999E-3</v>
      </c>
      <c r="S252" s="168">
        <v>0</v>
      </c>
      <c r="T252" s="169">
        <f t="shared" ref="T252:T258" si="23"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194</v>
      </c>
      <c r="AT252" s="170" t="s">
        <v>137</v>
      </c>
      <c r="AU252" s="170" t="s">
        <v>142</v>
      </c>
      <c r="AY252" s="17" t="s">
        <v>134</v>
      </c>
      <c r="BE252" s="171">
        <f t="shared" ref="BE252:BE258" si="24">IF(N252="základní",J252,0)</f>
        <v>0</v>
      </c>
      <c r="BF252" s="171">
        <f t="shared" ref="BF252:BF258" si="25">IF(N252="snížená",J252,0)</f>
        <v>0</v>
      </c>
      <c r="BG252" s="171">
        <f t="shared" ref="BG252:BG258" si="26">IF(N252="zákl. přenesená",J252,0)</f>
        <v>0</v>
      </c>
      <c r="BH252" s="171">
        <f t="shared" ref="BH252:BH258" si="27">IF(N252="sníž. přenesená",J252,0)</f>
        <v>0</v>
      </c>
      <c r="BI252" s="171">
        <f t="shared" ref="BI252:BI258" si="28">IF(N252="nulová",J252,0)</f>
        <v>0</v>
      </c>
      <c r="BJ252" s="17" t="s">
        <v>142</v>
      </c>
      <c r="BK252" s="171">
        <f t="shared" ref="BK252:BK258" si="29">ROUND(I252*H252,2)</f>
        <v>0</v>
      </c>
      <c r="BL252" s="17" t="s">
        <v>194</v>
      </c>
      <c r="BM252" s="170" t="s">
        <v>413</v>
      </c>
    </row>
    <row r="253" spans="1:65" s="2" customFormat="1" ht="21.75" customHeight="1">
      <c r="A253" s="32"/>
      <c r="B253" s="157"/>
      <c r="C253" s="158" t="s">
        <v>414</v>
      </c>
      <c r="D253" s="158" t="s">
        <v>137</v>
      </c>
      <c r="E253" s="159" t="s">
        <v>415</v>
      </c>
      <c r="F253" s="160" t="s">
        <v>416</v>
      </c>
      <c r="G253" s="161" t="s">
        <v>377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5.9999999999999995E-4</v>
      </c>
      <c r="R253" s="168">
        <f t="shared" si="22"/>
        <v>5.9999999999999995E-4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194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194</v>
      </c>
      <c r="BM253" s="170" t="s">
        <v>417</v>
      </c>
    </row>
    <row r="254" spans="1:65" s="2" customFormat="1" ht="16.5" customHeight="1">
      <c r="A254" s="32"/>
      <c r="B254" s="157"/>
      <c r="C254" s="158" t="s">
        <v>418</v>
      </c>
      <c r="D254" s="158" t="s">
        <v>137</v>
      </c>
      <c r="E254" s="159" t="s">
        <v>419</v>
      </c>
      <c r="F254" s="160" t="s">
        <v>420</v>
      </c>
      <c r="G254" s="161" t="s">
        <v>184</v>
      </c>
      <c r="H254" s="162">
        <v>2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194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194</v>
      </c>
      <c r="BM254" s="170" t="s">
        <v>421</v>
      </c>
    </row>
    <row r="255" spans="1:65" s="2" customFormat="1" ht="16.5" customHeight="1">
      <c r="A255" s="32"/>
      <c r="B255" s="157"/>
      <c r="C255" s="158" t="s">
        <v>422</v>
      </c>
      <c r="D255" s="158" t="s">
        <v>137</v>
      </c>
      <c r="E255" s="159" t="s">
        <v>423</v>
      </c>
      <c r="F255" s="160" t="s">
        <v>424</v>
      </c>
      <c r="G255" s="161" t="s">
        <v>295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194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194</v>
      </c>
      <c r="BM255" s="170" t="s">
        <v>425</v>
      </c>
    </row>
    <row r="256" spans="1:65" s="2" customFormat="1" ht="16.5" customHeight="1">
      <c r="A256" s="32"/>
      <c r="B256" s="157"/>
      <c r="C256" s="158" t="s">
        <v>426</v>
      </c>
      <c r="D256" s="158" t="s">
        <v>137</v>
      </c>
      <c r="E256" s="159" t="s">
        <v>427</v>
      </c>
      <c r="F256" s="160" t="s">
        <v>428</v>
      </c>
      <c r="G256" s="161" t="s">
        <v>184</v>
      </c>
      <c r="H256" s="162">
        <v>1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194</v>
      </c>
      <c r="AT256" s="170" t="s">
        <v>137</v>
      </c>
      <c r="AU256" s="170" t="s">
        <v>142</v>
      </c>
      <c r="AY256" s="17" t="s">
        <v>134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142</v>
      </c>
      <c r="BK256" s="171">
        <f t="shared" si="29"/>
        <v>0</v>
      </c>
      <c r="BL256" s="17" t="s">
        <v>194</v>
      </c>
      <c r="BM256" s="170" t="s">
        <v>429</v>
      </c>
    </row>
    <row r="257" spans="1:65" s="2" customFormat="1" ht="21.75" customHeight="1">
      <c r="A257" s="32"/>
      <c r="B257" s="157"/>
      <c r="C257" s="158" t="s">
        <v>430</v>
      </c>
      <c r="D257" s="158" t="s">
        <v>137</v>
      </c>
      <c r="E257" s="159" t="s">
        <v>431</v>
      </c>
      <c r="F257" s="160" t="s">
        <v>432</v>
      </c>
      <c r="G257" s="161" t="s">
        <v>229</v>
      </c>
      <c r="H257" s="162">
        <v>3.0000000000000001E-3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194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194</v>
      </c>
      <c r="BM257" s="170" t="s">
        <v>433</v>
      </c>
    </row>
    <row r="258" spans="1:65" s="2" customFormat="1" ht="21.75" customHeight="1">
      <c r="A258" s="32"/>
      <c r="B258" s="157"/>
      <c r="C258" s="158" t="s">
        <v>434</v>
      </c>
      <c r="D258" s="158" t="s">
        <v>137</v>
      </c>
      <c r="E258" s="159" t="s">
        <v>435</v>
      </c>
      <c r="F258" s="160" t="s">
        <v>436</v>
      </c>
      <c r="G258" s="161" t="s">
        <v>229</v>
      </c>
      <c r="H258" s="162">
        <v>3.0000000000000001E-3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194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194</v>
      </c>
      <c r="BM258" s="170" t="s">
        <v>437</v>
      </c>
    </row>
    <row r="259" spans="1:65" s="12" customFormat="1" ht="22.9" customHeight="1">
      <c r="B259" s="144"/>
      <c r="D259" s="145" t="s">
        <v>75</v>
      </c>
      <c r="E259" s="155" t="s">
        <v>438</v>
      </c>
      <c r="F259" s="155" t="s">
        <v>439</v>
      </c>
      <c r="I259" s="147"/>
      <c r="J259" s="156">
        <f>BK259</f>
        <v>0</v>
      </c>
      <c r="L259" s="144"/>
      <c r="M259" s="149"/>
      <c r="N259" s="150"/>
      <c r="O259" s="150"/>
      <c r="P259" s="151">
        <f>SUM(P260:P278)</f>
        <v>0</v>
      </c>
      <c r="Q259" s="150"/>
      <c r="R259" s="151">
        <f>SUM(R260:R278)</f>
        <v>6.5110000000000015E-2</v>
      </c>
      <c r="S259" s="150"/>
      <c r="T259" s="152">
        <f>SUM(T260:T278)</f>
        <v>7.775E-2</v>
      </c>
      <c r="AR259" s="145" t="s">
        <v>142</v>
      </c>
      <c r="AT259" s="153" t="s">
        <v>75</v>
      </c>
      <c r="AU259" s="153" t="s">
        <v>81</v>
      </c>
      <c r="AY259" s="145" t="s">
        <v>134</v>
      </c>
      <c r="BK259" s="154">
        <f>SUM(BK260:BK278)</f>
        <v>0</v>
      </c>
    </row>
    <row r="260" spans="1:65" s="2" customFormat="1" ht="16.5" customHeight="1">
      <c r="A260" s="32"/>
      <c r="B260" s="157"/>
      <c r="C260" s="158" t="s">
        <v>440</v>
      </c>
      <c r="D260" s="158" t="s">
        <v>137</v>
      </c>
      <c r="E260" s="159" t="s">
        <v>441</v>
      </c>
      <c r="F260" s="160" t="s">
        <v>442</v>
      </c>
      <c r="G260" s="161" t="s">
        <v>377</v>
      </c>
      <c r="H260" s="162">
        <v>1</v>
      </c>
      <c r="I260" s="163"/>
      <c r="J260" s="164">
        <f t="shared" ref="J260:J278" si="3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78" si="31">O260*H260</f>
        <v>0</v>
      </c>
      <c r="Q260" s="168">
        <v>0</v>
      </c>
      <c r="R260" s="168">
        <f t="shared" ref="R260:R278" si="32">Q260*H260</f>
        <v>0</v>
      </c>
      <c r="S260" s="168">
        <v>1.933E-2</v>
      </c>
      <c r="T260" s="169">
        <f t="shared" ref="T260:T278" si="33">S260*H260</f>
        <v>1.933E-2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194</v>
      </c>
      <c r="AT260" s="170" t="s">
        <v>137</v>
      </c>
      <c r="AU260" s="170" t="s">
        <v>142</v>
      </c>
      <c r="AY260" s="17" t="s">
        <v>134</v>
      </c>
      <c r="BE260" s="171">
        <f t="shared" ref="BE260:BE278" si="34">IF(N260="základní",J260,0)</f>
        <v>0</v>
      </c>
      <c r="BF260" s="171">
        <f t="shared" ref="BF260:BF278" si="35">IF(N260="snížená",J260,0)</f>
        <v>0</v>
      </c>
      <c r="BG260" s="171">
        <f t="shared" ref="BG260:BG278" si="36">IF(N260="zákl. přenesená",J260,0)</f>
        <v>0</v>
      </c>
      <c r="BH260" s="171">
        <f t="shared" ref="BH260:BH278" si="37">IF(N260="sníž. přenesená",J260,0)</f>
        <v>0</v>
      </c>
      <c r="BI260" s="171">
        <f t="shared" ref="BI260:BI278" si="38">IF(N260="nulová",J260,0)</f>
        <v>0</v>
      </c>
      <c r="BJ260" s="17" t="s">
        <v>142</v>
      </c>
      <c r="BK260" s="171">
        <f t="shared" ref="BK260:BK278" si="39">ROUND(I260*H260,2)</f>
        <v>0</v>
      </c>
      <c r="BL260" s="17" t="s">
        <v>194</v>
      </c>
      <c r="BM260" s="170" t="s">
        <v>443</v>
      </c>
    </row>
    <row r="261" spans="1:65" s="2" customFormat="1" ht="21.75" customHeight="1">
      <c r="A261" s="32"/>
      <c r="B261" s="157"/>
      <c r="C261" s="158" t="s">
        <v>444</v>
      </c>
      <c r="D261" s="158" t="s">
        <v>137</v>
      </c>
      <c r="E261" s="159" t="s">
        <v>445</v>
      </c>
      <c r="F261" s="160" t="s">
        <v>446</v>
      </c>
      <c r="G261" s="161" t="s">
        <v>377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1.3820000000000001E-2</v>
      </c>
      <c r="R261" s="168">
        <f t="shared" si="32"/>
        <v>1.3820000000000001E-2</v>
      </c>
      <c r="S261" s="168">
        <v>0</v>
      </c>
      <c r="T261" s="169">
        <f t="shared" si="3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194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194</v>
      </c>
      <c r="BM261" s="170" t="s">
        <v>447</v>
      </c>
    </row>
    <row r="262" spans="1:65" s="2" customFormat="1" ht="16.5" customHeight="1">
      <c r="A262" s="32"/>
      <c r="B262" s="157"/>
      <c r="C262" s="158" t="s">
        <v>448</v>
      </c>
      <c r="D262" s="158" t="s">
        <v>137</v>
      </c>
      <c r="E262" s="159" t="s">
        <v>449</v>
      </c>
      <c r="F262" s="160" t="s">
        <v>450</v>
      </c>
      <c r="G262" s="161" t="s">
        <v>377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0</v>
      </c>
      <c r="R262" s="168">
        <f t="shared" si="32"/>
        <v>0</v>
      </c>
      <c r="S262" s="168">
        <v>1.9460000000000002E-2</v>
      </c>
      <c r="T262" s="169">
        <f t="shared" si="33"/>
        <v>1.9460000000000002E-2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194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194</v>
      </c>
      <c r="BM262" s="170" t="s">
        <v>451</v>
      </c>
    </row>
    <row r="263" spans="1:65" s="2" customFormat="1" ht="21.75" customHeight="1">
      <c r="A263" s="32"/>
      <c r="B263" s="157"/>
      <c r="C263" s="158" t="s">
        <v>452</v>
      </c>
      <c r="D263" s="158" t="s">
        <v>137</v>
      </c>
      <c r="E263" s="159" t="s">
        <v>453</v>
      </c>
      <c r="F263" s="160" t="s">
        <v>454</v>
      </c>
      <c r="G263" s="161" t="s">
        <v>377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1.375E-2</v>
      </c>
      <c r="R263" s="168">
        <f t="shared" si="32"/>
        <v>1.375E-2</v>
      </c>
      <c r="S263" s="168">
        <v>0</v>
      </c>
      <c r="T263" s="169">
        <f t="shared" si="3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194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194</v>
      </c>
      <c r="BM263" s="170" t="s">
        <v>455</v>
      </c>
    </row>
    <row r="264" spans="1:65" s="2" customFormat="1" ht="16.5" customHeight="1">
      <c r="A264" s="32"/>
      <c r="B264" s="157"/>
      <c r="C264" s="158" t="s">
        <v>456</v>
      </c>
      <c r="D264" s="158" t="s">
        <v>137</v>
      </c>
      <c r="E264" s="159" t="s">
        <v>457</v>
      </c>
      <c r="F264" s="160" t="s">
        <v>458</v>
      </c>
      <c r="G264" s="161" t="s">
        <v>377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0</v>
      </c>
      <c r="R264" s="168">
        <f t="shared" si="32"/>
        <v>0</v>
      </c>
      <c r="S264" s="168">
        <v>3.2899999999999999E-2</v>
      </c>
      <c r="T264" s="169">
        <f t="shared" si="33"/>
        <v>3.2899999999999999E-2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194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194</v>
      </c>
      <c r="BM264" s="170" t="s">
        <v>459</v>
      </c>
    </row>
    <row r="265" spans="1:65" s="2" customFormat="1" ht="21.75" customHeight="1">
      <c r="A265" s="32"/>
      <c r="B265" s="157"/>
      <c r="C265" s="158" t="s">
        <v>460</v>
      </c>
      <c r="D265" s="158" t="s">
        <v>137</v>
      </c>
      <c r="E265" s="159" t="s">
        <v>461</v>
      </c>
      <c r="F265" s="160" t="s">
        <v>462</v>
      </c>
      <c r="G265" s="161" t="s">
        <v>377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1.9990000000000001E-2</v>
      </c>
      <c r="R265" s="168">
        <f t="shared" si="32"/>
        <v>1.9990000000000001E-2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194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194</v>
      </c>
      <c r="BM265" s="170" t="s">
        <v>463</v>
      </c>
    </row>
    <row r="266" spans="1:65" s="2" customFormat="1" ht="16.5" customHeight="1">
      <c r="A266" s="32"/>
      <c r="B266" s="157"/>
      <c r="C266" s="158" t="s">
        <v>464</v>
      </c>
      <c r="D266" s="158" t="s">
        <v>137</v>
      </c>
      <c r="E266" s="159" t="s">
        <v>465</v>
      </c>
      <c r="F266" s="160" t="s">
        <v>466</v>
      </c>
      <c r="G266" s="161" t="s">
        <v>184</v>
      </c>
      <c r="H266" s="162">
        <v>6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4.8999999999999998E-4</v>
      </c>
      <c r="T266" s="169">
        <f t="shared" si="33"/>
        <v>2.9399999999999999E-3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194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194</v>
      </c>
      <c r="BM266" s="170" t="s">
        <v>467</v>
      </c>
    </row>
    <row r="267" spans="1:65" s="2" customFormat="1" ht="16.5" customHeight="1">
      <c r="A267" s="32"/>
      <c r="B267" s="157"/>
      <c r="C267" s="158" t="s">
        <v>468</v>
      </c>
      <c r="D267" s="158" t="s">
        <v>137</v>
      </c>
      <c r="E267" s="159" t="s">
        <v>469</v>
      </c>
      <c r="F267" s="160" t="s">
        <v>470</v>
      </c>
      <c r="G267" s="161" t="s">
        <v>377</v>
      </c>
      <c r="H267" s="162">
        <v>6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1.89E-3</v>
      </c>
      <c r="R267" s="168">
        <f t="shared" si="32"/>
        <v>1.1339999999999999E-2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194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194</v>
      </c>
      <c r="BM267" s="170" t="s">
        <v>471</v>
      </c>
    </row>
    <row r="268" spans="1:65" s="2" customFormat="1" ht="16.5" customHeight="1">
      <c r="A268" s="32"/>
      <c r="B268" s="157"/>
      <c r="C268" s="158" t="s">
        <v>472</v>
      </c>
      <c r="D268" s="158" t="s">
        <v>137</v>
      </c>
      <c r="E268" s="159" t="s">
        <v>473</v>
      </c>
      <c r="F268" s="160" t="s">
        <v>474</v>
      </c>
      <c r="G268" s="161" t="s">
        <v>377</v>
      </c>
      <c r="H268" s="162">
        <v>2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1.56E-3</v>
      </c>
      <c r="T268" s="169">
        <f t="shared" si="33"/>
        <v>3.1199999999999999E-3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194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194</v>
      </c>
      <c r="BM268" s="170" t="s">
        <v>475</v>
      </c>
    </row>
    <row r="269" spans="1:65" s="2" customFormat="1" ht="16.5" customHeight="1">
      <c r="A269" s="32"/>
      <c r="B269" s="157"/>
      <c r="C269" s="158" t="s">
        <v>476</v>
      </c>
      <c r="D269" s="158" t="s">
        <v>137</v>
      </c>
      <c r="E269" s="159" t="s">
        <v>477</v>
      </c>
      <c r="F269" s="160" t="s">
        <v>478</v>
      </c>
      <c r="G269" s="161" t="s">
        <v>377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1.8E-3</v>
      </c>
      <c r="R269" s="168">
        <f t="shared" si="32"/>
        <v>1.8E-3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194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194</v>
      </c>
      <c r="BM269" s="170" t="s">
        <v>479</v>
      </c>
    </row>
    <row r="270" spans="1:65" s="2" customFormat="1" ht="21.75" customHeight="1">
      <c r="A270" s="32"/>
      <c r="B270" s="157"/>
      <c r="C270" s="158" t="s">
        <v>480</v>
      </c>
      <c r="D270" s="158" t="s">
        <v>137</v>
      </c>
      <c r="E270" s="159" t="s">
        <v>481</v>
      </c>
      <c r="F270" s="160" t="s">
        <v>482</v>
      </c>
      <c r="G270" s="161" t="s">
        <v>377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1.9599999999999999E-3</v>
      </c>
      <c r="R270" s="168">
        <f t="shared" si="32"/>
        <v>1.9599999999999999E-3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194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194</v>
      </c>
      <c r="BM270" s="170" t="s">
        <v>483</v>
      </c>
    </row>
    <row r="271" spans="1:65" s="2" customFormat="1" ht="21.75" customHeight="1">
      <c r="A271" s="32"/>
      <c r="B271" s="157"/>
      <c r="C271" s="158" t="s">
        <v>484</v>
      </c>
      <c r="D271" s="158" t="s">
        <v>137</v>
      </c>
      <c r="E271" s="159" t="s">
        <v>485</v>
      </c>
      <c r="F271" s="160" t="s">
        <v>486</v>
      </c>
      <c r="G271" s="161" t="s">
        <v>184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1.2800000000000001E-3</v>
      </c>
      <c r="R271" s="168">
        <f t="shared" si="32"/>
        <v>1.2800000000000001E-3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194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194</v>
      </c>
      <c r="BM271" s="170" t="s">
        <v>487</v>
      </c>
    </row>
    <row r="272" spans="1:65" s="2" customFormat="1" ht="16.5" customHeight="1">
      <c r="A272" s="32"/>
      <c r="B272" s="157"/>
      <c r="C272" s="158" t="s">
        <v>488</v>
      </c>
      <c r="D272" s="158" t="s">
        <v>137</v>
      </c>
      <c r="E272" s="159" t="s">
        <v>489</v>
      </c>
      <c r="F272" s="160" t="s">
        <v>490</v>
      </c>
      <c r="G272" s="161" t="s">
        <v>184</v>
      </c>
      <c r="H272" s="162">
        <v>3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1.3999999999999999E-4</v>
      </c>
      <c r="R272" s="168">
        <f t="shared" si="32"/>
        <v>4.1999999999999996E-4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194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194</v>
      </c>
      <c r="BM272" s="170" t="s">
        <v>491</v>
      </c>
    </row>
    <row r="273" spans="1:65" s="2" customFormat="1" ht="21.75" customHeight="1">
      <c r="A273" s="32"/>
      <c r="B273" s="157"/>
      <c r="C273" s="188" t="s">
        <v>492</v>
      </c>
      <c r="D273" s="188" t="s">
        <v>187</v>
      </c>
      <c r="E273" s="189" t="s">
        <v>493</v>
      </c>
      <c r="F273" s="190" t="s">
        <v>494</v>
      </c>
      <c r="G273" s="191" t="s">
        <v>184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4.4000000000000002E-4</v>
      </c>
      <c r="R273" s="168">
        <f t="shared" si="32"/>
        <v>4.4000000000000002E-4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284</v>
      </c>
      <c r="AT273" s="170" t="s">
        <v>187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194</v>
      </c>
      <c r="BM273" s="170" t="s">
        <v>495</v>
      </c>
    </row>
    <row r="274" spans="1:65" s="2" customFormat="1" ht="21.75" customHeight="1">
      <c r="A274" s="32"/>
      <c r="B274" s="157"/>
      <c r="C274" s="188" t="s">
        <v>496</v>
      </c>
      <c r="D274" s="188" t="s">
        <v>187</v>
      </c>
      <c r="E274" s="189" t="s">
        <v>497</v>
      </c>
      <c r="F274" s="190" t="s">
        <v>498</v>
      </c>
      <c r="G274" s="191" t="s">
        <v>184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284</v>
      </c>
      <c r="AT274" s="170" t="s">
        <v>187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194</v>
      </c>
      <c r="BM274" s="170" t="s">
        <v>499</v>
      </c>
    </row>
    <row r="275" spans="1:65" s="2" customFormat="1" ht="16.5" customHeight="1">
      <c r="A275" s="32"/>
      <c r="B275" s="157"/>
      <c r="C275" s="158" t="s">
        <v>500</v>
      </c>
      <c r="D275" s="158" t="s">
        <v>137</v>
      </c>
      <c r="E275" s="159" t="s">
        <v>501</v>
      </c>
      <c r="F275" s="160" t="s">
        <v>502</v>
      </c>
      <c r="G275" s="161" t="s">
        <v>184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3.1E-4</v>
      </c>
      <c r="R275" s="168">
        <f t="shared" si="32"/>
        <v>3.1E-4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194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194</v>
      </c>
      <c r="BM275" s="170" t="s">
        <v>503</v>
      </c>
    </row>
    <row r="276" spans="1:65" s="2" customFormat="1" ht="21.75" customHeight="1">
      <c r="A276" s="32"/>
      <c r="B276" s="157"/>
      <c r="C276" s="158" t="s">
        <v>504</v>
      </c>
      <c r="D276" s="158" t="s">
        <v>137</v>
      </c>
      <c r="E276" s="159" t="s">
        <v>505</v>
      </c>
      <c r="F276" s="160" t="s">
        <v>506</v>
      </c>
      <c r="G276" s="161" t="s">
        <v>229</v>
      </c>
      <c r="H276" s="162">
        <v>6.5000000000000002E-2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194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194</v>
      </c>
      <c r="BM276" s="170" t="s">
        <v>507</v>
      </c>
    </row>
    <row r="277" spans="1:65" s="2" customFormat="1" ht="21.75" customHeight="1">
      <c r="A277" s="32"/>
      <c r="B277" s="157"/>
      <c r="C277" s="158" t="s">
        <v>508</v>
      </c>
      <c r="D277" s="158" t="s">
        <v>137</v>
      </c>
      <c r="E277" s="159" t="s">
        <v>509</v>
      </c>
      <c r="F277" s="160" t="s">
        <v>510</v>
      </c>
      <c r="G277" s="161" t="s">
        <v>229</v>
      </c>
      <c r="H277" s="162">
        <v>6.5000000000000002E-2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194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194</v>
      </c>
      <c r="BM277" s="170" t="s">
        <v>511</v>
      </c>
    </row>
    <row r="278" spans="1:65" s="2" customFormat="1" ht="33" customHeight="1">
      <c r="A278" s="32"/>
      <c r="B278" s="157"/>
      <c r="C278" s="158" t="s">
        <v>512</v>
      </c>
      <c r="D278" s="158" t="s">
        <v>137</v>
      </c>
      <c r="E278" s="159" t="s">
        <v>513</v>
      </c>
      <c r="F278" s="160" t="s">
        <v>514</v>
      </c>
      <c r="G278" s="161" t="s">
        <v>515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194</v>
      </c>
      <c r="AT278" s="170" t="s">
        <v>137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194</v>
      </c>
      <c r="BM278" s="170" t="s">
        <v>516</v>
      </c>
    </row>
    <row r="279" spans="1:65" s="12" customFormat="1" ht="22.9" customHeight="1">
      <c r="B279" s="144"/>
      <c r="D279" s="145" t="s">
        <v>75</v>
      </c>
      <c r="E279" s="155" t="s">
        <v>517</v>
      </c>
      <c r="F279" s="155" t="s">
        <v>518</v>
      </c>
      <c r="I279" s="147"/>
      <c r="J279" s="156">
        <f>BK279</f>
        <v>0</v>
      </c>
      <c r="L279" s="144"/>
      <c r="M279" s="149"/>
      <c r="N279" s="150"/>
      <c r="O279" s="150"/>
      <c r="P279" s="151">
        <f>SUM(P280:P282)</f>
        <v>0</v>
      </c>
      <c r="Q279" s="150"/>
      <c r="R279" s="151">
        <f>SUM(R280:R282)</f>
        <v>1.2E-2</v>
      </c>
      <c r="S279" s="150"/>
      <c r="T279" s="152">
        <f>SUM(T280:T282)</f>
        <v>0</v>
      </c>
      <c r="AR279" s="145" t="s">
        <v>142</v>
      </c>
      <c r="AT279" s="153" t="s">
        <v>75</v>
      </c>
      <c r="AU279" s="153" t="s">
        <v>81</v>
      </c>
      <c r="AY279" s="145" t="s">
        <v>134</v>
      </c>
      <c r="BK279" s="154">
        <f>SUM(BK280:BK282)</f>
        <v>0</v>
      </c>
    </row>
    <row r="280" spans="1:65" s="2" customFormat="1" ht="21.75" customHeight="1">
      <c r="A280" s="32"/>
      <c r="B280" s="157"/>
      <c r="C280" s="158" t="s">
        <v>519</v>
      </c>
      <c r="D280" s="158" t="s">
        <v>137</v>
      </c>
      <c r="E280" s="159" t="s">
        <v>520</v>
      </c>
      <c r="F280" s="160" t="s">
        <v>521</v>
      </c>
      <c r="G280" s="161" t="s">
        <v>377</v>
      </c>
      <c r="H280" s="162">
        <v>1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1.2E-2</v>
      </c>
      <c r="R280" s="168">
        <f>Q280*H280</f>
        <v>1.2E-2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194</v>
      </c>
      <c r="AT280" s="170" t="s">
        <v>137</v>
      </c>
      <c r="AU280" s="170" t="s">
        <v>142</v>
      </c>
      <c r="AY280" s="17" t="s">
        <v>134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142</v>
      </c>
      <c r="BK280" s="171">
        <f>ROUND(I280*H280,2)</f>
        <v>0</v>
      </c>
      <c r="BL280" s="17" t="s">
        <v>194</v>
      </c>
      <c r="BM280" s="170" t="s">
        <v>522</v>
      </c>
    </row>
    <row r="281" spans="1:65" s="2" customFormat="1" ht="21.75" customHeight="1">
      <c r="A281" s="32"/>
      <c r="B281" s="157"/>
      <c r="C281" s="158" t="s">
        <v>523</v>
      </c>
      <c r="D281" s="158" t="s">
        <v>137</v>
      </c>
      <c r="E281" s="159" t="s">
        <v>524</v>
      </c>
      <c r="F281" s="160" t="s">
        <v>525</v>
      </c>
      <c r="G281" s="161" t="s">
        <v>229</v>
      </c>
      <c r="H281" s="162">
        <v>1.2E-2</v>
      </c>
      <c r="I281" s="163"/>
      <c r="J281" s="164">
        <f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>O281*H281</f>
        <v>0</v>
      </c>
      <c r="Q281" s="168">
        <v>0</v>
      </c>
      <c r="R281" s="168">
        <f>Q281*H281</f>
        <v>0</v>
      </c>
      <c r="S281" s="168">
        <v>0</v>
      </c>
      <c r="T281" s="16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194</v>
      </c>
      <c r="AT281" s="170" t="s">
        <v>137</v>
      </c>
      <c r="AU281" s="170" t="s">
        <v>142</v>
      </c>
      <c r="AY281" s="17" t="s">
        <v>134</v>
      </c>
      <c r="BE281" s="171">
        <f>IF(N281="základní",J281,0)</f>
        <v>0</v>
      </c>
      <c r="BF281" s="171">
        <f>IF(N281="snížená",J281,0)</f>
        <v>0</v>
      </c>
      <c r="BG281" s="171">
        <f>IF(N281="zákl. přenesená",J281,0)</f>
        <v>0</v>
      </c>
      <c r="BH281" s="171">
        <f>IF(N281="sníž. přenesená",J281,0)</f>
        <v>0</v>
      </c>
      <c r="BI281" s="171">
        <f>IF(N281="nulová",J281,0)</f>
        <v>0</v>
      </c>
      <c r="BJ281" s="17" t="s">
        <v>142</v>
      </c>
      <c r="BK281" s="171">
        <f>ROUND(I281*H281,2)</f>
        <v>0</v>
      </c>
      <c r="BL281" s="17" t="s">
        <v>194</v>
      </c>
      <c r="BM281" s="170" t="s">
        <v>526</v>
      </c>
    </row>
    <row r="282" spans="1:65" s="2" customFormat="1" ht="21.75" customHeight="1">
      <c r="A282" s="32"/>
      <c r="B282" s="157"/>
      <c r="C282" s="158" t="s">
        <v>527</v>
      </c>
      <c r="D282" s="158" t="s">
        <v>137</v>
      </c>
      <c r="E282" s="159" t="s">
        <v>528</v>
      </c>
      <c r="F282" s="160" t="s">
        <v>529</v>
      </c>
      <c r="G282" s="161" t="s">
        <v>229</v>
      </c>
      <c r="H282" s="162">
        <v>1.2E-2</v>
      </c>
      <c r="I282" s="163"/>
      <c r="J282" s="164">
        <f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>O282*H282</f>
        <v>0</v>
      </c>
      <c r="Q282" s="168">
        <v>0</v>
      </c>
      <c r="R282" s="168">
        <f>Q282*H282</f>
        <v>0</v>
      </c>
      <c r="S282" s="168">
        <v>0</v>
      </c>
      <c r="T282" s="16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194</v>
      </c>
      <c r="AT282" s="170" t="s">
        <v>137</v>
      </c>
      <c r="AU282" s="170" t="s">
        <v>142</v>
      </c>
      <c r="AY282" s="17" t="s">
        <v>134</v>
      </c>
      <c r="BE282" s="171">
        <f>IF(N282="základní",J282,0)</f>
        <v>0</v>
      </c>
      <c r="BF282" s="171">
        <f>IF(N282="snížená",J282,0)</f>
        <v>0</v>
      </c>
      <c r="BG282" s="171">
        <f>IF(N282="zákl. přenesená",J282,0)</f>
        <v>0</v>
      </c>
      <c r="BH282" s="171">
        <f>IF(N282="sníž. přenesená",J282,0)</f>
        <v>0</v>
      </c>
      <c r="BI282" s="171">
        <f>IF(N282="nulová",J282,0)</f>
        <v>0</v>
      </c>
      <c r="BJ282" s="17" t="s">
        <v>142</v>
      </c>
      <c r="BK282" s="171">
        <f>ROUND(I282*H282,2)</f>
        <v>0</v>
      </c>
      <c r="BL282" s="17" t="s">
        <v>194</v>
      </c>
      <c r="BM282" s="170" t="s">
        <v>530</v>
      </c>
    </row>
    <row r="283" spans="1:65" s="12" customFormat="1" ht="22.9" customHeight="1">
      <c r="B283" s="144"/>
      <c r="D283" s="145" t="s">
        <v>75</v>
      </c>
      <c r="E283" s="155" t="s">
        <v>531</v>
      </c>
      <c r="F283" s="155" t="s">
        <v>532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SUM(P284:P300)</f>
        <v>0</v>
      </c>
      <c r="Q283" s="150"/>
      <c r="R283" s="151">
        <f>SUM(R284:R300)</f>
        <v>2.4510000000000001E-2</v>
      </c>
      <c r="S283" s="150"/>
      <c r="T283" s="152">
        <f>SUM(T284:T300)</f>
        <v>0</v>
      </c>
      <c r="AR283" s="145" t="s">
        <v>142</v>
      </c>
      <c r="AT283" s="153" t="s">
        <v>75</v>
      </c>
      <c r="AU283" s="153" t="s">
        <v>81</v>
      </c>
      <c r="AY283" s="145" t="s">
        <v>134</v>
      </c>
      <c r="BK283" s="154">
        <f>SUM(BK284:BK300)</f>
        <v>0</v>
      </c>
    </row>
    <row r="284" spans="1:65" s="2" customFormat="1" ht="16.5" customHeight="1">
      <c r="A284" s="32"/>
      <c r="B284" s="157"/>
      <c r="C284" s="158" t="s">
        <v>533</v>
      </c>
      <c r="D284" s="158" t="s">
        <v>137</v>
      </c>
      <c r="E284" s="159" t="s">
        <v>534</v>
      </c>
      <c r="F284" s="160" t="s">
        <v>535</v>
      </c>
      <c r="G284" s="161" t="s">
        <v>184</v>
      </c>
      <c r="H284" s="162">
        <v>1</v>
      </c>
      <c r="I284" s="163"/>
      <c r="J284" s="164">
        <f t="shared" ref="J284:J300" si="40"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ref="P284:P300" si="41">O284*H284</f>
        <v>0</v>
      </c>
      <c r="Q284" s="168">
        <v>0</v>
      </c>
      <c r="R284" s="168">
        <f t="shared" ref="R284:R300" si="42">Q284*H284</f>
        <v>0</v>
      </c>
      <c r="S284" s="168">
        <v>0</v>
      </c>
      <c r="T284" s="169">
        <f t="shared" ref="T284:T300" si="43"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194</v>
      </c>
      <c r="AT284" s="170" t="s">
        <v>137</v>
      </c>
      <c r="AU284" s="170" t="s">
        <v>142</v>
      </c>
      <c r="AY284" s="17" t="s">
        <v>134</v>
      </c>
      <c r="BE284" s="171">
        <f t="shared" ref="BE284:BE300" si="44">IF(N284="základní",J284,0)</f>
        <v>0</v>
      </c>
      <c r="BF284" s="171">
        <f t="shared" ref="BF284:BF300" si="45">IF(N284="snížená",J284,0)</f>
        <v>0</v>
      </c>
      <c r="BG284" s="171">
        <f t="shared" ref="BG284:BG300" si="46">IF(N284="zákl. přenesená",J284,0)</f>
        <v>0</v>
      </c>
      <c r="BH284" s="171">
        <f t="shared" ref="BH284:BH300" si="47">IF(N284="sníž. přenesená",J284,0)</f>
        <v>0</v>
      </c>
      <c r="BI284" s="171">
        <f t="shared" ref="BI284:BI300" si="48">IF(N284="nulová",J284,0)</f>
        <v>0</v>
      </c>
      <c r="BJ284" s="17" t="s">
        <v>142</v>
      </c>
      <c r="BK284" s="171">
        <f t="shared" ref="BK284:BK300" si="49">ROUND(I284*H284,2)</f>
        <v>0</v>
      </c>
      <c r="BL284" s="17" t="s">
        <v>194</v>
      </c>
      <c r="BM284" s="170" t="s">
        <v>536</v>
      </c>
    </row>
    <row r="285" spans="1:65" s="2" customFormat="1" ht="21.75" customHeight="1">
      <c r="A285" s="32"/>
      <c r="B285" s="157"/>
      <c r="C285" s="188" t="s">
        <v>537</v>
      </c>
      <c r="D285" s="188" t="s">
        <v>187</v>
      </c>
      <c r="E285" s="189" t="s">
        <v>538</v>
      </c>
      <c r="F285" s="190" t="s">
        <v>539</v>
      </c>
      <c r="G285" s="191" t="s">
        <v>184</v>
      </c>
      <c r="H285" s="192">
        <v>1</v>
      </c>
      <c r="I285" s="193"/>
      <c r="J285" s="194">
        <f t="shared" si="40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41"/>
        <v>0</v>
      </c>
      <c r="Q285" s="168">
        <v>2.0000000000000002E-5</v>
      </c>
      <c r="R285" s="168">
        <f t="shared" si="42"/>
        <v>2.0000000000000002E-5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284</v>
      </c>
      <c r="AT285" s="170" t="s">
        <v>187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194</v>
      </c>
      <c r="BM285" s="170" t="s">
        <v>540</v>
      </c>
    </row>
    <row r="286" spans="1:65" s="2" customFormat="1" ht="21.75" customHeight="1">
      <c r="A286" s="32"/>
      <c r="B286" s="157"/>
      <c r="C286" s="158" t="s">
        <v>541</v>
      </c>
      <c r="D286" s="158" t="s">
        <v>137</v>
      </c>
      <c r="E286" s="159" t="s">
        <v>542</v>
      </c>
      <c r="F286" s="160" t="s">
        <v>543</v>
      </c>
      <c r="G286" s="161" t="s">
        <v>295</v>
      </c>
      <c r="H286" s="162">
        <v>30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194</v>
      </c>
      <c r="AT286" s="170" t="s">
        <v>137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194</v>
      </c>
      <c r="BM286" s="170" t="s">
        <v>544</v>
      </c>
    </row>
    <row r="287" spans="1:65" s="2" customFormat="1" ht="16.5" customHeight="1">
      <c r="A287" s="32"/>
      <c r="B287" s="157"/>
      <c r="C287" s="188" t="s">
        <v>545</v>
      </c>
      <c r="D287" s="188" t="s">
        <v>187</v>
      </c>
      <c r="E287" s="189" t="s">
        <v>546</v>
      </c>
      <c r="F287" s="190" t="s">
        <v>547</v>
      </c>
      <c r="G287" s="191" t="s">
        <v>295</v>
      </c>
      <c r="H287" s="192">
        <v>15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1.7000000000000001E-4</v>
      </c>
      <c r="R287" s="168">
        <f t="shared" si="42"/>
        <v>2.5500000000000002E-3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284</v>
      </c>
      <c r="AT287" s="170" t="s">
        <v>187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194</v>
      </c>
      <c r="BM287" s="170" t="s">
        <v>548</v>
      </c>
    </row>
    <row r="288" spans="1:65" s="2" customFormat="1" ht="16.5" customHeight="1">
      <c r="A288" s="32"/>
      <c r="B288" s="157"/>
      <c r="C288" s="188" t="s">
        <v>549</v>
      </c>
      <c r="D288" s="188" t="s">
        <v>187</v>
      </c>
      <c r="E288" s="189" t="s">
        <v>550</v>
      </c>
      <c r="F288" s="190" t="s">
        <v>551</v>
      </c>
      <c r="G288" s="191" t="s">
        <v>295</v>
      </c>
      <c r="H288" s="192">
        <v>5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2.7999999999999998E-4</v>
      </c>
      <c r="R288" s="168">
        <f t="shared" si="42"/>
        <v>1.3999999999999998E-3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284</v>
      </c>
      <c r="AT288" s="170" t="s">
        <v>187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194</v>
      </c>
      <c r="BM288" s="170" t="s">
        <v>552</v>
      </c>
    </row>
    <row r="289" spans="1:65" s="2" customFormat="1" ht="21.75" customHeight="1">
      <c r="A289" s="32"/>
      <c r="B289" s="157"/>
      <c r="C289" s="158" t="s">
        <v>553</v>
      </c>
      <c r="D289" s="158" t="s">
        <v>137</v>
      </c>
      <c r="E289" s="159" t="s">
        <v>554</v>
      </c>
      <c r="F289" s="160" t="s">
        <v>555</v>
      </c>
      <c r="G289" s="161" t="s">
        <v>184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194</v>
      </c>
      <c r="AT289" s="170" t="s">
        <v>137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194</v>
      </c>
      <c r="BM289" s="170" t="s">
        <v>556</v>
      </c>
    </row>
    <row r="290" spans="1:65" s="2" customFormat="1" ht="21.75" customHeight="1">
      <c r="A290" s="32"/>
      <c r="B290" s="157"/>
      <c r="C290" s="188" t="s">
        <v>557</v>
      </c>
      <c r="D290" s="188" t="s">
        <v>187</v>
      </c>
      <c r="E290" s="189" t="s">
        <v>558</v>
      </c>
      <c r="F290" s="190" t="s">
        <v>559</v>
      </c>
      <c r="G290" s="191" t="s">
        <v>184</v>
      </c>
      <c r="H290" s="192">
        <v>1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1.6899999999999998E-2</v>
      </c>
      <c r="R290" s="168">
        <f t="shared" si="42"/>
        <v>1.6899999999999998E-2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284</v>
      </c>
      <c r="AT290" s="170" t="s">
        <v>187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194</v>
      </c>
      <c r="BM290" s="170" t="s">
        <v>560</v>
      </c>
    </row>
    <row r="291" spans="1:65" s="2" customFormat="1" ht="21.75" customHeight="1">
      <c r="A291" s="32"/>
      <c r="B291" s="157"/>
      <c r="C291" s="158" t="s">
        <v>561</v>
      </c>
      <c r="D291" s="158" t="s">
        <v>137</v>
      </c>
      <c r="E291" s="159" t="s">
        <v>562</v>
      </c>
      <c r="F291" s="160" t="s">
        <v>563</v>
      </c>
      <c r="G291" s="161" t="s">
        <v>184</v>
      </c>
      <c r="H291" s="162">
        <v>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194</v>
      </c>
      <c r="AT291" s="170" t="s">
        <v>137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194</v>
      </c>
      <c r="BM291" s="170" t="s">
        <v>564</v>
      </c>
    </row>
    <row r="292" spans="1:65" s="2" customFormat="1" ht="21.75" customHeight="1">
      <c r="A292" s="32"/>
      <c r="B292" s="157"/>
      <c r="C292" s="188" t="s">
        <v>565</v>
      </c>
      <c r="D292" s="188" t="s">
        <v>187</v>
      </c>
      <c r="E292" s="189" t="s">
        <v>566</v>
      </c>
      <c r="F292" s="190" t="s">
        <v>567</v>
      </c>
      <c r="G292" s="191" t="s">
        <v>184</v>
      </c>
      <c r="H292" s="192">
        <v>3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1E-4</v>
      </c>
      <c r="R292" s="168">
        <f t="shared" si="42"/>
        <v>3.0000000000000003E-4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284</v>
      </c>
      <c r="AT292" s="170" t="s">
        <v>187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194</v>
      </c>
      <c r="BM292" s="170" t="s">
        <v>568</v>
      </c>
    </row>
    <row r="293" spans="1:65" s="2" customFormat="1" ht="21.75" customHeight="1">
      <c r="A293" s="32"/>
      <c r="B293" s="157"/>
      <c r="C293" s="158" t="s">
        <v>569</v>
      </c>
      <c r="D293" s="158" t="s">
        <v>137</v>
      </c>
      <c r="E293" s="159" t="s">
        <v>570</v>
      </c>
      <c r="F293" s="160" t="s">
        <v>571</v>
      </c>
      <c r="G293" s="161" t="s">
        <v>184</v>
      </c>
      <c r="H293" s="162">
        <v>2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194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194</v>
      </c>
      <c r="BM293" s="170" t="s">
        <v>572</v>
      </c>
    </row>
    <row r="294" spans="1:65" s="2" customFormat="1" ht="16.5" customHeight="1">
      <c r="A294" s="32"/>
      <c r="B294" s="157"/>
      <c r="C294" s="188" t="s">
        <v>573</v>
      </c>
      <c r="D294" s="188" t="s">
        <v>187</v>
      </c>
      <c r="E294" s="189" t="s">
        <v>574</v>
      </c>
      <c r="F294" s="190" t="s">
        <v>575</v>
      </c>
      <c r="G294" s="191" t="s">
        <v>184</v>
      </c>
      <c r="H294" s="192">
        <v>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2.7E-4</v>
      </c>
      <c r="R294" s="168">
        <f t="shared" si="42"/>
        <v>5.4000000000000001E-4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284</v>
      </c>
      <c r="AT294" s="170" t="s">
        <v>187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194</v>
      </c>
      <c r="BM294" s="170" t="s">
        <v>576</v>
      </c>
    </row>
    <row r="295" spans="1:65" s="2" customFormat="1" ht="21.75" customHeight="1">
      <c r="A295" s="32"/>
      <c r="B295" s="157"/>
      <c r="C295" s="158" t="s">
        <v>577</v>
      </c>
      <c r="D295" s="158" t="s">
        <v>137</v>
      </c>
      <c r="E295" s="159" t="s">
        <v>578</v>
      </c>
      <c r="F295" s="160" t="s">
        <v>579</v>
      </c>
      <c r="G295" s="161" t="s">
        <v>184</v>
      </c>
      <c r="H295" s="162">
        <v>2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194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194</v>
      </c>
      <c r="BM295" s="170" t="s">
        <v>580</v>
      </c>
    </row>
    <row r="296" spans="1:65" s="2" customFormat="1" ht="16.5" customHeight="1">
      <c r="A296" s="32"/>
      <c r="B296" s="157"/>
      <c r="C296" s="188" t="s">
        <v>581</v>
      </c>
      <c r="D296" s="188" t="s">
        <v>187</v>
      </c>
      <c r="E296" s="189" t="s">
        <v>582</v>
      </c>
      <c r="F296" s="190" t="s">
        <v>583</v>
      </c>
      <c r="G296" s="191" t="s">
        <v>184</v>
      </c>
      <c r="H296" s="192">
        <v>2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8.0000000000000004E-4</v>
      </c>
      <c r="R296" s="168">
        <f t="shared" si="42"/>
        <v>1.6000000000000001E-3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284</v>
      </c>
      <c r="AT296" s="170" t="s">
        <v>187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194</v>
      </c>
      <c r="BM296" s="170" t="s">
        <v>584</v>
      </c>
    </row>
    <row r="297" spans="1:65" s="2" customFormat="1" ht="16.5" customHeight="1">
      <c r="A297" s="32"/>
      <c r="B297" s="157"/>
      <c r="C297" s="188" t="s">
        <v>585</v>
      </c>
      <c r="D297" s="188" t="s">
        <v>187</v>
      </c>
      <c r="E297" s="189" t="s">
        <v>586</v>
      </c>
      <c r="F297" s="190" t="s">
        <v>587</v>
      </c>
      <c r="G297" s="191" t="s">
        <v>295</v>
      </c>
      <c r="H297" s="192">
        <v>10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1.2E-4</v>
      </c>
      <c r="R297" s="168">
        <f t="shared" si="42"/>
        <v>1.2000000000000001E-3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284</v>
      </c>
      <c r="AT297" s="170" t="s">
        <v>187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194</v>
      </c>
      <c r="BM297" s="170" t="s">
        <v>588</v>
      </c>
    </row>
    <row r="298" spans="1:65" s="2" customFormat="1" ht="21.75" customHeight="1">
      <c r="A298" s="32"/>
      <c r="B298" s="157"/>
      <c r="C298" s="158" t="s">
        <v>589</v>
      </c>
      <c r="D298" s="158" t="s">
        <v>137</v>
      </c>
      <c r="E298" s="159" t="s">
        <v>590</v>
      </c>
      <c r="F298" s="160" t="s">
        <v>591</v>
      </c>
      <c r="G298" s="161" t="s">
        <v>184</v>
      </c>
      <c r="H298" s="162">
        <v>1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194</v>
      </c>
      <c r="AT298" s="170" t="s">
        <v>137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194</v>
      </c>
      <c r="BM298" s="170" t="s">
        <v>592</v>
      </c>
    </row>
    <row r="299" spans="1:65" s="2" customFormat="1" ht="21.75" customHeight="1">
      <c r="A299" s="32"/>
      <c r="B299" s="157"/>
      <c r="C299" s="158" t="s">
        <v>593</v>
      </c>
      <c r="D299" s="158" t="s">
        <v>137</v>
      </c>
      <c r="E299" s="159" t="s">
        <v>594</v>
      </c>
      <c r="F299" s="160" t="s">
        <v>595</v>
      </c>
      <c r="G299" s="161" t="s">
        <v>229</v>
      </c>
      <c r="H299" s="162">
        <v>2.5000000000000001E-2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194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194</v>
      </c>
      <c r="BM299" s="170" t="s">
        <v>596</v>
      </c>
    </row>
    <row r="300" spans="1:65" s="2" customFormat="1" ht="21.75" customHeight="1">
      <c r="A300" s="32"/>
      <c r="B300" s="157"/>
      <c r="C300" s="158" t="s">
        <v>597</v>
      </c>
      <c r="D300" s="158" t="s">
        <v>137</v>
      </c>
      <c r="E300" s="159" t="s">
        <v>598</v>
      </c>
      <c r="F300" s="160" t="s">
        <v>599</v>
      </c>
      <c r="G300" s="161" t="s">
        <v>229</v>
      </c>
      <c r="H300" s="162">
        <v>2.5000000000000001E-2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194</v>
      </c>
      <c r="AT300" s="170" t="s">
        <v>137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194</v>
      </c>
      <c r="BM300" s="170" t="s">
        <v>600</v>
      </c>
    </row>
    <row r="301" spans="1:65" s="12" customFormat="1" ht="22.9" customHeight="1">
      <c r="B301" s="144"/>
      <c r="D301" s="145" t="s">
        <v>75</v>
      </c>
      <c r="E301" s="155" t="s">
        <v>601</v>
      </c>
      <c r="F301" s="155" t="s">
        <v>602</v>
      </c>
      <c r="I301" s="147"/>
      <c r="J301" s="156">
        <f>BK301</f>
        <v>0</v>
      </c>
      <c r="L301" s="144"/>
      <c r="M301" s="149"/>
      <c r="N301" s="150"/>
      <c r="O301" s="150"/>
      <c r="P301" s="151">
        <f>SUM(P302:P306)</f>
        <v>0</v>
      </c>
      <c r="Q301" s="150"/>
      <c r="R301" s="151">
        <f>SUM(R302:R306)</f>
        <v>0.01</v>
      </c>
      <c r="S301" s="150"/>
      <c r="T301" s="152">
        <f>SUM(T302:T306)</f>
        <v>4.0000000000000001E-3</v>
      </c>
      <c r="AR301" s="145" t="s">
        <v>142</v>
      </c>
      <c r="AT301" s="153" t="s">
        <v>75</v>
      </c>
      <c r="AU301" s="153" t="s">
        <v>81</v>
      </c>
      <c r="AY301" s="145" t="s">
        <v>134</v>
      </c>
      <c r="BK301" s="154">
        <f>SUM(BK302:BK306)</f>
        <v>0</v>
      </c>
    </row>
    <row r="302" spans="1:65" s="2" customFormat="1" ht="16.5" customHeight="1">
      <c r="A302" s="32"/>
      <c r="B302" s="157"/>
      <c r="C302" s="158" t="s">
        <v>603</v>
      </c>
      <c r="D302" s="158" t="s">
        <v>137</v>
      </c>
      <c r="E302" s="159" t="s">
        <v>604</v>
      </c>
      <c r="F302" s="160" t="s">
        <v>605</v>
      </c>
      <c r="G302" s="161" t="s">
        <v>184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194</v>
      </c>
      <c r="AT302" s="170" t="s">
        <v>137</v>
      </c>
      <c r="AU302" s="170" t="s">
        <v>142</v>
      </c>
      <c r="AY302" s="17" t="s">
        <v>134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142</v>
      </c>
      <c r="BK302" s="171">
        <f>ROUND(I302*H302,2)</f>
        <v>0</v>
      </c>
      <c r="BL302" s="17" t="s">
        <v>194</v>
      </c>
      <c r="BM302" s="170" t="s">
        <v>606</v>
      </c>
    </row>
    <row r="303" spans="1:65" s="2" customFormat="1" ht="16.5" customHeight="1">
      <c r="A303" s="32"/>
      <c r="B303" s="157"/>
      <c r="C303" s="188" t="s">
        <v>607</v>
      </c>
      <c r="D303" s="188" t="s">
        <v>187</v>
      </c>
      <c r="E303" s="189" t="s">
        <v>608</v>
      </c>
      <c r="F303" s="190" t="s">
        <v>609</v>
      </c>
      <c r="G303" s="191" t="s">
        <v>184</v>
      </c>
      <c r="H303" s="192">
        <v>2</v>
      </c>
      <c r="I303" s="193"/>
      <c r="J303" s="194">
        <f>ROUND(I303*H303,2)</f>
        <v>0</v>
      </c>
      <c r="K303" s="195"/>
      <c r="L303" s="196"/>
      <c r="M303" s="197" t="s">
        <v>1</v>
      </c>
      <c r="N303" s="198" t="s">
        <v>42</v>
      </c>
      <c r="O303" s="58"/>
      <c r="P303" s="168">
        <f>O303*H303</f>
        <v>0</v>
      </c>
      <c r="Q303" s="168">
        <v>5.0000000000000001E-3</v>
      </c>
      <c r="R303" s="168">
        <f>Q303*H303</f>
        <v>0.01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284</v>
      </c>
      <c r="AT303" s="170" t="s">
        <v>187</v>
      </c>
      <c r="AU303" s="170" t="s">
        <v>142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142</v>
      </c>
      <c r="BK303" s="171">
        <f>ROUND(I303*H303,2)</f>
        <v>0</v>
      </c>
      <c r="BL303" s="17" t="s">
        <v>194</v>
      </c>
      <c r="BM303" s="170" t="s">
        <v>610</v>
      </c>
    </row>
    <row r="304" spans="1:65" s="2" customFormat="1" ht="21.75" customHeight="1">
      <c r="A304" s="32"/>
      <c r="B304" s="157"/>
      <c r="C304" s="158" t="s">
        <v>611</v>
      </c>
      <c r="D304" s="158" t="s">
        <v>137</v>
      </c>
      <c r="E304" s="159" t="s">
        <v>612</v>
      </c>
      <c r="F304" s="160" t="s">
        <v>613</v>
      </c>
      <c r="G304" s="161" t="s">
        <v>184</v>
      </c>
      <c r="H304" s="162">
        <v>2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2E-3</v>
      </c>
      <c r="T304" s="169">
        <f>S304*H304</f>
        <v>4.0000000000000001E-3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194</v>
      </c>
      <c r="AT304" s="170" t="s">
        <v>137</v>
      </c>
      <c r="AU304" s="170" t="s">
        <v>142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194</v>
      </c>
      <c r="BM304" s="170" t="s">
        <v>614</v>
      </c>
    </row>
    <row r="305" spans="1:65" s="2" customFormat="1" ht="21.75" customHeight="1">
      <c r="A305" s="32"/>
      <c r="B305" s="157"/>
      <c r="C305" s="158" t="s">
        <v>615</v>
      </c>
      <c r="D305" s="158" t="s">
        <v>137</v>
      </c>
      <c r="E305" s="159" t="s">
        <v>616</v>
      </c>
      <c r="F305" s="160" t="s">
        <v>617</v>
      </c>
      <c r="G305" s="161" t="s">
        <v>229</v>
      </c>
      <c r="H305" s="162">
        <v>0.01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194</v>
      </c>
      <c r="AT305" s="170" t="s">
        <v>137</v>
      </c>
      <c r="AU305" s="170" t="s">
        <v>142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194</v>
      </c>
      <c r="BM305" s="170" t="s">
        <v>618</v>
      </c>
    </row>
    <row r="306" spans="1:65" s="2" customFormat="1" ht="21.75" customHeight="1">
      <c r="A306" s="32"/>
      <c r="B306" s="157"/>
      <c r="C306" s="158" t="s">
        <v>619</v>
      </c>
      <c r="D306" s="158" t="s">
        <v>137</v>
      </c>
      <c r="E306" s="159" t="s">
        <v>620</v>
      </c>
      <c r="F306" s="160" t="s">
        <v>621</v>
      </c>
      <c r="G306" s="161" t="s">
        <v>229</v>
      </c>
      <c r="H306" s="162">
        <v>0.01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194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194</v>
      </c>
      <c r="BM306" s="170" t="s">
        <v>622</v>
      </c>
    </row>
    <row r="307" spans="1:65" s="12" customFormat="1" ht="22.9" customHeight="1">
      <c r="B307" s="144"/>
      <c r="D307" s="145" t="s">
        <v>75</v>
      </c>
      <c r="E307" s="155" t="s">
        <v>623</v>
      </c>
      <c r="F307" s="155" t="s">
        <v>624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SUM(P308:P338)</f>
        <v>0</v>
      </c>
      <c r="Q307" s="150"/>
      <c r="R307" s="151">
        <f>SUM(R308:R338)</f>
        <v>0.55133888999999991</v>
      </c>
      <c r="S307" s="150"/>
      <c r="T307" s="152">
        <f>SUM(T308:T338)</f>
        <v>0</v>
      </c>
      <c r="AR307" s="145" t="s">
        <v>142</v>
      </c>
      <c r="AT307" s="153" t="s">
        <v>75</v>
      </c>
      <c r="AU307" s="153" t="s">
        <v>81</v>
      </c>
      <c r="AY307" s="145" t="s">
        <v>134</v>
      </c>
      <c r="BK307" s="154">
        <f>SUM(BK308:BK338)</f>
        <v>0</v>
      </c>
    </row>
    <row r="308" spans="1:65" s="2" customFormat="1" ht="21.75" customHeight="1">
      <c r="A308" s="32"/>
      <c r="B308" s="157"/>
      <c r="C308" s="158" t="s">
        <v>625</v>
      </c>
      <c r="D308" s="158" t="s">
        <v>137</v>
      </c>
      <c r="E308" s="159" t="s">
        <v>626</v>
      </c>
      <c r="F308" s="160" t="s">
        <v>627</v>
      </c>
      <c r="G308" s="161" t="s">
        <v>140</v>
      </c>
      <c r="H308" s="162">
        <v>16.172000000000001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2.5409999999999999E-2</v>
      </c>
      <c r="R308" s="168">
        <f>Q308*H308</f>
        <v>0.41093051999999997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194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194</v>
      </c>
      <c r="BM308" s="170" t="s">
        <v>628</v>
      </c>
    </row>
    <row r="309" spans="1:65" s="13" customFormat="1">
      <c r="B309" s="172"/>
      <c r="D309" s="173" t="s">
        <v>144</v>
      </c>
      <c r="E309" s="174" t="s">
        <v>1</v>
      </c>
      <c r="F309" s="175" t="s">
        <v>629</v>
      </c>
      <c r="H309" s="176">
        <v>8.84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3" customFormat="1">
      <c r="B310" s="172"/>
      <c r="D310" s="173" t="s">
        <v>144</v>
      </c>
      <c r="E310" s="174" t="s">
        <v>1</v>
      </c>
      <c r="F310" s="175" t="s">
        <v>630</v>
      </c>
      <c r="H310" s="176">
        <v>7.3319999999999999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144</v>
      </c>
      <c r="AU310" s="174" t="s">
        <v>142</v>
      </c>
      <c r="AV310" s="13" t="s">
        <v>142</v>
      </c>
      <c r="AW310" s="13" t="s">
        <v>33</v>
      </c>
      <c r="AX310" s="13" t="s">
        <v>76</v>
      </c>
      <c r="AY310" s="174" t="s">
        <v>134</v>
      </c>
    </row>
    <row r="311" spans="1:65" s="15" customFormat="1">
      <c r="B311" s="199"/>
      <c r="D311" s="173" t="s">
        <v>144</v>
      </c>
      <c r="E311" s="200" t="s">
        <v>1</v>
      </c>
      <c r="F311" s="201" t="s">
        <v>201</v>
      </c>
      <c r="H311" s="202">
        <v>16.172000000000001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144</v>
      </c>
      <c r="AU311" s="200" t="s">
        <v>142</v>
      </c>
      <c r="AV311" s="15" t="s">
        <v>141</v>
      </c>
      <c r="AW311" s="15" t="s">
        <v>33</v>
      </c>
      <c r="AX311" s="15" t="s">
        <v>81</v>
      </c>
      <c r="AY311" s="200" t="s">
        <v>134</v>
      </c>
    </row>
    <row r="312" spans="1:65" s="2" customFormat="1" ht="21.75" customHeight="1">
      <c r="A312" s="32"/>
      <c r="B312" s="157"/>
      <c r="C312" s="158" t="s">
        <v>631</v>
      </c>
      <c r="D312" s="158" t="s">
        <v>137</v>
      </c>
      <c r="E312" s="159" t="s">
        <v>632</v>
      </c>
      <c r="F312" s="160" t="s">
        <v>633</v>
      </c>
      <c r="G312" s="161" t="s">
        <v>295</v>
      </c>
      <c r="H312" s="162">
        <v>33.56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4.0000000000000003E-5</v>
      </c>
      <c r="R312" s="168">
        <f>Q312*H312</f>
        <v>1.3424000000000001E-3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194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194</v>
      </c>
      <c r="BM312" s="170" t="s">
        <v>634</v>
      </c>
    </row>
    <row r="313" spans="1:65" s="13" customFormat="1">
      <c r="B313" s="172"/>
      <c r="D313" s="173" t="s">
        <v>144</v>
      </c>
      <c r="E313" s="174" t="s">
        <v>1</v>
      </c>
      <c r="F313" s="175" t="s">
        <v>635</v>
      </c>
      <c r="H313" s="176">
        <v>4.05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636</v>
      </c>
      <c r="H314" s="176">
        <v>8.7100000000000009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3" customFormat="1">
      <c r="B315" s="172"/>
      <c r="D315" s="173" t="s">
        <v>144</v>
      </c>
      <c r="E315" s="174" t="s">
        <v>1</v>
      </c>
      <c r="F315" s="175" t="s">
        <v>637</v>
      </c>
      <c r="H315" s="176">
        <v>20.8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76</v>
      </c>
      <c r="AY315" s="174" t="s">
        <v>134</v>
      </c>
    </row>
    <row r="316" spans="1:65" s="15" customFormat="1">
      <c r="B316" s="199"/>
      <c r="D316" s="173" t="s">
        <v>144</v>
      </c>
      <c r="E316" s="200" t="s">
        <v>1</v>
      </c>
      <c r="F316" s="201" t="s">
        <v>201</v>
      </c>
      <c r="H316" s="202">
        <v>33.56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144</v>
      </c>
      <c r="AU316" s="200" t="s">
        <v>142</v>
      </c>
      <c r="AV316" s="15" t="s">
        <v>141</v>
      </c>
      <c r="AW316" s="15" t="s">
        <v>33</v>
      </c>
      <c r="AX316" s="15" t="s">
        <v>81</v>
      </c>
      <c r="AY316" s="200" t="s">
        <v>134</v>
      </c>
    </row>
    <row r="317" spans="1:65" s="2" customFormat="1" ht="16.5" customHeight="1">
      <c r="A317" s="32"/>
      <c r="B317" s="157"/>
      <c r="C317" s="158" t="s">
        <v>638</v>
      </c>
      <c r="D317" s="158" t="s">
        <v>137</v>
      </c>
      <c r="E317" s="159" t="s">
        <v>639</v>
      </c>
      <c r="F317" s="160" t="s">
        <v>640</v>
      </c>
      <c r="G317" s="161" t="s">
        <v>295</v>
      </c>
      <c r="H317" s="162">
        <v>13.5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1.4999999999999999E-4</v>
      </c>
      <c r="R317" s="168">
        <f>Q317*H317</f>
        <v>2.0249999999999999E-3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194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194</v>
      </c>
      <c r="BM317" s="170" t="s">
        <v>641</v>
      </c>
    </row>
    <row r="318" spans="1:65" s="13" customFormat="1">
      <c r="B318" s="172"/>
      <c r="D318" s="173" t="s">
        <v>144</v>
      </c>
      <c r="E318" s="174" t="s">
        <v>1</v>
      </c>
      <c r="F318" s="175" t="s">
        <v>642</v>
      </c>
      <c r="H318" s="176">
        <v>13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643</v>
      </c>
      <c r="H319" s="176">
        <v>0.5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201</v>
      </c>
      <c r="H320" s="202">
        <v>13.5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644</v>
      </c>
      <c r="D321" s="158" t="s">
        <v>137</v>
      </c>
      <c r="E321" s="159" t="s">
        <v>645</v>
      </c>
      <c r="F321" s="160" t="s">
        <v>646</v>
      </c>
      <c r="G321" s="161" t="s">
        <v>140</v>
      </c>
      <c r="H321" s="162">
        <v>16.172000000000001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194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194</v>
      </c>
      <c r="BM321" s="170" t="s">
        <v>647</v>
      </c>
    </row>
    <row r="322" spans="1:65" s="2" customFormat="1" ht="21.75" customHeight="1">
      <c r="A322" s="32"/>
      <c r="B322" s="157"/>
      <c r="C322" s="158" t="s">
        <v>648</v>
      </c>
      <c r="D322" s="158" t="s">
        <v>137</v>
      </c>
      <c r="E322" s="159" t="s">
        <v>649</v>
      </c>
      <c r="F322" s="160" t="s">
        <v>650</v>
      </c>
      <c r="G322" s="161" t="s">
        <v>140</v>
      </c>
      <c r="H322" s="162">
        <v>16.172000000000001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1.13204E-2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194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194</v>
      </c>
      <c r="BM322" s="170" t="s">
        <v>651</v>
      </c>
    </row>
    <row r="323" spans="1:65" s="2" customFormat="1" ht="16.5" customHeight="1">
      <c r="A323" s="32"/>
      <c r="B323" s="157"/>
      <c r="C323" s="158" t="s">
        <v>652</v>
      </c>
      <c r="D323" s="158" t="s">
        <v>137</v>
      </c>
      <c r="E323" s="159" t="s">
        <v>653</v>
      </c>
      <c r="F323" s="160" t="s">
        <v>654</v>
      </c>
      <c r="G323" s="161" t="s">
        <v>140</v>
      </c>
      <c r="H323" s="162">
        <v>40.337000000000003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8.0674000000000006E-3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194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194</v>
      </c>
      <c r="BM323" s="170" t="s">
        <v>655</v>
      </c>
    </row>
    <row r="324" spans="1:65" s="13" customFormat="1">
      <c r="B324" s="172"/>
      <c r="D324" s="173" t="s">
        <v>144</v>
      </c>
      <c r="E324" s="174" t="s">
        <v>1</v>
      </c>
      <c r="F324" s="175" t="s">
        <v>656</v>
      </c>
      <c r="H324" s="176">
        <v>32.344000000000001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3" customFormat="1">
      <c r="B325" s="172"/>
      <c r="D325" s="173" t="s">
        <v>144</v>
      </c>
      <c r="E325" s="174" t="s">
        <v>1</v>
      </c>
      <c r="F325" s="175" t="s">
        <v>657</v>
      </c>
      <c r="H325" s="176">
        <v>4.8730000000000002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144</v>
      </c>
      <c r="E326" s="174" t="s">
        <v>1</v>
      </c>
      <c r="F326" s="175" t="s">
        <v>658</v>
      </c>
      <c r="H326" s="176">
        <v>3.12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144</v>
      </c>
      <c r="AU326" s="174" t="s">
        <v>142</v>
      </c>
      <c r="AV326" s="13" t="s">
        <v>142</v>
      </c>
      <c r="AW326" s="13" t="s">
        <v>33</v>
      </c>
      <c r="AX326" s="13" t="s">
        <v>76</v>
      </c>
      <c r="AY326" s="174" t="s">
        <v>134</v>
      </c>
    </row>
    <row r="327" spans="1:65" s="15" customFormat="1">
      <c r="B327" s="199"/>
      <c r="D327" s="173" t="s">
        <v>144</v>
      </c>
      <c r="E327" s="200" t="s">
        <v>1</v>
      </c>
      <c r="F327" s="201" t="s">
        <v>201</v>
      </c>
      <c r="H327" s="202">
        <v>40.336999999999996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144</v>
      </c>
      <c r="AU327" s="200" t="s">
        <v>142</v>
      </c>
      <c r="AV327" s="15" t="s">
        <v>141</v>
      </c>
      <c r="AW327" s="15" t="s">
        <v>33</v>
      </c>
      <c r="AX327" s="15" t="s">
        <v>81</v>
      </c>
      <c r="AY327" s="200" t="s">
        <v>134</v>
      </c>
    </row>
    <row r="328" spans="1:65" s="2" customFormat="1" ht="16.5" customHeight="1">
      <c r="A328" s="32"/>
      <c r="B328" s="157"/>
      <c r="C328" s="158" t="s">
        <v>659</v>
      </c>
      <c r="D328" s="158" t="s">
        <v>137</v>
      </c>
      <c r="E328" s="159" t="s">
        <v>660</v>
      </c>
      <c r="F328" s="160" t="s">
        <v>661</v>
      </c>
      <c r="G328" s="161" t="s">
        <v>140</v>
      </c>
      <c r="H328" s="162">
        <v>4.8730000000000002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1.6289999999999999E-2</v>
      </c>
      <c r="R328" s="168">
        <f>Q328*H328</f>
        <v>7.9381170000000001E-2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194</v>
      </c>
      <c r="AT328" s="170" t="s">
        <v>137</v>
      </c>
      <c r="AU328" s="170" t="s">
        <v>142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142</v>
      </c>
      <c r="BK328" s="171">
        <f>ROUND(I328*H328,2)</f>
        <v>0</v>
      </c>
      <c r="BL328" s="17" t="s">
        <v>194</v>
      </c>
      <c r="BM328" s="170" t="s">
        <v>662</v>
      </c>
    </row>
    <row r="329" spans="1:65" s="14" customFormat="1">
      <c r="B329" s="181"/>
      <c r="D329" s="173" t="s">
        <v>144</v>
      </c>
      <c r="E329" s="182" t="s">
        <v>1</v>
      </c>
      <c r="F329" s="183" t="s">
        <v>663</v>
      </c>
      <c r="H329" s="182" t="s">
        <v>1</v>
      </c>
      <c r="I329" s="184"/>
      <c r="L329" s="181"/>
      <c r="M329" s="185"/>
      <c r="N329" s="186"/>
      <c r="O329" s="186"/>
      <c r="P329" s="186"/>
      <c r="Q329" s="186"/>
      <c r="R329" s="186"/>
      <c r="S329" s="186"/>
      <c r="T329" s="187"/>
      <c r="AT329" s="182" t="s">
        <v>144</v>
      </c>
      <c r="AU329" s="182" t="s">
        <v>142</v>
      </c>
      <c r="AV329" s="14" t="s">
        <v>81</v>
      </c>
      <c r="AW329" s="14" t="s">
        <v>33</v>
      </c>
      <c r="AX329" s="14" t="s">
        <v>76</v>
      </c>
      <c r="AY329" s="182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664</v>
      </c>
      <c r="H330" s="176">
        <v>4.173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4" customFormat="1">
      <c r="B331" s="181"/>
      <c r="D331" s="173" t="s">
        <v>144</v>
      </c>
      <c r="E331" s="182" t="s">
        <v>1</v>
      </c>
      <c r="F331" s="183" t="s">
        <v>665</v>
      </c>
      <c r="H331" s="182" t="s">
        <v>1</v>
      </c>
      <c r="I331" s="184"/>
      <c r="L331" s="181"/>
      <c r="M331" s="185"/>
      <c r="N331" s="186"/>
      <c r="O331" s="186"/>
      <c r="P331" s="186"/>
      <c r="Q331" s="186"/>
      <c r="R331" s="186"/>
      <c r="S331" s="186"/>
      <c r="T331" s="187"/>
      <c r="AT331" s="182" t="s">
        <v>144</v>
      </c>
      <c r="AU331" s="182" t="s">
        <v>142</v>
      </c>
      <c r="AV331" s="14" t="s">
        <v>81</v>
      </c>
      <c r="AW331" s="14" t="s">
        <v>33</v>
      </c>
      <c r="AX331" s="14" t="s">
        <v>76</v>
      </c>
      <c r="AY331" s="182" t="s">
        <v>134</v>
      </c>
    </row>
    <row r="332" spans="1:65" s="13" customFormat="1">
      <c r="B332" s="172"/>
      <c r="D332" s="173" t="s">
        <v>144</v>
      </c>
      <c r="E332" s="174" t="s">
        <v>1</v>
      </c>
      <c r="F332" s="175" t="s">
        <v>666</v>
      </c>
      <c r="H332" s="176">
        <v>0.7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144</v>
      </c>
      <c r="AU332" s="174" t="s">
        <v>142</v>
      </c>
      <c r="AV332" s="13" t="s">
        <v>142</v>
      </c>
      <c r="AW332" s="13" t="s">
        <v>33</v>
      </c>
      <c r="AX332" s="13" t="s">
        <v>76</v>
      </c>
      <c r="AY332" s="174" t="s">
        <v>134</v>
      </c>
    </row>
    <row r="333" spans="1:65" s="15" customFormat="1">
      <c r="B333" s="199"/>
      <c r="D333" s="173" t="s">
        <v>144</v>
      </c>
      <c r="E333" s="200" t="s">
        <v>1</v>
      </c>
      <c r="F333" s="201" t="s">
        <v>201</v>
      </c>
      <c r="H333" s="202">
        <v>4.8730000000000002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144</v>
      </c>
      <c r="AU333" s="200" t="s">
        <v>142</v>
      </c>
      <c r="AV333" s="15" t="s">
        <v>141</v>
      </c>
      <c r="AW333" s="15" t="s">
        <v>33</v>
      </c>
      <c r="AX333" s="15" t="s">
        <v>81</v>
      </c>
      <c r="AY333" s="200" t="s">
        <v>134</v>
      </c>
    </row>
    <row r="334" spans="1:65" s="2" customFormat="1" ht="16.5" customHeight="1">
      <c r="A334" s="32"/>
      <c r="B334" s="157"/>
      <c r="C334" s="158" t="s">
        <v>667</v>
      </c>
      <c r="D334" s="158" t="s">
        <v>137</v>
      </c>
      <c r="E334" s="159" t="s">
        <v>668</v>
      </c>
      <c r="F334" s="160" t="s">
        <v>669</v>
      </c>
      <c r="G334" s="161" t="s">
        <v>295</v>
      </c>
      <c r="H334" s="162">
        <v>2.6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1.472E-2</v>
      </c>
      <c r="R334" s="168">
        <f>Q334*H334</f>
        <v>3.8272E-2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194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194</v>
      </c>
      <c r="BM334" s="170" t="s">
        <v>670</v>
      </c>
    </row>
    <row r="335" spans="1:65" s="14" customFormat="1">
      <c r="B335" s="181"/>
      <c r="D335" s="173" t="s">
        <v>144</v>
      </c>
      <c r="E335" s="182" t="s">
        <v>1</v>
      </c>
      <c r="F335" s="183" t="s">
        <v>671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672</v>
      </c>
      <c r="H336" s="176">
        <v>2.6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81</v>
      </c>
      <c r="AY336" s="174" t="s">
        <v>134</v>
      </c>
    </row>
    <row r="337" spans="1:65" s="2" customFormat="1" ht="21.75" customHeight="1">
      <c r="A337" s="32"/>
      <c r="B337" s="157"/>
      <c r="C337" s="158" t="s">
        <v>673</v>
      </c>
      <c r="D337" s="158" t="s">
        <v>137</v>
      </c>
      <c r="E337" s="159" t="s">
        <v>674</v>
      </c>
      <c r="F337" s="160" t="s">
        <v>675</v>
      </c>
      <c r="G337" s="161" t="s">
        <v>229</v>
      </c>
      <c r="H337" s="162">
        <v>0.55100000000000005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194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194</v>
      </c>
      <c r="BM337" s="170" t="s">
        <v>676</v>
      </c>
    </row>
    <row r="338" spans="1:65" s="2" customFormat="1" ht="21.75" customHeight="1">
      <c r="A338" s="32"/>
      <c r="B338" s="157"/>
      <c r="C338" s="158" t="s">
        <v>677</v>
      </c>
      <c r="D338" s="158" t="s">
        <v>137</v>
      </c>
      <c r="E338" s="159" t="s">
        <v>678</v>
      </c>
      <c r="F338" s="160" t="s">
        <v>679</v>
      </c>
      <c r="G338" s="161" t="s">
        <v>229</v>
      </c>
      <c r="H338" s="162">
        <v>0.55100000000000005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194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194</v>
      </c>
      <c r="BM338" s="170" t="s">
        <v>680</v>
      </c>
    </row>
    <row r="339" spans="1:65" s="12" customFormat="1" ht="22.9" customHeight="1">
      <c r="B339" s="144"/>
      <c r="D339" s="145" t="s">
        <v>75</v>
      </c>
      <c r="E339" s="155" t="s">
        <v>681</v>
      </c>
      <c r="F339" s="155" t="s">
        <v>682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SUM(P340:P354)</f>
        <v>0</v>
      </c>
      <c r="Q339" s="150"/>
      <c r="R339" s="151">
        <f>SUM(R340:R354)</f>
        <v>3.6999999999999998E-2</v>
      </c>
      <c r="S339" s="150"/>
      <c r="T339" s="152">
        <f>SUM(T340:T354)</f>
        <v>0.1013115</v>
      </c>
      <c r="AR339" s="145" t="s">
        <v>142</v>
      </c>
      <c r="AT339" s="153" t="s">
        <v>75</v>
      </c>
      <c r="AU339" s="153" t="s">
        <v>81</v>
      </c>
      <c r="AY339" s="145" t="s">
        <v>134</v>
      </c>
      <c r="BK339" s="154">
        <f>SUM(BK340:BK354)</f>
        <v>0</v>
      </c>
    </row>
    <row r="340" spans="1:65" s="2" customFormat="1" ht="21.75" customHeight="1">
      <c r="A340" s="32"/>
      <c r="B340" s="157"/>
      <c r="C340" s="158" t="s">
        <v>683</v>
      </c>
      <c r="D340" s="158" t="s">
        <v>137</v>
      </c>
      <c r="E340" s="159" t="s">
        <v>684</v>
      </c>
      <c r="F340" s="160" t="s">
        <v>685</v>
      </c>
      <c r="G340" s="161" t="s">
        <v>140</v>
      </c>
      <c r="H340" s="162">
        <v>4.1100000000000003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2.4649999999999998E-2</v>
      </c>
      <c r="T340" s="169">
        <f>S340*H340</f>
        <v>0.1013115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194</v>
      </c>
      <c r="AT340" s="170" t="s">
        <v>137</v>
      </c>
      <c r="AU340" s="170" t="s">
        <v>142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142</v>
      </c>
      <c r="BK340" s="171">
        <f>ROUND(I340*H340,2)</f>
        <v>0</v>
      </c>
      <c r="BL340" s="17" t="s">
        <v>194</v>
      </c>
      <c r="BM340" s="170" t="s">
        <v>686</v>
      </c>
    </row>
    <row r="341" spans="1:65" s="14" customFormat="1">
      <c r="B341" s="181"/>
      <c r="D341" s="173" t="s">
        <v>144</v>
      </c>
      <c r="E341" s="182" t="s">
        <v>1</v>
      </c>
      <c r="F341" s="183" t="s">
        <v>687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144</v>
      </c>
      <c r="AU341" s="182" t="s">
        <v>142</v>
      </c>
      <c r="AV341" s="14" t="s">
        <v>81</v>
      </c>
      <c r="AW341" s="14" t="s">
        <v>33</v>
      </c>
      <c r="AX341" s="14" t="s">
        <v>76</v>
      </c>
      <c r="AY341" s="182" t="s">
        <v>134</v>
      </c>
    </row>
    <row r="342" spans="1:65" s="13" customFormat="1">
      <c r="B342" s="172"/>
      <c r="D342" s="173" t="s">
        <v>144</v>
      </c>
      <c r="E342" s="174" t="s">
        <v>1</v>
      </c>
      <c r="F342" s="175" t="s">
        <v>688</v>
      </c>
      <c r="H342" s="176">
        <v>4.1100000000000003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76</v>
      </c>
      <c r="AY342" s="174" t="s">
        <v>134</v>
      </c>
    </row>
    <row r="343" spans="1:65" s="15" customFormat="1">
      <c r="B343" s="199"/>
      <c r="D343" s="173" t="s">
        <v>144</v>
      </c>
      <c r="E343" s="200" t="s">
        <v>1</v>
      </c>
      <c r="F343" s="201" t="s">
        <v>201</v>
      </c>
      <c r="H343" s="202">
        <v>4.1100000000000003</v>
      </c>
      <c r="I343" s="203"/>
      <c r="L343" s="199"/>
      <c r="M343" s="204"/>
      <c r="N343" s="205"/>
      <c r="O343" s="205"/>
      <c r="P343" s="205"/>
      <c r="Q343" s="205"/>
      <c r="R343" s="205"/>
      <c r="S343" s="205"/>
      <c r="T343" s="206"/>
      <c r="AT343" s="200" t="s">
        <v>144</v>
      </c>
      <c r="AU343" s="200" t="s">
        <v>142</v>
      </c>
      <c r="AV343" s="15" t="s">
        <v>141</v>
      </c>
      <c r="AW343" s="15" t="s">
        <v>33</v>
      </c>
      <c r="AX343" s="15" t="s">
        <v>81</v>
      </c>
      <c r="AY343" s="200" t="s">
        <v>134</v>
      </c>
    </row>
    <row r="344" spans="1:65" s="2" customFormat="1" ht="21.75" customHeight="1">
      <c r="A344" s="32"/>
      <c r="B344" s="157"/>
      <c r="C344" s="158" t="s">
        <v>689</v>
      </c>
      <c r="D344" s="158" t="s">
        <v>137</v>
      </c>
      <c r="E344" s="159" t="s">
        <v>690</v>
      </c>
      <c r="F344" s="160" t="s">
        <v>691</v>
      </c>
      <c r="G344" s="161" t="s">
        <v>184</v>
      </c>
      <c r="H344" s="162">
        <v>2</v>
      </c>
      <c r="I344" s="163"/>
      <c r="J344" s="164">
        <f t="shared" ref="J344:J354" si="50"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ref="P344:P354" si="51">O344*H344</f>
        <v>0</v>
      </c>
      <c r="Q344" s="168">
        <v>0</v>
      </c>
      <c r="R344" s="168">
        <f t="shared" ref="R344:R354" si="52">Q344*H344</f>
        <v>0</v>
      </c>
      <c r="S344" s="168">
        <v>0</v>
      </c>
      <c r="T344" s="169">
        <f t="shared" ref="T344:T354" si="53"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194</v>
      </c>
      <c r="AT344" s="170" t="s">
        <v>137</v>
      </c>
      <c r="AU344" s="170" t="s">
        <v>142</v>
      </c>
      <c r="AY344" s="17" t="s">
        <v>134</v>
      </c>
      <c r="BE344" s="171">
        <f t="shared" ref="BE344:BE354" si="54">IF(N344="základní",J344,0)</f>
        <v>0</v>
      </c>
      <c r="BF344" s="171">
        <f t="shared" ref="BF344:BF354" si="55">IF(N344="snížená",J344,0)</f>
        <v>0</v>
      </c>
      <c r="BG344" s="171">
        <f t="shared" ref="BG344:BG354" si="56">IF(N344="zákl. přenesená",J344,0)</f>
        <v>0</v>
      </c>
      <c r="BH344" s="171">
        <f t="shared" ref="BH344:BH354" si="57">IF(N344="sníž. přenesená",J344,0)</f>
        <v>0</v>
      </c>
      <c r="BI344" s="171">
        <f t="shared" ref="BI344:BI354" si="58">IF(N344="nulová",J344,0)</f>
        <v>0</v>
      </c>
      <c r="BJ344" s="17" t="s">
        <v>142</v>
      </c>
      <c r="BK344" s="171">
        <f t="shared" ref="BK344:BK354" si="59">ROUND(I344*H344,2)</f>
        <v>0</v>
      </c>
      <c r="BL344" s="17" t="s">
        <v>194</v>
      </c>
      <c r="BM344" s="170" t="s">
        <v>692</v>
      </c>
    </row>
    <row r="345" spans="1:65" s="2" customFormat="1" ht="16.5" customHeight="1">
      <c r="A345" s="32"/>
      <c r="B345" s="157"/>
      <c r="C345" s="188" t="s">
        <v>693</v>
      </c>
      <c r="D345" s="188" t="s">
        <v>187</v>
      </c>
      <c r="E345" s="189" t="s">
        <v>694</v>
      </c>
      <c r="F345" s="190" t="s">
        <v>695</v>
      </c>
      <c r="G345" s="191" t="s">
        <v>184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1.55E-2</v>
      </c>
      <c r="R345" s="168">
        <f t="shared" si="52"/>
        <v>3.1E-2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284</v>
      </c>
      <c r="AT345" s="170" t="s">
        <v>187</v>
      </c>
      <c r="AU345" s="170" t="s">
        <v>142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194</v>
      </c>
      <c r="BM345" s="170" t="s">
        <v>696</v>
      </c>
    </row>
    <row r="346" spans="1:65" s="2" customFormat="1" ht="21.75" customHeight="1">
      <c r="A346" s="32"/>
      <c r="B346" s="157"/>
      <c r="C346" s="188" t="s">
        <v>697</v>
      </c>
      <c r="D346" s="188" t="s">
        <v>187</v>
      </c>
      <c r="E346" s="189" t="s">
        <v>698</v>
      </c>
      <c r="F346" s="190" t="s">
        <v>699</v>
      </c>
      <c r="G346" s="191" t="s">
        <v>184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1.1999999999999999E-3</v>
      </c>
      <c r="R346" s="168">
        <f t="shared" si="52"/>
        <v>2.3999999999999998E-3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284</v>
      </c>
      <c r="AT346" s="170" t="s">
        <v>187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194</v>
      </c>
      <c r="BM346" s="170" t="s">
        <v>700</v>
      </c>
    </row>
    <row r="347" spans="1:65" s="2" customFormat="1" ht="16.5" customHeight="1">
      <c r="A347" s="32"/>
      <c r="B347" s="157"/>
      <c r="C347" s="158" t="s">
        <v>701</v>
      </c>
      <c r="D347" s="158" t="s">
        <v>137</v>
      </c>
      <c r="E347" s="159" t="s">
        <v>702</v>
      </c>
      <c r="F347" s="160" t="s">
        <v>703</v>
      </c>
      <c r="G347" s="161" t="s">
        <v>184</v>
      </c>
      <c r="H347" s="162">
        <v>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194</v>
      </c>
      <c r="AT347" s="170" t="s">
        <v>137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194</v>
      </c>
      <c r="BM347" s="170" t="s">
        <v>704</v>
      </c>
    </row>
    <row r="348" spans="1:65" s="2" customFormat="1" ht="16.5" customHeight="1">
      <c r="A348" s="32"/>
      <c r="B348" s="157"/>
      <c r="C348" s="188" t="s">
        <v>705</v>
      </c>
      <c r="D348" s="188" t="s">
        <v>187</v>
      </c>
      <c r="E348" s="189" t="s">
        <v>706</v>
      </c>
      <c r="F348" s="190" t="s">
        <v>707</v>
      </c>
      <c r="G348" s="191" t="s">
        <v>184</v>
      </c>
      <c r="H348" s="192">
        <v>2</v>
      </c>
      <c r="I348" s="193"/>
      <c r="J348" s="194">
        <f t="shared" si="50"/>
        <v>0</v>
      </c>
      <c r="K348" s="195"/>
      <c r="L348" s="196"/>
      <c r="M348" s="197" t="s">
        <v>1</v>
      </c>
      <c r="N348" s="198" t="s">
        <v>42</v>
      </c>
      <c r="O348" s="58"/>
      <c r="P348" s="168">
        <f t="shared" si="51"/>
        <v>0</v>
      </c>
      <c r="Q348" s="168">
        <v>4.4999999999999999E-4</v>
      </c>
      <c r="R348" s="168">
        <f t="shared" si="52"/>
        <v>8.9999999999999998E-4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284</v>
      </c>
      <c r="AT348" s="170" t="s">
        <v>187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194</v>
      </c>
      <c r="BM348" s="170" t="s">
        <v>708</v>
      </c>
    </row>
    <row r="349" spans="1:65" s="2" customFormat="1" ht="21.75" customHeight="1">
      <c r="A349" s="32"/>
      <c r="B349" s="157"/>
      <c r="C349" s="158" t="s">
        <v>709</v>
      </c>
      <c r="D349" s="158" t="s">
        <v>137</v>
      </c>
      <c r="E349" s="159" t="s">
        <v>710</v>
      </c>
      <c r="F349" s="160" t="s">
        <v>711</v>
      </c>
      <c r="G349" s="161" t="s">
        <v>184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194</v>
      </c>
      <c r="AT349" s="170" t="s">
        <v>137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194</v>
      </c>
      <c r="BM349" s="170" t="s">
        <v>712</v>
      </c>
    </row>
    <row r="350" spans="1:65" s="2" customFormat="1" ht="16.5" customHeight="1">
      <c r="A350" s="32"/>
      <c r="B350" s="157"/>
      <c r="C350" s="188" t="s">
        <v>713</v>
      </c>
      <c r="D350" s="188" t="s">
        <v>187</v>
      </c>
      <c r="E350" s="189" t="s">
        <v>714</v>
      </c>
      <c r="F350" s="190" t="s">
        <v>715</v>
      </c>
      <c r="G350" s="191" t="s">
        <v>184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1.3500000000000001E-3</v>
      </c>
      <c r="R350" s="168">
        <f t="shared" si="52"/>
        <v>2.7000000000000001E-3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284</v>
      </c>
      <c r="AT350" s="170" t="s">
        <v>187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194</v>
      </c>
      <c r="BM350" s="170" t="s">
        <v>716</v>
      </c>
    </row>
    <row r="351" spans="1:65" s="2" customFormat="1" ht="21.75" customHeight="1">
      <c r="A351" s="32"/>
      <c r="B351" s="157"/>
      <c r="C351" s="158" t="s">
        <v>717</v>
      </c>
      <c r="D351" s="158" t="s">
        <v>137</v>
      </c>
      <c r="E351" s="159" t="s">
        <v>718</v>
      </c>
      <c r="F351" s="160" t="s">
        <v>719</v>
      </c>
      <c r="G351" s="161" t="s">
        <v>229</v>
      </c>
      <c r="H351" s="162">
        <v>3.6999999999999998E-2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194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194</v>
      </c>
      <c r="BM351" s="170" t="s">
        <v>720</v>
      </c>
    </row>
    <row r="352" spans="1:65" s="2" customFormat="1" ht="21.75" customHeight="1">
      <c r="A352" s="32"/>
      <c r="B352" s="157"/>
      <c r="C352" s="158" t="s">
        <v>721</v>
      </c>
      <c r="D352" s="158" t="s">
        <v>137</v>
      </c>
      <c r="E352" s="159" t="s">
        <v>722</v>
      </c>
      <c r="F352" s="160" t="s">
        <v>723</v>
      </c>
      <c r="G352" s="161" t="s">
        <v>229</v>
      </c>
      <c r="H352" s="162">
        <v>3.6999999999999998E-2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194</v>
      </c>
      <c r="AT352" s="170" t="s">
        <v>137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194</v>
      </c>
      <c r="BM352" s="170" t="s">
        <v>724</v>
      </c>
    </row>
    <row r="353" spans="1:65" s="2" customFormat="1" ht="21.75" customHeight="1">
      <c r="A353" s="32"/>
      <c r="B353" s="157"/>
      <c r="C353" s="158" t="s">
        <v>725</v>
      </c>
      <c r="D353" s="158" t="s">
        <v>137</v>
      </c>
      <c r="E353" s="159" t="s">
        <v>726</v>
      </c>
      <c r="F353" s="160" t="s">
        <v>727</v>
      </c>
      <c r="G353" s="161" t="s">
        <v>515</v>
      </c>
      <c r="H353" s="162">
        <v>1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194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194</v>
      </c>
      <c r="BM353" s="170" t="s">
        <v>728</v>
      </c>
    </row>
    <row r="354" spans="1:65" s="2" customFormat="1" ht="21.75" customHeight="1">
      <c r="A354" s="32"/>
      <c r="B354" s="157"/>
      <c r="C354" s="158" t="s">
        <v>729</v>
      </c>
      <c r="D354" s="158" t="s">
        <v>137</v>
      </c>
      <c r="E354" s="159" t="s">
        <v>730</v>
      </c>
      <c r="F354" s="160" t="s">
        <v>731</v>
      </c>
      <c r="G354" s="161" t="s">
        <v>515</v>
      </c>
      <c r="H354" s="162">
        <v>2</v>
      </c>
      <c r="I354" s="163"/>
      <c r="J354" s="164">
        <f t="shared" si="50"/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si="51"/>
        <v>0</v>
      </c>
      <c r="Q354" s="168">
        <v>0</v>
      </c>
      <c r="R354" s="168">
        <f t="shared" si="52"/>
        <v>0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194</v>
      </c>
      <c r="AT354" s="170" t="s">
        <v>137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194</v>
      </c>
      <c r="BM354" s="170" t="s">
        <v>732</v>
      </c>
    </row>
    <row r="355" spans="1:65" s="12" customFormat="1" ht="22.9" customHeight="1">
      <c r="B355" s="144"/>
      <c r="D355" s="145" t="s">
        <v>75</v>
      </c>
      <c r="E355" s="155" t="s">
        <v>733</v>
      </c>
      <c r="F355" s="155" t="s">
        <v>734</v>
      </c>
      <c r="I355" s="147"/>
      <c r="J355" s="156">
        <f>BK355</f>
        <v>0</v>
      </c>
      <c r="L355" s="144"/>
      <c r="M355" s="149"/>
      <c r="N355" s="150"/>
      <c r="O355" s="150"/>
      <c r="P355" s="151">
        <f>SUM(P356:P364)</f>
        <v>0</v>
      </c>
      <c r="Q355" s="150"/>
      <c r="R355" s="151">
        <f>SUM(R356:R364)</f>
        <v>0.32617679999999999</v>
      </c>
      <c r="S355" s="150"/>
      <c r="T355" s="152">
        <f>SUM(T356:T364)</f>
        <v>0</v>
      </c>
      <c r="AR355" s="145" t="s">
        <v>142</v>
      </c>
      <c r="AT355" s="153" t="s">
        <v>75</v>
      </c>
      <c r="AU355" s="153" t="s">
        <v>81</v>
      </c>
      <c r="AY355" s="145" t="s">
        <v>134</v>
      </c>
      <c r="BK355" s="154">
        <f>SUM(BK356:BK364)</f>
        <v>0</v>
      </c>
    </row>
    <row r="356" spans="1:65" s="2" customFormat="1" ht="21.75" customHeight="1">
      <c r="A356" s="32"/>
      <c r="B356" s="157"/>
      <c r="C356" s="158" t="s">
        <v>735</v>
      </c>
      <c r="D356" s="158" t="s">
        <v>137</v>
      </c>
      <c r="E356" s="159" t="s">
        <v>736</v>
      </c>
      <c r="F356" s="160" t="s">
        <v>737</v>
      </c>
      <c r="G356" s="161" t="s">
        <v>140</v>
      </c>
      <c r="H356" s="162">
        <v>5.52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3.7670000000000002E-2</v>
      </c>
      <c r="R356" s="168">
        <f>Q356*H356</f>
        <v>0.2079384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194</v>
      </c>
      <c r="AT356" s="170" t="s">
        <v>137</v>
      </c>
      <c r="AU356" s="170" t="s">
        <v>142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194</v>
      </c>
      <c r="BM356" s="170" t="s">
        <v>738</v>
      </c>
    </row>
    <row r="357" spans="1:65" s="13" customFormat="1">
      <c r="B357" s="172"/>
      <c r="D357" s="173" t="s">
        <v>144</v>
      </c>
      <c r="E357" s="174" t="s">
        <v>1</v>
      </c>
      <c r="F357" s="175" t="s">
        <v>81</v>
      </c>
      <c r="H357" s="176">
        <v>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33</v>
      </c>
      <c r="AX357" s="13" t="s">
        <v>76</v>
      </c>
      <c r="AY357" s="174" t="s">
        <v>134</v>
      </c>
    </row>
    <row r="358" spans="1:65" s="13" customFormat="1">
      <c r="B358" s="172"/>
      <c r="D358" s="173" t="s">
        <v>144</v>
      </c>
      <c r="E358" s="174" t="s">
        <v>1</v>
      </c>
      <c r="F358" s="175" t="s">
        <v>739</v>
      </c>
      <c r="H358" s="176">
        <v>4.5199999999999996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142</v>
      </c>
      <c r="AV358" s="13" t="s">
        <v>142</v>
      </c>
      <c r="AW358" s="13" t="s">
        <v>33</v>
      </c>
      <c r="AX358" s="13" t="s">
        <v>76</v>
      </c>
      <c r="AY358" s="174" t="s">
        <v>134</v>
      </c>
    </row>
    <row r="359" spans="1:65" s="15" customFormat="1">
      <c r="B359" s="199"/>
      <c r="D359" s="173" t="s">
        <v>144</v>
      </c>
      <c r="E359" s="200" t="s">
        <v>1</v>
      </c>
      <c r="F359" s="201" t="s">
        <v>201</v>
      </c>
      <c r="H359" s="202">
        <v>5.52</v>
      </c>
      <c r="I359" s="203"/>
      <c r="L359" s="199"/>
      <c r="M359" s="204"/>
      <c r="N359" s="205"/>
      <c r="O359" s="205"/>
      <c r="P359" s="205"/>
      <c r="Q359" s="205"/>
      <c r="R359" s="205"/>
      <c r="S359" s="205"/>
      <c r="T359" s="206"/>
      <c r="AT359" s="200" t="s">
        <v>144</v>
      </c>
      <c r="AU359" s="200" t="s">
        <v>142</v>
      </c>
      <c r="AV359" s="15" t="s">
        <v>141</v>
      </c>
      <c r="AW359" s="15" t="s">
        <v>33</v>
      </c>
      <c r="AX359" s="15" t="s">
        <v>81</v>
      </c>
      <c r="AY359" s="200" t="s">
        <v>134</v>
      </c>
    </row>
    <row r="360" spans="1:65" s="2" customFormat="1" ht="16.5" customHeight="1">
      <c r="A360" s="32"/>
      <c r="B360" s="157"/>
      <c r="C360" s="158" t="s">
        <v>740</v>
      </c>
      <c r="D360" s="158" t="s">
        <v>137</v>
      </c>
      <c r="E360" s="159" t="s">
        <v>741</v>
      </c>
      <c r="F360" s="160" t="s">
        <v>742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2.9999999999999997E-4</v>
      </c>
      <c r="R360" s="168">
        <f>Q360*H360</f>
        <v>1.6559999999999997E-3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194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194</v>
      </c>
      <c r="BM360" s="170" t="s">
        <v>743</v>
      </c>
    </row>
    <row r="361" spans="1:65" s="2" customFormat="1" ht="16.5" customHeight="1">
      <c r="A361" s="32"/>
      <c r="B361" s="157"/>
      <c r="C361" s="188" t="s">
        <v>744</v>
      </c>
      <c r="D361" s="188" t="s">
        <v>187</v>
      </c>
      <c r="E361" s="189" t="s">
        <v>745</v>
      </c>
      <c r="F361" s="190" t="s">
        <v>746</v>
      </c>
      <c r="G361" s="191" t="s">
        <v>140</v>
      </c>
      <c r="H361" s="192">
        <v>6.0720000000000001</v>
      </c>
      <c r="I361" s="193"/>
      <c r="J361" s="194">
        <f>ROUND(I361*H361,2)</f>
        <v>0</v>
      </c>
      <c r="K361" s="195"/>
      <c r="L361" s="196"/>
      <c r="M361" s="197" t="s">
        <v>1</v>
      </c>
      <c r="N361" s="198" t="s">
        <v>42</v>
      </c>
      <c r="O361" s="58"/>
      <c r="P361" s="168">
        <f>O361*H361</f>
        <v>0</v>
      </c>
      <c r="Q361" s="168">
        <v>1.9199999999999998E-2</v>
      </c>
      <c r="R361" s="168">
        <f>Q361*H361</f>
        <v>0.11658239999999999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284</v>
      </c>
      <c r="AT361" s="170" t="s">
        <v>187</v>
      </c>
      <c r="AU361" s="170" t="s">
        <v>142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142</v>
      </c>
      <c r="BK361" s="171">
        <f>ROUND(I361*H361,2)</f>
        <v>0</v>
      </c>
      <c r="BL361" s="17" t="s">
        <v>194</v>
      </c>
      <c r="BM361" s="170" t="s">
        <v>747</v>
      </c>
    </row>
    <row r="362" spans="1:65" s="13" customFormat="1">
      <c r="B362" s="172"/>
      <c r="D362" s="173" t="s">
        <v>144</v>
      </c>
      <c r="E362" s="174" t="s">
        <v>1</v>
      </c>
      <c r="F362" s="175" t="s">
        <v>748</v>
      </c>
      <c r="H362" s="176">
        <v>6.0720000000000001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81</v>
      </c>
      <c r="AY362" s="174" t="s">
        <v>134</v>
      </c>
    </row>
    <row r="363" spans="1:65" s="2" customFormat="1" ht="21.75" customHeight="1">
      <c r="A363" s="32"/>
      <c r="B363" s="157"/>
      <c r="C363" s="158" t="s">
        <v>749</v>
      </c>
      <c r="D363" s="158" t="s">
        <v>137</v>
      </c>
      <c r="E363" s="159" t="s">
        <v>750</v>
      </c>
      <c r="F363" s="160" t="s">
        <v>751</v>
      </c>
      <c r="G363" s="161" t="s">
        <v>229</v>
      </c>
      <c r="H363" s="162">
        <v>0.32600000000000001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194</v>
      </c>
      <c r="AT363" s="170" t="s">
        <v>137</v>
      </c>
      <c r="AU363" s="170" t="s">
        <v>142</v>
      </c>
      <c r="AY363" s="17" t="s">
        <v>134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142</v>
      </c>
      <c r="BK363" s="171">
        <f>ROUND(I363*H363,2)</f>
        <v>0</v>
      </c>
      <c r="BL363" s="17" t="s">
        <v>194</v>
      </c>
      <c r="BM363" s="170" t="s">
        <v>752</v>
      </c>
    </row>
    <row r="364" spans="1:65" s="2" customFormat="1" ht="21.75" customHeight="1">
      <c r="A364" s="32"/>
      <c r="B364" s="157"/>
      <c r="C364" s="158" t="s">
        <v>753</v>
      </c>
      <c r="D364" s="158" t="s">
        <v>137</v>
      </c>
      <c r="E364" s="159" t="s">
        <v>754</v>
      </c>
      <c r="F364" s="160" t="s">
        <v>755</v>
      </c>
      <c r="G364" s="161" t="s">
        <v>229</v>
      </c>
      <c r="H364" s="162">
        <v>0.32600000000000001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194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194</v>
      </c>
      <c r="BM364" s="170" t="s">
        <v>756</v>
      </c>
    </row>
    <row r="365" spans="1:65" s="12" customFormat="1" ht="22.9" customHeight="1">
      <c r="B365" s="144"/>
      <c r="D365" s="145" t="s">
        <v>75</v>
      </c>
      <c r="E365" s="155" t="s">
        <v>757</v>
      </c>
      <c r="F365" s="155" t="s">
        <v>758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SUM(P366:P377)</f>
        <v>0</v>
      </c>
      <c r="Q365" s="150"/>
      <c r="R365" s="151">
        <f>SUM(R366:R377)</f>
        <v>9.0585999999999998E-4</v>
      </c>
      <c r="S365" s="150"/>
      <c r="T365" s="152">
        <f>SUM(T366:T377)</f>
        <v>1.6710000000000003E-2</v>
      </c>
      <c r="AR365" s="145" t="s">
        <v>142</v>
      </c>
      <c r="AT365" s="153" t="s">
        <v>75</v>
      </c>
      <c r="AU365" s="153" t="s">
        <v>81</v>
      </c>
      <c r="AY365" s="145" t="s">
        <v>134</v>
      </c>
      <c r="BK365" s="154">
        <f>SUM(BK366:BK377)</f>
        <v>0</v>
      </c>
    </row>
    <row r="366" spans="1:65" s="2" customFormat="1" ht="21.75" customHeight="1">
      <c r="A366" s="32"/>
      <c r="B366" s="157"/>
      <c r="C366" s="158" t="s">
        <v>759</v>
      </c>
      <c r="D366" s="158" t="s">
        <v>137</v>
      </c>
      <c r="E366" s="159" t="s">
        <v>760</v>
      </c>
      <c r="F366" s="160" t="s">
        <v>761</v>
      </c>
      <c r="G366" s="161" t="s">
        <v>140</v>
      </c>
      <c r="H366" s="162">
        <v>5.57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3.0000000000000001E-3</v>
      </c>
      <c r="T366" s="169">
        <f>S366*H366</f>
        <v>1.6710000000000003E-2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194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194</v>
      </c>
      <c r="BM366" s="170" t="s">
        <v>762</v>
      </c>
    </row>
    <row r="367" spans="1:65" s="14" customFormat="1">
      <c r="B367" s="181"/>
      <c r="D367" s="173" t="s">
        <v>144</v>
      </c>
      <c r="E367" s="182" t="s">
        <v>1</v>
      </c>
      <c r="F367" s="183" t="s">
        <v>763</v>
      </c>
      <c r="H367" s="182" t="s">
        <v>1</v>
      </c>
      <c r="I367" s="184"/>
      <c r="L367" s="181"/>
      <c r="M367" s="185"/>
      <c r="N367" s="186"/>
      <c r="O367" s="186"/>
      <c r="P367" s="186"/>
      <c r="Q367" s="186"/>
      <c r="R367" s="186"/>
      <c r="S367" s="186"/>
      <c r="T367" s="187"/>
      <c r="AT367" s="182" t="s">
        <v>144</v>
      </c>
      <c r="AU367" s="182" t="s">
        <v>142</v>
      </c>
      <c r="AV367" s="14" t="s">
        <v>81</v>
      </c>
      <c r="AW367" s="14" t="s">
        <v>33</v>
      </c>
      <c r="AX367" s="14" t="s">
        <v>76</v>
      </c>
      <c r="AY367" s="182" t="s">
        <v>134</v>
      </c>
    </row>
    <row r="368" spans="1:65" s="13" customFormat="1">
      <c r="B368" s="172"/>
      <c r="D368" s="173" t="s">
        <v>144</v>
      </c>
      <c r="E368" s="174" t="s">
        <v>1</v>
      </c>
      <c r="F368" s="175" t="s">
        <v>764</v>
      </c>
      <c r="H368" s="176">
        <v>0.99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134</v>
      </c>
    </row>
    <row r="369" spans="1:65" s="13" customFormat="1">
      <c r="B369" s="172"/>
      <c r="D369" s="173" t="s">
        <v>144</v>
      </c>
      <c r="E369" s="174" t="s">
        <v>1</v>
      </c>
      <c r="F369" s="175" t="s">
        <v>765</v>
      </c>
      <c r="H369" s="176">
        <v>3.12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76</v>
      </c>
      <c r="AY369" s="174" t="s">
        <v>134</v>
      </c>
    </row>
    <row r="370" spans="1:65" s="13" customFormat="1">
      <c r="B370" s="172"/>
      <c r="D370" s="173" t="s">
        <v>144</v>
      </c>
      <c r="E370" s="174" t="s">
        <v>1</v>
      </c>
      <c r="F370" s="175" t="s">
        <v>766</v>
      </c>
      <c r="H370" s="176">
        <v>1.46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142</v>
      </c>
      <c r="AV370" s="13" t="s">
        <v>142</v>
      </c>
      <c r="AW370" s="13" t="s">
        <v>33</v>
      </c>
      <c r="AX370" s="13" t="s">
        <v>76</v>
      </c>
      <c r="AY370" s="174" t="s">
        <v>134</v>
      </c>
    </row>
    <row r="371" spans="1:65" s="15" customFormat="1">
      <c r="B371" s="199"/>
      <c r="D371" s="173" t="s">
        <v>144</v>
      </c>
      <c r="E371" s="200" t="s">
        <v>1</v>
      </c>
      <c r="F371" s="201" t="s">
        <v>201</v>
      </c>
      <c r="H371" s="202">
        <v>5.57</v>
      </c>
      <c r="I371" s="203"/>
      <c r="L371" s="199"/>
      <c r="M371" s="204"/>
      <c r="N371" s="205"/>
      <c r="O371" s="205"/>
      <c r="P371" s="205"/>
      <c r="Q371" s="205"/>
      <c r="R371" s="205"/>
      <c r="S371" s="205"/>
      <c r="T371" s="206"/>
      <c r="AT371" s="200" t="s">
        <v>144</v>
      </c>
      <c r="AU371" s="200" t="s">
        <v>142</v>
      </c>
      <c r="AV371" s="15" t="s">
        <v>141</v>
      </c>
      <c r="AW371" s="15" t="s">
        <v>33</v>
      </c>
      <c r="AX371" s="15" t="s">
        <v>81</v>
      </c>
      <c r="AY371" s="200" t="s">
        <v>134</v>
      </c>
    </row>
    <row r="372" spans="1:65" s="2" customFormat="1" ht="16.5" customHeight="1">
      <c r="A372" s="32"/>
      <c r="B372" s="157"/>
      <c r="C372" s="158" t="s">
        <v>767</v>
      </c>
      <c r="D372" s="158" t="s">
        <v>137</v>
      </c>
      <c r="E372" s="159" t="s">
        <v>768</v>
      </c>
      <c r="F372" s="160" t="s">
        <v>769</v>
      </c>
      <c r="G372" s="161" t="s">
        <v>295</v>
      </c>
      <c r="H372" s="162">
        <v>3.4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1.0000000000000001E-5</v>
      </c>
      <c r="R372" s="168">
        <f>Q372*H372</f>
        <v>3.4E-5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194</v>
      </c>
      <c r="AT372" s="170" t="s">
        <v>137</v>
      </c>
      <c r="AU372" s="170" t="s">
        <v>142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194</v>
      </c>
      <c r="BM372" s="170" t="s">
        <v>770</v>
      </c>
    </row>
    <row r="373" spans="1:65" s="13" customFormat="1">
      <c r="B373" s="172"/>
      <c r="D373" s="173" t="s">
        <v>144</v>
      </c>
      <c r="E373" s="174" t="s">
        <v>1</v>
      </c>
      <c r="F373" s="175" t="s">
        <v>771</v>
      </c>
      <c r="H373" s="176">
        <v>3.4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81</v>
      </c>
      <c r="AY373" s="174" t="s">
        <v>134</v>
      </c>
    </row>
    <row r="374" spans="1:65" s="2" customFormat="1" ht="16.5" customHeight="1">
      <c r="A374" s="32"/>
      <c r="B374" s="157"/>
      <c r="C374" s="188" t="s">
        <v>772</v>
      </c>
      <c r="D374" s="188" t="s">
        <v>187</v>
      </c>
      <c r="E374" s="189" t="s">
        <v>773</v>
      </c>
      <c r="F374" s="190" t="s">
        <v>774</v>
      </c>
      <c r="G374" s="191" t="s">
        <v>295</v>
      </c>
      <c r="H374" s="192">
        <v>3.9630000000000001</v>
      </c>
      <c r="I374" s="193"/>
      <c r="J374" s="194">
        <f>ROUND(I374*H374,2)</f>
        <v>0</v>
      </c>
      <c r="K374" s="195"/>
      <c r="L374" s="196"/>
      <c r="M374" s="197" t="s">
        <v>1</v>
      </c>
      <c r="N374" s="198" t="s">
        <v>42</v>
      </c>
      <c r="O374" s="58"/>
      <c r="P374" s="168">
        <f>O374*H374</f>
        <v>0</v>
      </c>
      <c r="Q374" s="168">
        <v>2.2000000000000001E-4</v>
      </c>
      <c r="R374" s="168">
        <f>Q374*H374</f>
        <v>8.7186000000000002E-4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284</v>
      </c>
      <c r="AT374" s="170" t="s">
        <v>187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194</v>
      </c>
      <c r="BM374" s="170" t="s">
        <v>775</v>
      </c>
    </row>
    <row r="375" spans="1:65" s="13" customFormat="1">
      <c r="B375" s="172"/>
      <c r="D375" s="173" t="s">
        <v>144</v>
      </c>
      <c r="F375" s="175" t="s">
        <v>776</v>
      </c>
      <c r="H375" s="176">
        <v>3.9630000000000001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142</v>
      </c>
      <c r="AV375" s="13" t="s">
        <v>142</v>
      </c>
      <c r="AW375" s="13" t="s">
        <v>3</v>
      </c>
      <c r="AX375" s="13" t="s">
        <v>81</v>
      </c>
      <c r="AY375" s="174" t="s">
        <v>134</v>
      </c>
    </row>
    <row r="376" spans="1:65" s="2" customFormat="1" ht="21.75" customHeight="1">
      <c r="A376" s="32"/>
      <c r="B376" s="157"/>
      <c r="C376" s="158" t="s">
        <v>777</v>
      </c>
      <c r="D376" s="158" t="s">
        <v>137</v>
      </c>
      <c r="E376" s="159" t="s">
        <v>778</v>
      </c>
      <c r="F376" s="160" t="s">
        <v>779</v>
      </c>
      <c r="G376" s="161" t="s">
        <v>229</v>
      </c>
      <c r="H376" s="162">
        <v>1E-3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194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194</v>
      </c>
      <c r="BM376" s="170" t="s">
        <v>780</v>
      </c>
    </row>
    <row r="377" spans="1:65" s="2" customFormat="1" ht="21.75" customHeight="1">
      <c r="A377" s="32"/>
      <c r="B377" s="157"/>
      <c r="C377" s="158" t="s">
        <v>781</v>
      </c>
      <c r="D377" s="158" t="s">
        <v>137</v>
      </c>
      <c r="E377" s="159" t="s">
        <v>782</v>
      </c>
      <c r="F377" s="160" t="s">
        <v>783</v>
      </c>
      <c r="G377" s="161" t="s">
        <v>229</v>
      </c>
      <c r="H377" s="162">
        <v>1E-3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194</v>
      </c>
      <c r="AT377" s="170" t="s">
        <v>137</v>
      </c>
      <c r="AU377" s="170" t="s">
        <v>142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194</v>
      </c>
      <c r="BM377" s="170" t="s">
        <v>784</v>
      </c>
    </row>
    <row r="378" spans="1:65" s="12" customFormat="1" ht="22.9" customHeight="1">
      <c r="B378" s="144"/>
      <c r="D378" s="145" t="s">
        <v>75</v>
      </c>
      <c r="E378" s="155" t="s">
        <v>785</v>
      </c>
      <c r="F378" s="155" t="s">
        <v>786</v>
      </c>
      <c r="I378" s="147"/>
      <c r="J378" s="156">
        <f>BK378</f>
        <v>0</v>
      </c>
      <c r="L378" s="144"/>
      <c r="M378" s="149"/>
      <c r="N378" s="150"/>
      <c r="O378" s="150"/>
      <c r="P378" s="151">
        <f>SUM(P379:P395)</f>
        <v>0</v>
      </c>
      <c r="Q378" s="150"/>
      <c r="R378" s="151">
        <f>SUM(R379:R395)</f>
        <v>1.4242431</v>
      </c>
      <c r="S378" s="150"/>
      <c r="T378" s="152">
        <f>SUM(T379:T395)</f>
        <v>0</v>
      </c>
      <c r="AR378" s="145" t="s">
        <v>142</v>
      </c>
      <c r="AT378" s="153" t="s">
        <v>75</v>
      </c>
      <c r="AU378" s="153" t="s">
        <v>81</v>
      </c>
      <c r="AY378" s="145" t="s">
        <v>134</v>
      </c>
      <c r="BK378" s="154">
        <f>SUM(BK379:BK395)</f>
        <v>0</v>
      </c>
    </row>
    <row r="379" spans="1:65" s="2" customFormat="1" ht="21.75" customHeight="1">
      <c r="A379" s="32"/>
      <c r="B379" s="157"/>
      <c r="C379" s="158" t="s">
        <v>787</v>
      </c>
      <c r="D379" s="158" t="s">
        <v>137</v>
      </c>
      <c r="E379" s="159" t="s">
        <v>788</v>
      </c>
      <c r="F379" s="160" t="s">
        <v>789</v>
      </c>
      <c r="G379" s="161" t="s">
        <v>295</v>
      </c>
      <c r="H379" s="162">
        <v>12.76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3.5E-4</v>
      </c>
      <c r="R379" s="168">
        <f>Q379*H379</f>
        <v>4.4659999999999995E-3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194</v>
      </c>
      <c r="AT379" s="170" t="s">
        <v>137</v>
      </c>
      <c r="AU379" s="170" t="s">
        <v>142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142</v>
      </c>
      <c r="BK379" s="171">
        <f>ROUND(I379*H379,2)</f>
        <v>0</v>
      </c>
      <c r="BL379" s="17" t="s">
        <v>194</v>
      </c>
      <c r="BM379" s="170" t="s">
        <v>790</v>
      </c>
    </row>
    <row r="380" spans="1:65" s="13" customFormat="1">
      <c r="B380" s="172"/>
      <c r="D380" s="173" t="s">
        <v>144</v>
      </c>
      <c r="E380" s="174" t="s">
        <v>1</v>
      </c>
      <c r="F380" s="175" t="s">
        <v>635</v>
      </c>
      <c r="H380" s="176">
        <v>4.05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791</v>
      </c>
      <c r="H381" s="176">
        <v>8.7100000000000009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144</v>
      </c>
      <c r="E382" s="200" t="s">
        <v>1</v>
      </c>
      <c r="F382" s="201" t="s">
        <v>201</v>
      </c>
      <c r="H382" s="202">
        <v>12.760000000000002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144</v>
      </c>
      <c r="AU382" s="200" t="s">
        <v>142</v>
      </c>
      <c r="AV382" s="15" t="s">
        <v>141</v>
      </c>
      <c r="AW382" s="15" t="s">
        <v>33</v>
      </c>
      <c r="AX382" s="15" t="s">
        <v>81</v>
      </c>
      <c r="AY382" s="200" t="s">
        <v>134</v>
      </c>
    </row>
    <row r="383" spans="1:65" s="2" customFormat="1" ht="16.5" customHeight="1">
      <c r="A383" s="32"/>
      <c r="B383" s="157"/>
      <c r="C383" s="188" t="s">
        <v>792</v>
      </c>
      <c r="D383" s="188" t="s">
        <v>187</v>
      </c>
      <c r="E383" s="189" t="s">
        <v>793</v>
      </c>
      <c r="F383" s="190" t="s">
        <v>794</v>
      </c>
      <c r="G383" s="191" t="s">
        <v>184</v>
      </c>
      <c r="H383" s="192">
        <v>35.090000000000003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284</v>
      </c>
      <c r="AT383" s="170" t="s">
        <v>187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194</v>
      </c>
      <c r="BM383" s="170" t="s">
        <v>795</v>
      </c>
    </row>
    <row r="384" spans="1:65" s="13" customFormat="1">
      <c r="B384" s="172"/>
      <c r="D384" s="173" t="s">
        <v>144</v>
      </c>
      <c r="E384" s="174" t="s">
        <v>1</v>
      </c>
      <c r="F384" s="175" t="s">
        <v>796</v>
      </c>
      <c r="H384" s="176">
        <v>35.090000000000003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797</v>
      </c>
      <c r="D385" s="158" t="s">
        <v>137</v>
      </c>
      <c r="E385" s="159" t="s">
        <v>798</v>
      </c>
      <c r="F385" s="160" t="s">
        <v>799</v>
      </c>
      <c r="G385" s="161" t="s">
        <v>140</v>
      </c>
      <c r="H385" s="162">
        <v>27.855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3.3619999999999997E-2</v>
      </c>
      <c r="R385" s="168">
        <f>Q385*H385</f>
        <v>0.93648509999999996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194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194</v>
      </c>
      <c r="BM385" s="170" t="s">
        <v>800</v>
      </c>
    </row>
    <row r="386" spans="1:65" s="13" customFormat="1">
      <c r="B386" s="172"/>
      <c r="D386" s="173" t="s">
        <v>144</v>
      </c>
      <c r="E386" s="174" t="s">
        <v>1</v>
      </c>
      <c r="F386" s="175" t="s">
        <v>801</v>
      </c>
      <c r="H386" s="176">
        <v>17.420000000000002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144</v>
      </c>
      <c r="AU386" s="174" t="s">
        <v>142</v>
      </c>
      <c r="AV386" s="13" t="s">
        <v>142</v>
      </c>
      <c r="AW386" s="13" t="s">
        <v>33</v>
      </c>
      <c r="AX386" s="13" t="s">
        <v>76</v>
      </c>
      <c r="AY386" s="174" t="s">
        <v>134</v>
      </c>
    </row>
    <row r="387" spans="1:65" s="13" customFormat="1">
      <c r="B387" s="172"/>
      <c r="D387" s="173" t="s">
        <v>144</v>
      </c>
      <c r="E387" s="174" t="s">
        <v>1</v>
      </c>
      <c r="F387" s="175" t="s">
        <v>802</v>
      </c>
      <c r="H387" s="176">
        <v>0.13500000000000001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144</v>
      </c>
      <c r="AU387" s="174" t="s">
        <v>142</v>
      </c>
      <c r="AV387" s="13" t="s">
        <v>142</v>
      </c>
      <c r="AW387" s="13" t="s">
        <v>33</v>
      </c>
      <c r="AX387" s="13" t="s">
        <v>76</v>
      </c>
      <c r="AY387" s="174" t="s">
        <v>134</v>
      </c>
    </row>
    <row r="388" spans="1:65" s="13" customFormat="1">
      <c r="B388" s="172"/>
      <c r="D388" s="173" t="s">
        <v>144</v>
      </c>
      <c r="E388" s="174" t="s">
        <v>1</v>
      </c>
      <c r="F388" s="175" t="s">
        <v>803</v>
      </c>
      <c r="H388" s="176">
        <v>8.1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76</v>
      </c>
      <c r="AY388" s="174" t="s">
        <v>134</v>
      </c>
    </row>
    <row r="389" spans="1:65" s="13" customFormat="1">
      <c r="B389" s="172"/>
      <c r="D389" s="173" t="s">
        <v>144</v>
      </c>
      <c r="E389" s="174" t="s">
        <v>1</v>
      </c>
      <c r="F389" s="175" t="s">
        <v>804</v>
      </c>
      <c r="H389" s="176">
        <v>2.2000000000000002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5" customFormat="1">
      <c r="B390" s="199"/>
      <c r="D390" s="173" t="s">
        <v>144</v>
      </c>
      <c r="E390" s="200" t="s">
        <v>1</v>
      </c>
      <c r="F390" s="201" t="s">
        <v>201</v>
      </c>
      <c r="H390" s="202">
        <v>27.855</v>
      </c>
      <c r="I390" s="203"/>
      <c r="L390" s="199"/>
      <c r="M390" s="204"/>
      <c r="N390" s="205"/>
      <c r="O390" s="205"/>
      <c r="P390" s="205"/>
      <c r="Q390" s="205"/>
      <c r="R390" s="205"/>
      <c r="S390" s="205"/>
      <c r="T390" s="206"/>
      <c r="AT390" s="200" t="s">
        <v>144</v>
      </c>
      <c r="AU390" s="200" t="s">
        <v>142</v>
      </c>
      <c r="AV390" s="15" t="s">
        <v>141</v>
      </c>
      <c r="AW390" s="15" t="s">
        <v>33</v>
      </c>
      <c r="AX390" s="15" t="s">
        <v>81</v>
      </c>
      <c r="AY390" s="200" t="s">
        <v>134</v>
      </c>
    </row>
    <row r="391" spans="1:65" s="2" customFormat="1" ht="21.75" customHeight="1">
      <c r="A391" s="32"/>
      <c r="B391" s="157"/>
      <c r="C391" s="188" t="s">
        <v>805</v>
      </c>
      <c r="D391" s="188" t="s">
        <v>187</v>
      </c>
      <c r="E391" s="189" t="s">
        <v>806</v>
      </c>
      <c r="F391" s="190" t="s">
        <v>807</v>
      </c>
      <c r="G391" s="191" t="s">
        <v>140</v>
      </c>
      <c r="H391" s="192">
        <v>30.640999999999998</v>
      </c>
      <c r="I391" s="193"/>
      <c r="J391" s="194">
        <f>ROUND(I391*H391,2)</f>
        <v>0</v>
      </c>
      <c r="K391" s="195"/>
      <c r="L391" s="196"/>
      <c r="M391" s="197" t="s">
        <v>1</v>
      </c>
      <c r="N391" s="198" t="s">
        <v>42</v>
      </c>
      <c r="O391" s="58"/>
      <c r="P391" s="168">
        <f>O391*H391</f>
        <v>0</v>
      </c>
      <c r="Q391" s="168">
        <v>1.55E-2</v>
      </c>
      <c r="R391" s="168">
        <f>Q391*H391</f>
        <v>0.47493549999999995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284</v>
      </c>
      <c r="AT391" s="170" t="s">
        <v>187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194</v>
      </c>
      <c r="BM391" s="170" t="s">
        <v>808</v>
      </c>
    </row>
    <row r="392" spans="1:65" s="13" customFormat="1">
      <c r="B392" s="172"/>
      <c r="D392" s="173" t="s">
        <v>144</v>
      </c>
      <c r="E392" s="174" t="s">
        <v>1</v>
      </c>
      <c r="F392" s="175" t="s">
        <v>809</v>
      </c>
      <c r="H392" s="176">
        <v>30.640999999999998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81</v>
      </c>
      <c r="AY392" s="174" t="s">
        <v>134</v>
      </c>
    </row>
    <row r="393" spans="1:65" s="2" customFormat="1" ht="16.5" customHeight="1">
      <c r="A393" s="32"/>
      <c r="B393" s="157"/>
      <c r="C393" s="158" t="s">
        <v>810</v>
      </c>
      <c r="D393" s="158" t="s">
        <v>137</v>
      </c>
      <c r="E393" s="159" t="s">
        <v>811</v>
      </c>
      <c r="F393" s="160" t="s">
        <v>812</v>
      </c>
      <c r="G393" s="161" t="s">
        <v>140</v>
      </c>
      <c r="H393" s="162">
        <v>27.855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2.9999999999999997E-4</v>
      </c>
      <c r="R393" s="168">
        <f>Q393*H393</f>
        <v>8.3564999999999993E-3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194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194</v>
      </c>
      <c r="BM393" s="170" t="s">
        <v>813</v>
      </c>
    </row>
    <row r="394" spans="1:65" s="2" customFormat="1" ht="21.75" customHeight="1">
      <c r="A394" s="32"/>
      <c r="B394" s="157"/>
      <c r="C394" s="158" t="s">
        <v>814</v>
      </c>
      <c r="D394" s="158" t="s">
        <v>137</v>
      </c>
      <c r="E394" s="159" t="s">
        <v>815</v>
      </c>
      <c r="F394" s="160" t="s">
        <v>816</v>
      </c>
      <c r="G394" s="161" t="s">
        <v>229</v>
      </c>
      <c r="H394" s="162">
        <v>1.4239999999999999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194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194</v>
      </c>
      <c r="BM394" s="170" t="s">
        <v>817</v>
      </c>
    </row>
    <row r="395" spans="1:65" s="2" customFormat="1" ht="21.75" customHeight="1">
      <c r="A395" s="32"/>
      <c r="B395" s="157"/>
      <c r="C395" s="158" t="s">
        <v>818</v>
      </c>
      <c r="D395" s="158" t="s">
        <v>137</v>
      </c>
      <c r="E395" s="159" t="s">
        <v>819</v>
      </c>
      <c r="F395" s="160" t="s">
        <v>820</v>
      </c>
      <c r="G395" s="161" t="s">
        <v>229</v>
      </c>
      <c r="H395" s="162">
        <v>1.4239999999999999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194</v>
      </c>
      <c r="AT395" s="170" t="s">
        <v>137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194</v>
      </c>
      <c r="BM395" s="170" t="s">
        <v>821</v>
      </c>
    </row>
    <row r="396" spans="1:65" s="12" customFormat="1" ht="22.9" customHeight="1">
      <c r="B396" s="144"/>
      <c r="D396" s="145" t="s">
        <v>75</v>
      </c>
      <c r="E396" s="155" t="s">
        <v>822</v>
      </c>
      <c r="F396" s="155" t="s">
        <v>823</v>
      </c>
      <c r="I396" s="147"/>
      <c r="J396" s="156">
        <f>BK396</f>
        <v>0</v>
      </c>
      <c r="L396" s="144"/>
      <c r="M396" s="149"/>
      <c r="N396" s="150"/>
      <c r="O396" s="150"/>
      <c r="P396" s="151">
        <f>SUM(P397:P401)</f>
        <v>0</v>
      </c>
      <c r="Q396" s="150"/>
      <c r="R396" s="151">
        <f>SUM(R397:R401)</f>
        <v>1.6169999999999999E-3</v>
      </c>
      <c r="S396" s="150"/>
      <c r="T396" s="152">
        <f>SUM(T397:T401)</f>
        <v>0</v>
      </c>
      <c r="AR396" s="145" t="s">
        <v>142</v>
      </c>
      <c r="AT396" s="153" t="s">
        <v>75</v>
      </c>
      <c r="AU396" s="153" t="s">
        <v>81</v>
      </c>
      <c r="AY396" s="145" t="s">
        <v>134</v>
      </c>
      <c r="BK396" s="154">
        <f>SUM(BK397:BK401)</f>
        <v>0</v>
      </c>
    </row>
    <row r="397" spans="1:65" s="2" customFormat="1" ht="21.75" customHeight="1">
      <c r="A397" s="32"/>
      <c r="B397" s="157"/>
      <c r="C397" s="158" t="s">
        <v>824</v>
      </c>
      <c r="D397" s="158" t="s">
        <v>137</v>
      </c>
      <c r="E397" s="159" t="s">
        <v>825</v>
      </c>
      <c r="F397" s="160" t="s">
        <v>826</v>
      </c>
      <c r="G397" s="161" t="s">
        <v>140</v>
      </c>
      <c r="H397" s="162">
        <v>4.9000000000000004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6.9999999999999994E-5</v>
      </c>
      <c r="R397" s="168">
        <f>Q397*H397</f>
        <v>3.4299999999999999E-4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194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194</v>
      </c>
      <c r="BM397" s="170" t="s">
        <v>827</v>
      </c>
    </row>
    <row r="398" spans="1:65" s="2" customFormat="1" ht="21.75" customHeight="1">
      <c r="A398" s="32"/>
      <c r="B398" s="157"/>
      <c r="C398" s="158" t="s">
        <v>828</v>
      </c>
      <c r="D398" s="158" t="s">
        <v>137</v>
      </c>
      <c r="E398" s="159" t="s">
        <v>829</v>
      </c>
      <c r="F398" s="160" t="s">
        <v>830</v>
      </c>
      <c r="G398" s="161" t="s">
        <v>140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1.3999999999999999E-4</v>
      </c>
      <c r="R398" s="168">
        <f>Q398*H398</f>
        <v>6.8599999999999998E-4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194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194</v>
      </c>
      <c r="BM398" s="170" t="s">
        <v>831</v>
      </c>
    </row>
    <row r="399" spans="1:65" s="14" customFormat="1">
      <c r="B399" s="181"/>
      <c r="D399" s="173" t="s">
        <v>144</v>
      </c>
      <c r="E399" s="182" t="s">
        <v>1</v>
      </c>
      <c r="F399" s="183" t="s">
        <v>832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144</v>
      </c>
      <c r="AU399" s="182" t="s">
        <v>142</v>
      </c>
      <c r="AV399" s="14" t="s">
        <v>81</v>
      </c>
      <c r="AW399" s="14" t="s">
        <v>33</v>
      </c>
      <c r="AX399" s="14" t="s">
        <v>76</v>
      </c>
      <c r="AY399" s="182" t="s">
        <v>134</v>
      </c>
    </row>
    <row r="400" spans="1:65" s="13" customFormat="1">
      <c r="B400" s="172"/>
      <c r="D400" s="173" t="s">
        <v>144</v>
      </c>
      <c r="E400" s="174" t="s">
        <v>1</v>
      </c>
      <c r="F400" s="175" t="s">
        <v>833</v>
      </c>
      <c r="H400" s="176">
        <v>4.9000000000000004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81</v>
      </c>
      <c r="AY400" s="174" t="s">
        <v>134</v>
      </c>
    </row>
    <row r="401" spans="1:65" s="2" customFormat="1" ht="21.75" customHeight="1">
      <c r="A401" s="32"/>
      <c r="B401" s="157"/>
      <c r="C401" s="158" t="s">
        <v>834</v>
      </c>
      <c r="D401" s="158" t="s">
        <v>137</v>
      </c>
      <c r="E401" s="159" t="s">
        <v>835</v>
      </c>
      <c r="F401" s="160" t="s">
        <v>836</v>
      </c>
      <c r="G401" s="161" t="s">
        <v>140</v>
      </c>
      <c r="H401" s="162">
        <v>4.9000000000000004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1.2E-4</v>
      </c>
      <c r="R401" s="168">
        <f>Q401*H401</f>
        <v>5.8800000000000009E-4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194</v>
      </c>
      <c r="AT401" s="170" t="s">
        <v>137</v>
      </c>
      <c r="AU401" s="170" t="s">
        <v>142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142</v>
      </c>
      <c r="BK401" s="171">
        <f>ROUND(I401*H401,2)</f>
        <v>0</v>
      </c>
      <c r="BL401" s="17" t="s">
        <v>194</v>
      </c>
      <c r="BM401" s="170" t="s">
        <v>837</v>
      </c>
    </row>
    <row r="402" spans="1:65" s="12" customFormat="1" ht="22.9" customHeight="1">
      <c r="B402" s="144"/>
      <c r="D402" s="145" t="s">
        <v>75</v>
      </c>
      <c r="E402" s="155" t="s">
        <v>838</v>
      </c>
      <c r="F402" s="155" t="s">
        <v>839</v>
      </c>
      <c r="I402" s="147"/>
      <c r="J402" s="156">
        <f>BK402</f>
        <v>0</v>
      </c>
      <c r="L402" s="144"/>
      <c r="M402" s="149"/>
      <c r="N402" s="150"/>
      <c r="O402" s="150"/>
      <c r="P402" s="151">
        <f>SUM(P403:P420)</f>
        <v>0</v>
      </c>
      <c r="Q402" s="150"/>
      <c r="R402" s="151">
        <f>SUM(R403:R420)</f>
        <v>2.6250120000000002E-2</v>
      </c>
      <c r="S402" s="150"/>
      <c r="T402" s="152">
        <f>SUM(T403:T420)</f>
        <v>5.5366E-3</v>
      </c>
      <c r="AR402" s="145" t="s">
        <v>142</v>
      </c>
      <c r="AT402" s="153" t="s">
        <v>75</v>
      </c>
      <c r="AU402" s="153" t="s">
        <v>81</v>
      </c>
      <c r="AY402" s="145" t="s">
        <v>134</v>
      </c>
      <c r="BK402" s="154">
        <f>SUM(BK403:BK420)</f>
        <v>0</v>
      </c>
    </row>
    <row r="403" spans="1:65" s="2" customFormat="1" ht="21.75" customHeight="1">
      <c r="A403" s="32"/>
      <c r="B403" s="157"/>
      <c r="C403" s="158" t="s">
        <v>840</v>
      </c>
      <c r="D403" s="158" t="s">
        <v>137</v>
      </c>
      <c r="E403" s="159" t="s">
        <v>192</v>
      </c>
      <c r="F403" s="160" t="s">
        <v>193</v>
      </c>
      <c r="G403" s="161" t="s">
        <v>140</v>
      </c>
      <c r="H403" s="162">
        <v>22.675999999999998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194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194</v>
      </c>
      <c r="BM403" s="170" t="s">
        <v>841</v>
      </c>
    </row>
    <row r="404" spans="1:65" s="14" customFormat="1">
      <c r="B404" s="181"/>
      <c r="D404" s="173" t="s">
        <v>144</v>
      </c>
      <c r="E404" s="182" t="s">
        <v>1</v>
      </c>
      <c r="F404" s="183" t="s">
        <v>198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81</v>
      </c>
      <c r="AW404" s="14" t="s">
        <v>33</v>
      </c>
      <c r="AX404" s="14" t="s">
        <v>76</v>
      </c>
      <c r="AY404" s="182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270</v>
      </c>
      <c r="H405" s="176">
        <v>5.52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134</v>
      </c>
    </row>
    <row r="406" spans="1:65" s="14" customFormat="1">
      <c r="B406" s="181"/>
      <c r="D406" s="173" t="s">
        <v>144</v>
      </c>
      <c r="E406" s="182" t="s">
        <v>1</v>
      </c>
      <c r="F406" s="183" t="s">
        <v>842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144</v>
      </c>
      <c r="AU406" s="182" t="s">
        <v>142</v>
      </c>
      <c r="AV406" s="14" t="s">
        <v>81</v>
      </c>
      <c r="AW406" s="14" t="s">
        <v>33</v>
      </c>
      <c r="AX406" s="14" t="s">
        <v>76</v>
      </c>
      <c r="AY406" s="182" t="s">
        <v>134</v>
      </c>
    </row>
    <row r="407" spans="1:65" s="13" customFormat="1">
      <c r="B407" s="172"/>
      <c r="D407" s="173" t="s">
        <v>144</v>
      </c>
      <c r="E407" s="174" t="s">
        <v>1</v>
      </c>
      <c r="F407" s="175" t="s">
        <v>843</v>
      </c>
      <c r="H407" s="176">
        <v>5.226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3" customFormat="1">
      <c r="B408" s="172"/>
      <c r="D408" s="173" t="s">
        <v>144</v>
      </c>
      <c r="E408" s="174" t="s">
        <v>1</v>
      </c>
      <c r="F408" s="175" t="s">
        <v>844</v>
      </c>
      <c r="H408" s="176">
        <v>2.4300000000000002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76</v>
      </c>
      <c r="AY408" s="174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845</v>
      </c>
      <c r="H409" s="176">
        <v>0.66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76</v>
      </c>
      <c r="AY409" s="174" t="s">
        <v>134</v>
      </c>
    </row>
    <row r="410" spans="1:65" s="14" customFormat="1">
      <c r="B410" s="181"/>
      <c r="D410" s="173" t="s">
        <v>144</v>
      </c>
      <c r="E410" s="182" t="s">
        <v>1</v>
      </c>
      <c r="F410" s="183" t="s">
        <v>846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144</v>
      </c>
      <c r="AU410" s="182" t="s">
        <v>142</v>
      </c>
      <c r="AV410" s="14" t="s">
        <v>81</v>
      </c>
      <c r="AW410" s="14" t="s">
        <v>33</v>
      </c>
      <c r="AX410" s="14" t="s">
        <v>76</v>
      </c>
      <c r="AY410" s="182" t="s">
        <v>134</v>
      </c>
    </row>
    <row r="411" spans="1:65" s="13" customFormat="1">
      <c r="B411" s="172"/>
      <c r="D411" s="173" t="s">
        <v>144</v>
      </c>
      <c r="E411" s="174" t="s">
        <v>1</v>
      </c>
      <c r="F411" s="175" t="s">
        <v>629</v>
      </c>
      <c r="H411" s="176">
        <v>8.84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76</v>
      </c>
      <c r="AY411" s="174" t="s">
        <v>134</v>
      </c>
    </row>
    <row r="412" spans="1:65" s="15" customFormat="1">
      <c r="B412" s="199"/>
      <c r="D412" s="173" t="s">
        <v>144</v>
      </c>
      <c r="E412" s="200" t="s">
        <v>1</v>
      </c>
      <c r="F412" s="201" t="s">
        <v>201</v>
      </c>
      <c r="H412" s="202">
        <v>22.675999999999998</v>
      </c>
      <c r="I412" s="203"/>
      <c r="L412" s="199"/>
      <c r="M412" s="204"/>
      <c r="N412" s="205"/>
      <c r="O412" s="205"/>
      <c r="P412" s="205"/>
      <c r="Q412" s="205"/>
      <c r="R412" s="205"/>
      <c r="S412" s="205"/>
      <c r="T412" s="206"/>
      <c r="AT412" s="200" t="s">
        <v>144</v>
      </c>
      <c r="AU412" s="200" t="s">
        <v>142</v>
      </c>
      <c r="AV412" s="15" t="s">
        <v>141</v>
      </c>
      <c r="AW412" s="15" t="s">
        <v>33</v>
      </c>
      <c r="AX412" s="15" t="s">
        <v>81</v>
      </c>
      <c r="AY412" s="200" t="s">
        <v>134</v>
      </c>
    </row>
    <row r="413" spans="1:65" s="2" customFormat="1" ht="16.5" customHeight="1">
      <c r="A413" s="32"/>
      <c r="B413" s="157"/>
      <c r="C413" s="158" t="s">
        <v>847</v>
      </c>
      <c r="D413" s="158" t="s">
        <v>137</v>
      </c>
      <c r="E413" s="159" t="s">
        <v>848</v>
      </c>
      <c r="F413" s="160" t="s">
        <v>849</v>
      </c>
      <c r="G413" s="161" t="s">
        <v>140</v>
      </c>
      <c r="H413" s="162">
        <v>17.86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1E-3</v>
      </c>
      <c r="R413" s="168">
        <f>Q413*H413</f>
        <v>1.7860000000000001E-2</v>
      </c>
      <c r="S413" s="168">
        <v>3.1E-4</v>
      </c>
      <c r="T413" s="169">
        <f>S413*H413</f>
        <v>5.5366E-3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194</v>
      </c>
      <c r="AT413" s="170" t="s">
        <v>137</v>
      </c>
      <c r="AU413" s="170" t="s">
        <v>142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194</v>
      </c>
      <c r="BM413" s="170" t="s">
        <v>850</v>
      </c>
    </row>
    <row r="414" spans="1:65" s="14" customFormat="1">
      <c r="B414" s="181"/>
      <c r="D414" s="173" t="s">
        <v>144</v>
      </c>
      <c r="E414" s="182" t="s">
        <v>1</v>
      </c>
      <c r="F414" s="183" t="s">
        <v>851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142</v>
      </c>
      <c r="AV414" s="14" t="s">
        <v>81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852</v>
      </c>
      <c r="H415" s="176">
        <v>2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4" customFormat="1">
      <c r="B416" s="181"/>
      <c r="D416" s="173" t="s">
        <v>144</v>
      </c>
      <c r="E416" s="182" t="s">
        <v>1</v>
      </c>
      <c r="F416" s="183" t="s">
        <v>853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144</v>
      </c>
      <c r="AU416" s="182" t="s">
        <v>142</v>
      </c>
      <c r="AV416" s="14" t="s">
        <v>81</v>
      </c>
      <c r="AW416" s="14" t="s">
        <v>33</v>
      </c>
      <c r="AX416" s="14" t="s">
        <v>76</v>
      </c>
      <c r="AY416" s="182" t="s">
        <v>134</v>
      </c>
    </row>
    <row r="417" spans="1:65" s="13" customFormat="1">
      <c r="B417" s="172"/>
      <c r="D417" s="173" t="s">
        <v>144</v>
      </c>
      <c r="E417" s="174" t="s">
        <v>1</v>
      </c>
      <c r="F417" s="175" t="s">
        <v>854</v>
      </c>
      <c r="H417" s="176">
        <v>15.86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142</v>
      </c>
      <c r="AV417" s="13" t="s">
        <v>142</v>
      </c>
      <c r="AW417" s="13" t="s">
        <v>33</v>
      </c>
      <c r="AX417" s="13" t="s">
        <v>76</v>
      </c>
      <c r="AY417" s="174" t="s">
        <v>134</v>
      </c>
    </row>
    <row r="418" spans="1:65" s="15" customFormat="1">
      <c r="B418" s="199"/>
      <c r="D418" s="173" t="s">
        <v>144</v>
      </c>
      <c r="E418" s="200" t="s">
        <v>1</v>
      </c>
      <c r="F418" s="201" t="s">
        <v>201</v>
      </c>
      <c r="H418" s="202">
        <v>17.86</v>
      </c>
      <c r="I418" s="203"/>
      <c r="L418" s="199"/>
      <c r="M418" s="204"/>
      <c r="N418" s="205"/>
      <c r="O418" s="205"/>
      <c r="P418" s="205"/>
      <c r="Q418" s="205"/>
      <c r="R418" s="205"/>
      <c r="S418" s="205"/>
      <c r="T418" s="206"/>
      <c r="AT418" s="200" t="s">
        <v>144</v>
      </c>
      <c r="AU418" s="200" t="s">
        <v>142</v>
      </c>
      <c r="AV418" s="15" t="s">
        <v>141</v>
      </c>
      <c r="AW418" s="15" t="s">
        <v>33</v>
      </c>
      <c r="AX418" s="15" t="s">
        <v>81</v>
      </c>
      <c r="AY418" s="200" t="s">
        <v>134</v>
      </c>
    </row>
    <row r="419" spans="1:65" s="2" customFormat="1" ht="21.75" customHeight="1">
      <c r="A419" s="32"/>
      <c r="B419" s="157"/>
      <c r="C419" s="158" t="s">
        <v>855</v>
      </c>
      <c r="D419" s="158" t="s">
        <v>137</v>
      </c>
      <c r="E419" s="159" t="s">
        <v>856</v>
      </c>
      <c r="F419" s="160" t="s">
        <v>857</v>
      </c>
      <c r="G419" s="161" t="s">
        <v>140</v>
      </c>
      <c r="H419" s="162">
        <v>22.675999999999998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2.1000000000000001E-4</v>
      </c>
      <c r="R419" s="168">
        <f>Q419*H419</f>
        <v>4.76196E-3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194</v>
      </c>
      <c r="AT419" s="170" t="s">
        <v>137</v>
      </c>
      <c r="AU419" s="170" t="s">
        <v>142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142</v>
      </c>
      <c r="BK419" s="171">
        <f>ROUND(I419*H419,2)</f>
        <v>0</v>
      </c>
      <c r="BL419" s="17" t="s">
        <v>194</v>
      </c>
      <c r="BM419" s="170" t="s">
        <v>858</v>
      </c>
    </row>
    <row r="420" spans="1:65" s="2" customFormat="1" ht="21.75" customHeight="1">
      <c r="A420" s="32"/>
      <c r="B420" s="157"/>
      <c r="C420" s="158" t="s">
        <v>859</v>
      </c>
      <c r="D420" s="158" t="s">
        <v>137</v>
      </c>
      <c r="E420" s="159" t="s">
        <v>860</v>
      </c>
      <c r="F420" s="160" t="s">
        <v>861</v>
      </c>
      <c r="G420" s="161" t="s">
        <v>140</v>
      </c>
      <c r="H420" s="162">
        <v>22.675999999999998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1.6000000000000001E-4</v>
      </c>
      <c r="R420" s="168">
        <f>Q420*H420</f>
        <v>3.6281600000000001E-3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194</v>
      </c>
      <c r="AT420" s="170" t="s">
        <v>137</v>
      </c>
      <c r="AU420" s="170" t="s">
        <v>142</v>
      </c>
      <c r="AY420" s="17" t="s">
        <v>134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142</v>
      </c>
      <c r="BK420" s="171">
        <f>ROUND(I420*H420,2)</f>
        <v>0</v>
      </c>
      <c r="BL420" s="17" t="s">
        <v>194</v>
      </c>
      <c r="BM420" s="170" t="s">
        <v>862</v>
      </c>
    </row>
    <row r="421" spans="1:65" s="12" customFormat="1" ht="25.9" customHeight="1">
      <c r="B421" s="144"/>
      <c r="D421" s="145" t="s">
        <v>75</v>
      </c>
      <c r="E421" s="146" t="s">
        <v>863</v>
      </c>
      <c r="F421" s="146" t="s">
        <v>864</v>
      </c>
      <c r="I421" s="147"/>
      <c r="J421" s="148">
        <f>BK421</f>
        <v>0</v>
      </c>
      <c r="L421" s="144"/>
      <c r="M421" s="149"/>
      <c r="N421" s="150"/>
      <c r="O421" s="150"/>
      <c r="P421" s="151">
        <f>SUM(P422:P440)</f>
        <v>0</v>
      </c>
      <c r="Q421" s="150"/>
      <c r="R421" s="151">
        <f>SUM(R422:R440)</f>
        <v>0</v>
      </c>
      <c r="S421" s="150"/>
      <c r="T421" s="152">
        <f>SUM(T422:T440)</f>
        <v>0</v>
      </c>
      <c r="AR421" s="145" t="s">
        <v>141</v>
      </c>
      <c r="AT421" s="153" t="s">
        <v>75</v>
      </c>
      <c r="AU421" s="153" t="s">
        <v>76</v>
      </c>
      <c r="AY421" s="145" t="s">
        <v>134</v>
      </c>
      <c r="BK421" s="154">
        <f>SUM(BK422:BK440)</f>
        <v>0</v>
      </c>
    </row>
    <row r="422" spans="1:65" s="2" customFormat="1" ht="16.5" customHeight="1">
      <c r="A422" s="32"/>
      <c r="B422" s="157"/>
      <c r="C422" s="158" t="s">
        <v>865</v>
      </c>
      <c r="D422" s="158" t="s">
        <v>137</v>
      </c>
      <c r="E422" s="159" t="s">
        <v>866</v>
      </c>
      <c r="F422" s="160" t="s">
        <v>867</v>
      </c>
      <c r="G422" s="161" t="s">
        <v>868</v>
      </c>
      <c r="H422" s="162">
        <v>50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869</v>
      </c>
      <c r="AT422" s="170" t="s">
        <v>137</v>
      </c>
      <c r="AU422" s="170" t="s">
        <v>81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142</v>
      </c>
      <c r="BK422" s="171">
        <f>ROUND(I422*H422,2)</f>
        <v>0</v>
      </c>
      <c r="BL422" s="17" t="s">
        <v>869</v>
      </c>
      <c r="BM422" s="170" t="s">
        <v>870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871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81</v>
      </c>
      <c r="AV423" s="14" t="s">
        <v>81</v>
      </c>
      <c r="AW423" s="14" t="s">
        <v>33</v>
      </c>
      <c r="AX423" s="14" t="s">
        <v>76</v>
      </c>
      <c r="AY423" s="182" t="s">
        <v>134</v>
      </c>
    </row>
    <row r="424" spans="1:65" s="14" customFormat="1">
      <c r="B424" s="181"/>
      <c r="D424" s="173" t="s">
        <v>144</v>
      </c>
      <c r="E424" s="182" t="s">
        <v>1</v>
      </c>
      <c r="F424" s="183" t="s">
        <v>872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144</v>
      </c>
      <c r="AU424" s="182" t="s">
        <v>81</v>
      </c>
      <c r="AV424" s="14" t="s">
        <v>81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144</v>
      </c>
      <c r="E425" s="174" t="s">
        <v>1</v>
      </c>
      <c r="F425" s="175" t="s">
        <v>194</v>
      </c>
      <c r="H425" s="176">
        <v>16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144</v>
      </c>
      <c r="AU425" s="174" t="s">
        <v>81</v>
      </c>
      <c r="AV425" s="13" t="s">
        <v>142</v>
      </c>
      <c r="AW425" s="13" t="s">
        <v>33</v>
      </c>
      <c r="AX425" s="13" t="s">
        <v>76</v>
      </c>
      <c r="AY425" s="174" t="s">
        <v>134</v>
      </c>
    </row>
    <row r="426" spans="1:65" s="14" customFormat="1">
      <c r="B426" s="181"/>
      <c r="D426" s="173" t="s">
        <v>144</v>
      </c>
      <c r="E426" s="182" t="s">
        <v>1</v>
      </c>
      <c r="F426" s="183" t="s">
        <v>873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81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 t="s">
        <v>194</v>
      </c>
      <c r="H427" s="176">
        <v>16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81</v>
      </c>
      <c r="AV427" s="13" t="s">
        <v>142</v>
      </c>
      <c r="AW427" s="13" t="s">
        <v>33</v>
      </c>
      <c r="AX427" s="13" t="s">
        <v>76</v>
      </c>
      <c r="AY427" s="174" t="s">
        <v>134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874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3" customFormat="1">
      <c r="B429" s="172"/>
      <c r="D429" s="173" t="s">
        <v>144</v>
      </c>
      <c r="E429" s="174" t="s">
        <v>1</v>
      </c>
      <c r="F429" s="175" t="s">
        <v>142</v>
      </c>
      <c r="H429" s="176">
        <v>2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81</v>
      </c>
      <c r="AV429" s="13" t="s">
        <v>142</v>
      </c>
      <c r="AW429" s="13" t="s">
        <v>33</v>
      </c>
      <c r="AX429" s="13" t="s">
        <v>76</v>
      </c>
      <c r="AY429" s="174" t="s">
        <v>134</v>
      </c>
    </row>
    <row r="430" spans="1:65" s="14" customFormat="1">
      <c r="B430" s="181"/>
      <c r="D430" s="173" t="s">
        <v>144</v>
      </c>
      <c r="E430" s="182" t="s">
        <v>1</v>
      </c>
      <c r="F430" s="183" t="s">
        <v>875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144</v>
      </c>
      <c r="AU430" s="182" t="s">
        <v>81</v>
      </c>
      <c r="AV430" s="14" t="s">
        <v>81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 t="s">
        <v>156</v>
      </c>
      <c r="H431" s="176">
        <v>8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81</v>
      </c>
      <c r="AV431" s="13" t="s">
        <v>142</v>
      </c>
      <c r="AW431" s="13" t="s">
        <v>33</v>
      </c>
      <c r="AX431" s="13" t="s">
        <v>76</v>
      </c>
      <c r="AY431" s="174" t="s">
        <v>134</v>
      </c>
    </row>
    <row r="432" spans="1:65" s="14" customFormat="1">
      <c r="B432" s="181"/>
      <c r="D432" s="173" t="s">
        <v>144</v>
      </c>
      <c r="E432" s="182" t="s">
        <v>1</v>
      </c>
      <c r="F432" s="183" t="s">
        <v>876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3" customFormat="1">
      <c r="B433" s="172"/>
      <c r="D433" s="173" t="s">
        <v>144</v>
      </c>
      <c r="E433" s="174" t="s">
        <v>1</v>
      </c>
      <c r="F433" s="175" t="s">
        <v>156</v>
      </c>
      <c r="H433" s="176">
        <v>8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81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5" customFormat="1">
      <c r="B434" s="199"/>
      <c r="D434" s="173" t="s">
        <v>144</v>
      </c>
      <c r="E434" s="200" t="s">
        <v>1</v>
      </c>
      <c r="F434" s="201" t="s">
        <v>201</v>
      </c>
      <c r="H434" s="202">
        <v>50</v>
      </c>
      <c r="I434" s="203"/>
      <c r="L434" s="199"/>
      <c r="M434" s="204"/>
      <c r="N434" s="205"/>
      <c r="O434" s="205"/>
      <c r="P434" s="205"/>
      <c r="Q434" s="205"/>
      <c r="R434" s="205"/>
      <c r="S434" s="205"/>
      <c r="T434" s="206"/>
      <c r="AT434" s="200" t="s">
        <v>144</v>
      </c>
      <c r="AU434" s="200" t="s">
        <v>81</v>
      </c>
      <c r="AV434" s="15" t="s">
        <v>141</v>
      </c>
      <c r="AW434" s="15" t="s">
        <v>33</v>
      </c>
      <c r="AX434" s="15" t="s">
        <v>81</v>
      </c>
      <c r="AY434" s="200" t="s">
        <v>134</v>
      </c>
    </row>
    <row r="435" spans="1:65" s="2" customFormat="1" ht="16.5" customHeight="1">
      <c r="A435" s="32"/>
      <c r="B435" s="157"/>
      <c r="C435" s="158" t="s">
        <v>877</v>
      </c>
      <c r="D435" s="158" t="s">
        <v>137</v>
      </c>
      <c r="E435" s="159" t="s">
        <v>878</v>
      </c>
      <c r="F435" s="160" t="s">
        <v>879</v>
      </c>
      <c r="G435" s="161" t="s">
        <v>868</v>
      </c>
      <c r="H435" s="162">
        <v>8</v>
      </c>
      <c r="I435" s="163"/>
      <c r="J435" s="164">
        <f>ROUND(I435*H435,2)</f>
        <v>0</v>
      </c>
      <c r="K435" s="165"/>
      <c r="L435" s="33"/>
      <c r="M435" s="166" t="s">
        <v>1</v>
      </c>
      <c r="N435" s="167" t="s">
        <v>42</v>
      </c>
      <c r="O435" s="58"/>
      <c r="P435" s="168">
        <f>O435*H435</f>
        <v>0</v>
      </c>
      <c r="Q435" s="168">
        <v>0</v>
      </c>
      <c r="R435" s="168">
        <f>Q435*H435</f>
        <v>0</v>
      </c>
      <c r="S435" s="168">
        <v>0</v>
      </c>
      <c r="T435" s="169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869</v>
      </c>
      <c r="AT435" s="170" t="s">
        <v>137</v>
      </c>
      <c r="AU435" s="170" t="s">
        <v>81</v>
      </c>
      <c r="AY435" s="17" t="s">
        <v>134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142</v>
      </c>
      <c r="BK435" s="171">
        <f>ROUND(I435*H435,2)</f>
        <v>0</v>
      </c>
      <c r="BL435" s="17" t="s">
        <v>869</v>
      </c>
      <c r="BM435" s="170" t="s">
        <v>880</v>
      </c>
    </row>
    <row r="436" spans="1:65" s="14" customFormat="1" ht="22.5">
      <c r="B436" s="181"/>
      <c r="D436" s="173" t="s">
        <v>144</v>
      </c>
      <c r="E436" s="182" t="s">
        <v>1</v>
      </c>
      <c r="F436" s="183" t="s">
        <v>881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144</v>
      </c>
      <c r="AU436" s="182" t="s">
        <v>81</v>
      </c>
      <c r="AV436" s="14" t="s">
        <v>81</v>
      </c>
      <c r="AW436" s="14" t="s">
        <v>33</v>
      </c>
      <c r="AX436" s="14" t="s">
        <v>76</v>
      </c>
      <c r="AY436" s="182" t="s">
        <v>134</v>
      </c>
    </row>
    <row r="437" spans="1:65" s="13" customFormat="1">
      <c r="B437" s="172"/>
      <c r="D437" s="173" t="s">
        <v>144</v>
      </c>
      <c r="E437" s="174" t="s">
        <v>1</v>
      </c>
      <c r="F437" s="175" t="s">
        <v>156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81</v>
      </c>
      <c r="AV437" s="13" t="s">
        <v>142</v>
      </c>
      <c r="AW437" s="13" t="s">
        <v>33</v>
      </c>
      <c r="AX437" s="13" t="s">
        <v>81</v>
      </c>
      <c r="AY437" s="174" t="s">
        <v>134</v>
      </c>
    </row>
    <row r="438" spans="1:65" s="2" customFormat="1" ht="16.5" customHeight="1">
      <c r="A438" s="32"/>
      <c r="B438" s="157"/>
      <c r="C438" s="158" t="s">
        <v>882</v>
      </c>
      <c r="D438" s="158" t="s">
        <v>137</v>
      </c>
      <c r="E438" s="159" t="s">
        <v>883</v>
      </c>
      <c r="F438" s="160" t="s">
        <v>884</v>
      </c>
      <c r="G438" s="161" t="s">
        <v>868</v>
      </c>
      <c r="H438" s="162">
        <v>4</v>
      </c>
      <c r="I438" s="163"/>
      <c r="J438" s="164">
        <f>ROUND(I438*H438,2)</f>
        <v>0</v>
      </c>
      <c r="K438" s="165"/>
      <c r="L438" s="33"/>
      <c r="M438" s="166" t="s">
        <v>1</v>
      </c>
      <c r="N438" s="167" t="s">
        <v>42</v>
      </c>
      <c r="O438" s="58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0" t="s">
        <v>869</v>
      </c>
      <c r="AT438" s="170" t="s">
        <v>137</v>
      </c>
      <c r="AU438" s="170" t="s">
        <v>81</v>
      </c>
      <c r="AY438" s="17" t="s">
        <v>134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7" t="s">
        <v>142</v>
      </c>
      <c r="BK438" s="171">
        <f>ROUND(I438*H438,2)</f>
        <v>0</v>
      </c>
      <c r="BL438" s="17" t="s">
        <v>869</v>
      </c>
      <c r="BM438" s="170" t="s">
        <v>885</v>
      </c>
    </row>
    <row r="439" spans="1:65" s="14" customFormat="1">
      <c r="B439" s="181"/>
      <c r="D439" s="173" t="s">
        <v>144</v>
      </c>
      <c r="E439" s="182" t="s">
        <v>1</v>
      </c>
      <c r="F439" s="183" t="s">
        <v>886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>
      <c r="B440" s="172"/>
      <c r="D440" s="173" t="s">
        <v>144</v>
      </c>
      <c r="E440" s="174" t="s">
        <v>1</v>
      </c>
      <c r="F440" s="175" t="s">
        <v>141</v>
      </c>
      <c r="H440" s="176">
        <v>4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81</v>
      </c>
      <c r="AY440" s="174" t="s">
        <v>134</v>
      </c>
    </row>
    <row r="441" spans="1:65" s="12" customFormat="1" ht="25.9" customHeight="1">
      <c r="B441" s="144"/>
      <c r="D441" s="145" t="s">
        <v>75</v>
      </c>
      <c r="E441" s="146" t="s">
        <v>887</v>
      </c>
      <c r="F441" s="146" t="s">
        <v>888</v>
      </c>
      <c r="I441" s="147"/>
      <c r="J441" s="148">
        <f>BK441</f>
        <v>0</v>
      </c>
      <c r="L441" s="144"/>
      <c r="M441" s="149"/>
      <c r="N441" s="150"/>
      <c r="O441" s="150"/>
      <c r="P441" s="151">
        <f>P442+P444</f>
        <v>0</v>
      </c>
      <c r="Q441" s="150"/>
      <c r="R441" s="151">
        <f>R442+R444</f>
        <v>0</v>
      </c>
      <c r="S441" s="150"/>
      <c r="T441" s="152">
        <f>T442+T444</f>
        <v>0</v>
      </c>
      <c r="AR441" s="145" t="s">
        <v>148</v>
      </c>
      <c r="AT441" s="153" t="s">
        <v>75</v>
      </c>
      <c r="AU441" s="153" t="s">
        <v>76</v>
      </c>
      <c r="AY441" s="145" t="s">
        <v>134</v>
      </c>
      <c r="BK441" s="154">
        <f>BK442+BK444</f>
        <v>0</v>
      </c>
    </row>
    <row r="442" spans="1:65" s="12" customFormat="1" ht="22.9" customHeight="1">
      <c r="B442" s="144"/>
      <c r="D442" s="145" t="s">
        <v>75</v>
      </c>
      <c r="E442" s="155" t="s">
        <v>889</v>
      </c>
      <c r="F442" s="155" t="s">
        <v>890</v>
      </c>
      <c r="I442" s="147"/>
      <c r="J442" s="156">
        <f>BK442</f>
        <v>0</v>
      </c>
      <c r="L442" s="144"/>
      <c r="M442" s="149"/>
      <c r="N442" s="150"/>
      <c r="O442" s="150"/>
      <c r="P442" s="151">
        <f>P443</f>
        <v>0</v>
      </c>
      <c r="Q442" s="150"/>
      <c r="R442" s="151">
        <f>R443</f>
        <v>0</v>
      </c>
      <c r="S442" s="150"/>
      <c r="T442" s="152">
        <f>T443</f>
        <v>0</v>
      </c>
      <c r="AR442" s="145" t="s">
        <v>148</v>
      </c>
      <c r="AT442" s="153" t="s">
        <v>75</v>
      </c>
      <c r="AU442" s="153" t="s">
        <v>81</v>
      </c>
      <c r="AY442" s="145" t="s">
        <v>134</v>
      </c>
      <c r="BK442" s="154">
        <f>BK443</f>
        <v>0</v>
      </c>
    </row>
    <row r="443" spans="1:65" s="2" customFormat="1" ht="16.5" customHeight="1">
      <c r="A443" s="32"/>
      <c r="B443" s="157"/>
      <c r="C443" s="158" t="s">
        <v>891</v>
      </c>
      <c r="D443" s="158" t="s">
        <v>137</v>
      </c>
      <c r="E443" s="159" t="s">
        <v>892</v>
      </c>
      <c r="F443" s="160" t="s">
        <v>890</v>
      </c>
      <c r="G443" s="161" t="s">
        <v>377</v>
      </c>
      <c r="H443" s="162">
        <v>1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893</v>
      </c>
      <c r="AT443" s="170" t="s">
        <v>137</v>
      </c>
      <c r="AU443" s="170" t="s">
        <v>142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893</v>
      </c>
      <c r="BM443" s="170" t="s">
        <v>894</v>
      </c>
    </row>
    <row r="444" spans="1:65" s="12" customFormat="1" ht="22.9" customHeight="1">
      <c r="B444" s="144"/>
      <c r="D444" s="145" t="s">
        <v>75</v>
      </c>
      <c r="E444" s="155" t="s">
        <v>895</v>
      </c>
      <c r="F444" s="155" t="s">
        <v>896</v>
      </c>
      <c r="I444" s="147"/>
      <c r="J444" s="156">
        <f>BK444</f>
        <v>0</v>
      </c>
      <c r="L444" s="144"/>
      <c r="M444" s="149"/>
      <c r="N444" s="150"/>
      <c r="O444" s="150"/>
      <c r="P444" s="151">
        <f>P445</f>
        <v>0</v>
      </c>
      <c r="Q444" s="150"/>
      <c r="R444" s="151">
        <f>R445</f>
        <v>0</v>
      </c>
      <c r="S444" s="150"/>
      <c r="T444" s="152">
        <f>T445</f>
        <v>0</v>
      </c>
      <c r="AR444" s="145" t="s">
        <v>148</v>
      </c>
      <c r="AT444" s="153" t="s">
        <v>75</v>
      </c>
      <c r="AU444" s="153" t="s">
        <v>81</v>
      </c>
      <c r="AY444" s="145" t="s">
        <v>134</v>
      </c>
      <c r="BK444" s="154">
        <f>BK445</f>
        <v>0</v>
      </c>
    </row>
    <row r="445" spans="1:65" s="2" customFormat="1" ht="16.5" customHeight="1">
      <c r="A445" s="32"/>
      <c r="B445" s="157"/>
      <c r="C445" s="158" t="s">
        <v>897</v>
      </c>
      <c r="D445" s="158" t="s">
        <v>137</v>
      </c>
      <c r="E445" s="159" t="s">
        <v>898</v>
      </c>
      <c r="F445" s="160" t="s">
        <v>896</v>
      </c>
      <c r="G445" s="161" t="s">
        <v>377</v>
      </c>
      <c r="H445" s="162">
        <v>1</v>
      </c>
      <c r="I445" s="163"/>
      <c r="J445" s="164">
        <f>ROUND(I445*H445,2)</f>
        <v>0</v>
      </c>
      <c r="K445" s="165"/>
      <c r="L445" s="33"/>
      <c r="M445" s="207" t="s">
        <v>1</v>
      </c>
      <c r="N445" s="208" t="s">
        <v>42</v>
      </c>
      <c r="O445" s="209"/>
      <c r="P445" s="210">
        <f>O445*H445</f>
        <v>0</v>
      </c>
      <c r="Q445" s="210">
        <v>0</v>
      </c>
      <c r="R445" s="210">
        <f>Q445*H445</f>
        <v>0</v>
      </c>
      <c r="S445" s="210">
        <v>0</v>
      </c>
      <c r="T445" s="211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893</v>
      </c>
      <c r="AT445" s="170" t="s">
        <v>137</v>
      </c>
      <c r="AU445" s="170" t="s">
        <v>142</v>
      </c>
      <c r="AY445" s="17" t="s">
        <v>134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142</v>
      </c>
      <c r="BK445" s="171">
        <f>ROUND(I445*H445,2)</f>
        <v>0</v>
      </c>
      <c r="BL445" s="17" t="s">
        <v>893</v>
      </c>
      <c r="BM445" s="170" t="s">
        <v>899</v>
      </c>
    </row>
    <row r="446" spans="1:65" s="2" customFormat="1" ht="6.95" customHeight="1">
      <c r="A446" s="32"/>
      <c r="B446" s="47"/>
      <c r="C446" s="48"/>
      <c r="D446" s="48"/>
      <c r="E446" s="48"/>
      <c r="F446" s="48"/>
      <c r="G446" s="48"/>
      <c r="H446" s="48"/>
      <c r="I446" s="116"/>
      <c r="J446" s="48"/>
      <c r="K446" s="48"/>
      <c r="L446" s="33"/>
      <c r="M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</row>
  </sheetData>
  <autoFilter ref="C141:K44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2020-06-02T05:38:08Z</dcterms:created>
  <dcterms:modified xsi:type="dcterms:W3CDTF">2021-04-21T05:16:25Z</dcterms:modified>
</cp:coreProperties>
</file>