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firstSheet="1" activeTab="1"/>
  </bookViews>
  <sheets>
    <sheet name="Rekapitulace stavby" sheetId="1" state="veryHidden" r:id="rId1"/>
    <sheet name="1 - Bytová jednotka č.1" sheetId="2" r:id="rId2"/>
  </sheets>
  <definedNames>
    <definedName name="_xlnm._FilterDatabase" localSheetId="1" hidden="1">'1 - Bytová jednotka č.1'!$C$141:$K$451</definedName>
    <definedName name="_xlnm.Print_Area" localSheetId="1">'1 - Bytová jednotka č.1'!$C$4:$J$76,'1 - Bytová jednotka č.1'!$C$82:$J$123,'1 - Bytová jednotka č.1'!$C$129:$K$451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Bytová jednotka č.1'!$141:$141</definedName>
  </definedNames>
  <calcPr calcId="162913"/>
</workbook>
</file>

<file path=xl/sharedStrings.xml><?xml version="1.0" encoding="utf-8"?>
<sst xmlns="http://schemas.openxmlformats.org/spreadsheetml/2006/main" count="3818" uniqueCount="915">
  <si>
    <t>Export Komplet</t>
  </si>
  <si>
    <t/>
  </si>
  <si>
    <t>2.0</t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</si>
  <si>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</si>
  <si>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</si>
  <si>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</si>
  <si>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</si>
  <si>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</si>
  <si>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</si>
  <si>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</si>
  <si>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</si>
  <si>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</si>
  <si>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</si>
  <si>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</si>
  <si>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</si>
  <si>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</si>
  <si>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</si>
  <si>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447/153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</si>
  <si>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</si>
  <si>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</si>
  <si>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</si>
  <si>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</si>
  <si>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</si>
  <si>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</si>
  <si>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</si>
  <si>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</si>
  <si>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</si>
  <si>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</si>
  <si>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</si>
  <si>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</si>
  <si>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</si>
  <si>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</si>
  <si>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</si>
  <si>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</si>
  <si>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</si>
  <si>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</si>
  <si>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</si>
  <si>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</si>
  <si>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</si>
  <si>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</si>
  <si>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</si>
  <si>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</si>
  <si>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</si>
  <si>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</si>
  <si>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</si>
  <si>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</si>
  <si>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</si>
  <si>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</si>
  <si>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</si>
  <si>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</si>
  <si>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</si>
  <si>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</si>
  <si>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</si>
  <si>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</si>
  <si>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</si>
  <si>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</si>
  <si>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</si>
  <si>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</si>
  <si>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</si>
  <si>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</si>
  <si>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</si>
  <si>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</si>
  <si>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</si>
  <si>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</si>
  <si>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</si>
  <si>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</si>
  <si>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</si>
  <si>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</si>
  <si>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</si>
  <si>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</si>
  <si>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</si>
  <si>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</si>
  <si>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</si>
  <si>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</si>
  <si>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</si>
  <si>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</si>
  <si>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</si>
  <si>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</si>
  <si>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</si>
  <si>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</si>
  <si>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</si>
  <si>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</si>
  <si>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</si>
  <si>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</si>
  <si>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{629531ef-c171-40b2-b8b5-f4b46d24209b}</t>
  </si>
  <si>
    <t>KRYCÍ LIST SOUPISU PRACÍ</t>
  </si>
  <si>
    <t>Objekt:</t>
  </si>
  <si>
    <t>1 - Bytová jednotka č.1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</si>
  <si>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</si>
  <si>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</si>
  <si>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</si>
  <si>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</si>
  <si>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</si>
  <si>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</si>
  <si>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</si>
  <si>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</si>
  <si>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</si>
  <si>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</si>
  <si>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</si>
  <si>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</si>
  <si>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</si>
  <si>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</si>
  <si>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</si>
  <si>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</si>
  <si>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</si>
  <si>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</si>
  <si>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</si>
  <si>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</si>
  <si>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</si>
  <si>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</si>
  <si>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</si>
  <si>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</si>
  <si>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</si>
  <si>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</si>
  <si>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</si>
  <si>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</si>
  <si>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</si>
  <si>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</si>
  <si>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</si>
  <si>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</si>
  <si>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</si>
  <si>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</si>
  <si>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</si>
  <si>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</si>
  <si>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</si>
  <si>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</si>
  <si>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</si>
  <si>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</si>
  <si>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</si>
  <si>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</si>
  <si>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</si>
  <si>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</si>
  <si>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</si>
  <si>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</si>
  <si>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</si>
  <si>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</si>
  <si>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</si>
  <si>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</si>
  <si>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</si>
  <si>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</si>
  <si>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</si>
  <si>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</si>
  <si>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</si>
  <si>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-1211781103</t>
  </si>
  <si>
    <t>VV</t>
  </si>
  <si>
    <t>(1,6+0,7+0,7)*0,8</t>
  </si>
  <si>
    <t>6</t>
  </si>
  <si>
    <t>Úpravy povrchů, podlahy a osazování výplní</t>
  </si>
  <si>
    <t>611131121</t>
  </si>
  <si>
    <t>Penetrační disperzní nátěr vnitřních stropů nanášený ručně</t>
  </si>
  <si>
    <t>614527942</t>
  </si>
  <si>
    <t>611142001</t>
  </si>
  <si>
    <t>1473019264</t>
  </si>
  <si>
    <t>5</t>
  </si>
  <si>
    <t>612131121</t>
  </si>
  <si>
    <t>Penetrační disperzní nátěr vnitřních stěn nanášený ručně</t>
  </si>
  <si>
    <t>-414150355</t>
  </si>
  <si>
    <t>7</t>
  </si>
  <si>
    <t>612142001</t>
  </si>
  <si>
    <t>Potažení vnitřních stěn sklovláknitým pletivem vtlačeným do tenkovrstvé hmoty</t>
  </si>
  <si>
    <t>-633336673</t>
  </si>
  <si>
    <t>8</t>
  </si>
  <si>
    <t>612311131</t>
  </si>
  <si>
    <t>Potažení vnitřních stěn vápenným štukem tloušťky do 3 mm</t>
  </si>
  <si>
    <t>371040818</t>
  </si>
  <si>
    <t>(1,14+2,435+1,92)*0,6</t>
  </si>
  <si>
    <t>9</t>
  </si>
  <si>
    <t>612321111</t>
  </si>
  <si>
    <t>Vápenocementová omítka hrubá jednovrstvá zatřená vnitřních stěn nanášená ručně</t>
  </si>
  <si>
    <t>-758092017</t>
  </si>
  <si>
    <t>(1,14+2,435+1,92)*2,6</t>
  </si>
  <si>
    <t>10</t>
  </si>
  <si>
    <t>619991001</t>
  </si>
  <si>
    <t>Zakrytí podlah fólií přilepenou lepící páskou</t>
  </si>
  <si>
    <t>892616976</t>
  </si>
  <si>
    <t>3,5*5</t>
  </si>
  <si>
    <t>11</t>
  </si>
  <si>
    <t>619991011</t>
  </si>
  <si>
    <t>Obalení konstrukcí a prvků fólií přilepenou lepící páskou</t>
  </si>
  <si>
    <t>1460356344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</si>
  <si>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</si>
  <si>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</si>
  <si>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</si>
  <si>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</si>
  <si>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</si>
  <si>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2073244172</t>
  </si>
  <si>
    <t>13</t>
  </si>
  <si>
    <t>642944121</t>
  </si>
  <si>
    <t>Osazování ocelových zárubní dodatečné pl do 2,5 m2</t>
  </si>
  <si>
    <t>kus</t>
  </si>
  <si>
    <t>-1550179020</t>
  </si>
  <si>
    <t>14</t>
  </si>
  <si>
    <t>M</t>
  </si>
  <si>
    <t>55331521</t>
  </si>
  <si>
    <t>zárubeň ocelová pro sádrokarton 100 700 L/P</t>
  </si>
  <si>
    <t>51171658</t>
  </si>
  <si>
    <t>Ostatní konstrukce a práce, bourání</t>
  </si>
  <si>
    <t>784111001</t>
  </si>
  <si>
    <t>Oprášení (ometení ) podkladu v místnostech výšky do 3,80 m</t>
  </si>
  <si>
    <t>16</t>
  </si>
  <si>
    <t>-1009990091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</si>
  <si>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</si>
  <si>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</si>
  <si>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</si>
  <si>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</si>
  <si>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</si>
  <si>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</si>
  <si>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</si>
  <si>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omítnutého v místnostech výšky do 3,80 m</t>
  </si>
  <si>
    <t>-1776808126</t>
  </si>
  <si>
    <t>lehké obroušení stávajícího panelu - příprava pro novou omítku:</t>
  </si>
  <si>
    <t>14,287+6,099</t>
  </si>
  <si>
    <t>17</t>
  </si>
  <si>
    <t>952901111</t>
  </si>
  <si>
    <t>Vyčištění budov bytové a občanské výstavby při výšce podlaží do 4 m</t>
  </si>
  <si>
    <t>67835930</t>
  </si>
  <si>
    <t>3,4*5</t>
  </si>
  <si>
    <t>přístupová trasa do bytu-choba:</t>
  </si>
  <si>
    <t>18</t>
  </si>
  <si>
    <t>962084121</t>
  </si>
  <si>
    <t>Bourání příček umakartových tl do 50 mm</t>
  </si>
  <si>
    <t>-762100135</t>
  </si>
  <si>
    <t>(2*2+2,65+1,75+1,3+0,75)*2,6</t>
  </si>
  <si>
    <t>19</t>
  </si>
  <si>
    <t>965046111</t>
  </si>
  <si>
    <t>Broušení stávajících betonových podlah úběr do 3 mm</t>
  </si>
  <si>
    <t>1489677653</t>
  </si>
  <si>
    <t>(0,065+1,14+0,08)*(0,855)</t>
  </si>
  <si>
    <t>(0,065+0,085+1,6+0,3+0,45)*(1,92+0,08)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</si>
  <si>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</si>
  <si>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</si>
  <si>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</si>
  <si>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</si>
  <si>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</si>
  <si>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</si>
  <si>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680409173</t>
  </si>
  <si>
    <t>997013219</t>
  </si>
  <si>
    <t>Příplatek k vnitrostaveništní dopravě suti a vybouraných hmot za zvětšenou dopravu suti ZKD 10 m</t>
  </si>
  <si>
    <t>1164528459</t>
  </si>
  <si>
    <t>2,956*50 'Přepočtené koeficientem množství</t>
  </si>
  <si>
    <t>22</t>
  </si>
  <si>
    <t>997013501</t>
  </si>
  <si>
    <t>Odvoz suti a vybouraných hmot na skládku nebo meziskládku do 1 km se složením</t>
  </si>
  <si>
    <t>-938412716</t>
  </si>
  <si>
    <t>23</t>
  </si>
  <si>
    <t>997013509</t>
  </si>
  <si>
    <t>Příplatek k odvozu suti a vybouraných hmot na skládku ZKD 1 km přes 1 km</t>
  </si>
  <si>
    <t>-1391615174</t>
  </si>
  <si>
    <t>2,956*9 'Přepočtené koeficientem množství</t>
  </si>
  <si>
    <t>24</t>
  </si>
  <si>
    <t>997013831</t>
  </si>
  <si>
    <t>Poplatek za uložení na skládce (skládkovné) stavebního odpadu směsného kód odpadu 170 904</t>
  </si>
  <si>
    <t>-1187907216</t>
  </si>
  <si>
    <t>998</t>
  </si>
  <si>
    <t>Přesun hmot</t>
  </si>
  <si>
    <t>25</t>
  </si>
  <si>
    <t>998011003</t>
  </si>
  <si>
    <t>Přesun hmot pro budovy zděné v do 24 m</t>
  </si>
  <si>
    <t>1988244686</t>
  </si>
  <si>
    <t>26</t>
  </si>
  <si>
    <t>998011014</t>
  </si>
  <si>
    <t>Příplatek k přesunu hmot pro budovy zděné za zvětšený přesun do 500 m</t>
  </si>
  <si>
    <t>-1870666286</t>
  </si>
  <si>
    <t>27</t>
  </si>
  <si>
    <t>998017003</t>
  </si>
  <si>
    <t>Přesun hmot s omezením mechanizace pro budovy v do 24 m</t>
  </si>
  <si>
    <t>241330830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</si>
  <si>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</si>
  <si>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</si>
  <si>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</si>
  <si>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</si>
  <si>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</si>
  <si>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</si>
  <si>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</si>
  <si>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-1248540411</t>
  </si>
  <si>
    <t>1+4,52</t>
  </si>
  <si>
    <t>29</t>
  </si>
  <si>
    <t>711192201</t>
  </si>
  <si>
    <t>Provedení izolace proti zemní vlhkosti hydroizolační stěrkou svislé na betonu, 2 vrstvy</t>
  </si>
  <si>
    <t>-306805240</t>
  </si>
  <si>
    <t>(0,855+1,14*2)*0,2</t>
  </si>
  <si>
    <t>(0,7+1,6+0,5)*2</t>
  </si>
  <si>
    <t>(0,3+0,45+1,67+2,435-0,7+1,14)*0,2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</si>
  <si>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</si>
  <si>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</si>
  <si>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</si>
  <si>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</si>
  <si>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</si>
  <si>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</si>
  <si>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</si>
  <si>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-383520149</t>
  </si>
  <si>
    <t>spotřeba 3kg/m2, tl. 2mm</t>
  </si>
  <si>
    <t>(5,52+8,966)*3</t>
  </si>
  <si>
    <t>31</t>
  </si>
  <si>
    <t>711199095</t>
  </si>
  <si>
    <t>Příplatek k izolacím proti zemní vlhkosti za plochu do 10 m2 natěradly za studena nebo za horka</t>
  </si>
  <si>
    <t>1117377797</t>
  </si>
  <si>
    <t>5,52+8,966</t>
  </si>
  <si>
    <t>711199101</t>
  </si>
  <si>
    <t>Provedení těsnícího pásu do spoje dilatační nebo styčné spáry podlaha - stěna</t>
  </si>
  <si>
    <t>m</t>
  </si>
  <si>
    <t>714979064</t>
  </si>
  <si>
    <t>(2,435+1,92)*2+1,6+0,5</t>
  </si>
  <si>
    <t>(1,14+0,855)*2+0,855</t>
  </si>
  <si>
    <t>2*2</t>
  </si>
  <si>
    <t>0,2*9</t>
  </si>
  <si>
    <t>33</t>
  </si>
  <si>
    <t>711199102</t>
  </si>
  <si>
    <t>Provedení těsnícího koutu pro vnější nebo vnitřní roh spáry podlaha - stěna</t>
  </si>
  <si>
    <t>2139626549</t>
  </si>
  <si>
    <t>34</t>
  </si>
  <si>
    <t>28355020</t>
  </si>
  <si>
    <t>páska pružná těsnící š 80mm</t>
  </si>
  <si>
    <t>406136838</t>
  </si>
  <si>
    <t>21,455*1,1</t>
  </si>
  <si>
    <t>35</t>
  </si>
  <si>
    <t>998711103</t>
  </si>
  <si>
    <t>Přesun hmot tonážní pro izolace proti vodě, vlhkosti a plynům v objektech výšky do 60 m</t>
  </si>
  <si>
    <t>1539216288</t>
  </si>
  <si>
    <t>36</t>
  </si>
  <si>
    <t>998711181</t>
  </si>
  <si>
    <t>Příplatek k přesunu hmot tonážní 711 prováděný bez použití mechanizace</t>
  </si>
  <si>
    <t>-322883733</t>
  </si>
  <si>
    <t>721</t>
  </si>
  <si>
    <t>Zdravotechnika - vnitřní kanalizace</t>
  </si>
  <si>
    <t>37</t>
  </si>
  <si>
    <t>721171808</t>
  </si>
  <si>
    <t>Demontáž potrubí z PVC do D 114</t>
  </si>
  <si>
    <t>933039622</t>
  </si>
  <si>
    <t>38</t>
  </si>
  <si>
    <t>721173706</t>
  </si>
  <si>
    <t>Potrubí kanalizační z PE odpadní DN 100</t>
  </si>
  <si>
    <t>-1687012999</t>
  </si>
  <si>
    <t>39</t>
  </si>
  <si>
    <t>721173722</t>
  </si>
  <si>
    <t>Potrubí kanalizační z PE připojovací DN 40</t>
  </si>
  <si>
    <t>1010677432</t>
  </si>
  <si>
    <t>40</t>
  </si>
  <si>
    <t>721173724</t>
  </si>
  <si>
    <t>Potrubí kanalizační z PE připojovací DN 70</t>
  </si>
  <si>
    <t>-1789093891</t>
  </si>
  <si>
    <t>41</t>
  </si>
  <si>
    <t>721220801</t>
  </si>
  <si>
    <t>Demontáž uzávěrek zápachových DN 70</t>
  </si>
  <si>
    <t>-1537801909</t>
  </si>
  <si>
    <t>vana,umyvadlo,pračka:</t>
  </si>
  <si>
    <t>42</t>
  </si>
  <si>
    <t>721290111</t>
  </si>
  <si>
    <t>Zkouška těsnosti potrubí kanalizace vodou do DN 125</t>
  </si>
  <si>
    <t>750193718</t>
  </si>
  <si>
    <t>43</t>
  </si>
  <si>
    <t>998721103</t>
  </si>
  <si>
    <t>Přesun hmot tonážní pro vnitřní kanalizace v objektech v do 24 m</t>
  </si>
  <si>
    <t>-1661427062</t>
  </si>
  <si>
    <t>44</t>
  </si>
  <si>
    <t>998721181</t>
  </si>
  <si>
    <t>Příplatek k přesunu hmot tonážní 721 prováděný bez použití mechanizace</t>
  </si>
  <si>
    <t>-802507617</t>
  </si>
  <si>
    <t>722</t>
  </si>
  <si>
    <t>Zdravotechnika - vnitřní vodovod</t>
  </si>
  <si>
    <t>45</t>
  </si>
  <si>
    <t>722170801</t>
  </si>
  <si>
    <t>Demontáž rozvodů vody z plastů do D 25</t>
  </si>
  <si>
    <t>-280963923</t>
  </si>
  <si>
    <t>46</t>
  </si>
  <si>
    <t>722176113</t>
  </si>
  <si>
    <t>Montáž potrubí plastové spojované svary polyfuzně do D 25 mm</t>
  </si>
  <si>
    <t>655730932</t>
  </si>
  <si>
    <t>47</t>
  </si>
  <si>
    <t>28615150</t>
  </si>
  <si>
    <t>trubka vodovodní tlaková PPR řada PN 20 D 16mm dl 4m</t>
  </si>
  <si>
    <t>516516016</t>
  </si>
  <si>
    <t>48</t>
  </si>
  <si>
    <t>28615152</t>
  </si>
  <si>
    <t>trubka vodovodní tlaková PPR řada PN 20 D 20mm dl 4m</t>
  </si>
  <si>
    <t>1370597656</t>
  </si>
  <si>
    <t>49</t>
  </si>
  <si>
    <t>28615153</t>
  </si>
  <si>
    <t>trubka vodovodní tlaková PPR řada PN 20 D 25mm dl 4m</t>
  </si>
  <si>
    <t>-620695765</t>
  </si>
  <si>
    <t>722179191</t>
  </si>
  <si>
    <t>Příplatek k rozvodu vody z plastů za malý rozsah prací na zakázce do 20 m</t>
  </si>
  <si>
    <t>soubor</t>
  </si>
  <si>
    <t>-1670593750</t>
  </si>
  <si>
    <t>51</t>
  </si>
  <si>
    <t>722179192</t>
  </si>
  <si>
    <t>Příplatek k rozvodu vody z plastů za potrubí do D 32 mm do 15 svarů</t>
  </si>
  <si>
    <t>-1532139998</t>
  </si>
  <si>
    <t>52</t>
  </si>
  <si>
    <t>722290215</t>
  </si>
  <si>
    <t>Zkouška těsnosti vodovodního potrubí hrdlového nebo přírubového do DN 100</t>
  </si>
  <si>
    <t>-1756856666</t>
  </si>
  <si>
    <t>53</t>
  </si>
  <si>
    <t>722290234</t>
  </si>
  <si>
    <t>Proplach a dezinfekce vodovodního potrubí do DN 80</t>
  </si>
  <si>
    <t>1306265031</t>
  </si>
  <si>
    <t>54</t>
  </si>
  <si>
    <t>998722103</t>
  </si>
  <si>
    <t>Přesun hmot tonážní pro vnitřní vodovod v objektech v do 24 m</t>
  </si>
  <si>
    <t>-1950739060</t>
  </si>
  <si>
    <t>55</t>
  </si>
  <si>
    <t>998722181</t>
  </si>
  <si>
    <t>Příplatek k přesunu hmot tonážní 722 prováděný bez použití mechanizace</t>
  </si>
  <si>
    <t>1070738737</t>
  </si>
  <si>
    <t>723</t>
  </si>
  <si>
    <t>Zdravotechnika - vnitřní plynovod</t>
  </si>
  <si>
    <t>56</t>
  </si>
  <si>
    <t>723120804</t>
  </si>
  <si>
    <t>Demontáž potrubí ocelové závitové svařované do DN 25</t>
  </si>
  <si>
    <t>794129804</t>
  </si>
  <si>
    <t>57</t>
  </si>
  <si>
    <t>723150402</t>
  </si>
  <si>
    <t>Potrubí plyn ocelové z ušlechtilé oceli spojované lisováním DN 15</t>
  </si>
  <si>
    <t>823058474</t>
  </si>
  <si>
    <t>chránička:</t>
  </si>
  <si>
    <t>58</t>
  </si>
  <si>
    <t>723181002</t>
  </si>
  <si>
    <t>Potrubí měděné měkké spojované lisováním DN 15 ZTI</t>
  </si>
  <si>
    <t>622205308</t>
  </si>
  <si>
    <t>59</t>
  </si>
  <si>
    <t>723190105</t>
  </si>
  <si>
    <t>Přípojka plynovodní nerezová hadice G1/2 F x G1/2 F délky 100 cm spojovaná na závit</t>
  </si>
  <si>
    <t>-784981403</t>
  </si>
  <si>
    <t>60</t>
  </si>
  <si>
    <t>723190901</t>
  </si>
  <si>
    <t>Uzavření,otevření plynovodního potrubí při opravě</t>
  </si>
  <si>
    <t>399539068</t>
  </si>
  <si>
    <t>61</t>
  </si>
  <si>
    <t>723190907</t>
  </si>
  <si>
    <t>Odvzdušnění nebo napuštění plynovodního potrubí</t>
  </si>
  <si>
    <t>432887719</t>
  </si>
  <si>
    <t>62</t>
  </si>
  <si>
    <t>723190909</t>
  </si>
  <si>
    <t>Zkouška těsnosti potrubí plynovodního</t>
  </si>
  <si>
    <t>-193830744</t>
  </si>
  <si>
    <t>63</t>
  </si>
  <si>
    <t>998723103</t>
  </si>
  <si>
    <t>Přesun hmot tonážní pro vnitřní plynovod v objektech v do 24 m</t>
  </si>
  <si>
    <t>1329694942</t>
  </si>
  <si>
    <t>64</t>
  </si>
  <si>
    <t>998723181</t>
  </si>
  <si>
    <t>Příplatek k přesunu hmot tonážní 723 prováděný bez použití mechanizace</t>
  </si>
  <si>
    <t>-554641738</t>
  </si>
  <si>
    <t>725</t>
  </si>
  <si>
    <t>Zdravotechnika - zařizovací předměty</t>
  </si>
  <si>
    <t>65</t>
  </si>
  <si>
    <t>725110811</t>
  </si>
  <si>
    <t>Demontáž klozetů splachovací s nádrží</t>
  </si>
  <si>
    <t>4242371</t>
  </si>
  <si>
    <t>66</t>
  </si>
  <si>
    <t>725112001</t>
  </si>
  <si>
    <t>Klozet keramický standardní samostatně stojící s hlubokým splachováním odpad vodorovný</t>
  </si>
  <si>
    <t>-1671881899</t>
  </si>
  <si>
    <t>67</t>
  </si>
  <si>
    <t>725210821</t>
  </si>
  <si>
    <t>Demontáž umyvadel bez výtokových armatur</t>
  </si>
  <si>
    <t>1192767572</t>
  </si>
  <si>
    <t>68</t>
  </si>
  <si>
    <t>725211602</t>
  </si>
  <si>
    <t>Umyvadlo keramické připevněné na stěnu šrouby bílé bez krytu na sifon 550 mm</t>
  </si>
  <si>
    <t>-414839699</t>
  </si>
  <si>
    <t>69</t>
  </si>
  <si>
    <t>725220841</t>
  </si>
  <si>
    <t>Demontáž van ocelová</t>
  </si>
  <si>
    <t>-680838729</t>
  </si>
  <si>
    <t>70</t>
  </si>
  <si>
    <t>725222116</t>
  </si>
  <si>
    <t>Vana bez armatur výtokových akrylátová se zápachovou uzávěrkou 1600x700 mm</t>
  </si>
  <si>
    <t>-1198294477</t>
  </si>
  <si>
    <t>71</t>
  </si>
  <si>
    <t>725810811</t>
  </si>
  <si>
    <t>Demontáž ventilů výtokových nástěnných</t>
  </si>
  <si>
    <t>1894121934</t>
  </si>
  <si>
    <t>72</t>
  </si>
  <si>
    <t>725811115</t>
  </si>
  <si>
    <t>Ventil nástěnný pevný výtok G1/2x80 mm</t>
  </si>
  <si>
    <t>511100990</t>
  </si>
  <si>
    <t>73</t>
  </si>
  <si>
    <t>725820801</t>
  </si>
  <si>
    <t>Demontáž baterie nástěnné do G 3 / 4</t>
  </si>
  <si>
    <t>-23194293</t>
  </si>
  <si>
    <t>74</t>
  </si>
  <si>
    <t>725822611</t>
  </si>
  <si>
    <t>Baterie umyvadlová stojánková páková bez výpusti</t>
  </si>
  <si>
    <t>1353831159</t>
  </si>
  <si>
    <t>75</t>
  </si>
  <si>
    <t>725831313</t>
  </si>
  <si>
    <t>Baterie vanová nástěnná páková s příslušenstvím a pohyblivým držákem</t>
  </si>
  <si>
    <t>-835977040</t>
  </si>
  <si>
    <t>76</t>
  </si>
  <si>
    <t>725865501</t>
  </si>
  <si>
    <t>Odpadní souprava DN 40/50 se zápachovou uzávěrkou pro vanu, ovládání bovdenem</t>
  </si>
  <si>
    <t>576711539</t>
  </si>
  <si>
    <t>77</t>
  </si>
  <si>
    <t>725869101</t>
  </si>
  <si>
    <t>Montáž zápachových uzávěrek do DN 40</t>
  </si>
  <si>
    <t>-1271834954</t>
  </si>
  <si>
    <t>78</t>
  </si>
  <si>
    <t>55161837</t>
  </si>
  <si>
    <t>uzávěrka zápachová pro pračku a myčku nástěnná PP-bílá DN 40</t>
  </si>
  <si>
    <t>-515932594</t>
  </si>
  <si>
    <t>79</t>
  </si>
  <si>
    <t>ZUU</t>
  </si>
  <si>
    <t>Zápachová uzávěra - sifon pro umyvadla, provedení chrom</t>
  </si>
  <si>
    <t>-1558573469</t>
  </si>
  <si>
    <t>80</t>
  </si>
  <si>
    <t>725980123</t>
  </si>
  <si>
    <t>Dvířka 40/20 vč. montáže a začištění k obkladu</t>
  </si>
  <si>
    <t>-292315895</t>
  </si>
  <si>
    <t>81</t>
  </si>
  <si>
    <t>998725103</t>
  </si>
  <si>
    <t>Přesun hmot tonážní pro zařizovací předměty v objektech v do 24 m</t>
  </si>
  <si>
    <t>680167093</t>
  </si>
  <si>
    <t>82</t>
  </si>
  <si>
    <t>998725181</t>
  </si>
  <si>
    <t>Příplatek k přesunu hmot tonážní 725 prováděný bez použití mechanizace</t>
  </si>
  <si>
    <t>602076744</t>
  </si>
  <si>
    <t>83</t>
  </si>
  <si>
    <t>OIM</t>
  </si>
  <si>
    <t>Ostatní instalační materiál nutný pro dopojení zařizovacích předmětů (pancéřové hadičky, těsnění atd...)</t>
  </si>
  <si>
    <t>kpl</t>
  </si>
  <si>
    <t>130249002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</si>
  <si>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</si>
  <si>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</si>
  <si>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</si>
  <si>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</si>
  <si>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</si>
  <si>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1167531901</t>
  </si>
  <si>
    <t>85</t>
  </si>
  <si>
    <t>998726113</t>
  </si>
  <si>
    <t>Přesun hmot tonážní pro instalační prefabrikáty v objektech v do 24 m</t>
  </si>
  <si>
    <t>-1048393766</t>
  </si>
  <si>
    <t>86</t>
  </si>
  <si>
    <t>998726181</t>
  </si>
  <si>
    <t>Příplatek k přesunu hmot tonážní 726 prováděný bez použití mechanizace</t>
  </si>
  <si>
    <t>345655049</t>
  </si>
  <si>
    <t>741</t>
  </si>
  <si>
    <t>Elektroinstalace - silnoproud</t>
  </si>
  <si>
    <t>87</t>
  </si>
  <si>
    <t>741112001</t>
  </si>
  <si>
    <t>Montáž krabice zapuštěná plastová kruhová</t>
  </si>
  <si>
    <t>-1395472563</t>
  </si>
  <si>
    <t>88</t>
  </si>
  <si>
    <t>34571515</t>
  </si>
  <si>
    <t>krabice přístrojová instalační 400 V, 142x71x45mm do dutých stěn</t>
  </si>
  <si>
    <t>259370115</t>
  </si>
  <si>
    <t>89</t>
  </si>
  <si>
    <t>741120001</t>
  </si>
  <si>
    <t>Montáž vodič Cu izolovaný plný a laněný žíla 0,35-6 mm2 pod omítku (CY)</t>
  </si>
  <si>
    <t>1880258746</t>
  </si>
  <si>
    <t>90</t>
  </si>
  <si>
    <t>34111036</t>
  </si>
  <si>
    <t>kabel silový s Cu jádrem 1 kV 3x2,5mm2</t>
  </si>
  <si>
    <t>277985115</t>
  </si>
  <si>
    <t>91</t>
  </si>
  <si>
    <t>34111018</t>
  </si>
  <si>
    <t>kabel silový s Cu jádrem 6mm2</t>
  </si>
  <si>
    <t>1155477788</t>
  </si>
  <si>
    <t>92</t>
  </si>
  <si>
    <t>741210001</t>
  </si>
  <si>
    <t>Montáž rozvodnice oceloplechová nebo plastová běžná do 20 kg</t>
  </si>
  <si>
    <t>1458937961</t>
  </si>
  <si>
    <t>93</t>
  </si>
  <si>
    <t>35713850</t>
  </si>
  <si>
    <t>rozvodnice elektroměrové s jedním 1 fázovým místem bez požární úpravy 18 pozic</t>
  </si>
  <si>
    <t>-767400417</t>
  </si>
  <si>
    <t>94</t>
  </si>
  <si>
    <t>741310001</t>
  </si>
  <si>
    <t>Montáž vypínač nástěnný 1-jednopólový prostředí normální</t>
  </si>
  <si>
    <t>2061746400</t>
  </si>
  <si>
    <t>95</t>
  </si>
  <si>
    <t>34535799</t>
  </si>
  <si>
    <t>ovladač zapínací tlačítkový 10A 3553-80289 velkoplošný</t>
  </si>
  <si>
    <t>2145200364</t>
  </si>
  <si>
    <t>96</t>
  </si>
  <si>
    <t>741313001</t>
  </si>
  <si>
    <t>Montáž zásuvka (polo)zapuštěná bezšroubové připojení 2P+PE se zapojením vodičů</t>
  </si>
  <si>
    <t>-1813951057</t>
  </si>
  <si>
    <t>97</t>
  </si>
  <si>
    <t>35811077</t>
  </si>
  <si>
    <t>zásuvka nepropustná nástěnná 16A 220 V 3pólová</t>
  </si>
  <si>
    <t>1015488478</t>
  </si>
  <si>
    <t>98</t>
  </si>
  <si>
    <t>741370002</t>
  </si>
  <si>
    <t>Montáž svítidlo žárovkové bytové stropní přisazené 1 zdroj se sklem</t>
  </si>
  <si>
    <t>417522131</t>
  </si>
  <si>
    <t>99</t>
  </si>
  <si>
    <t>34821275</t>
  </si>
  <si>
    <t>svítidlo bytové žárovkové IP 42, max. 60 W E27</t>
  </si>
  <si>
    <t>-1066895416</t>
  </si>
  <si>
    <t>100</t>
  </si>
  <si>
    <t>34111030</t>
  </si>
  <si>
    <t>kabel silový s Cu jádrem 1 kV 3x1,5mm2</t>
  </si>
  <si>
    <t>-1598817179</t>
  </si>
  <si>
    <t>101</t>
  </si>
  <si>
    <t>741810001</t>
  </si>
  <si>
    <t>Celková prohlídka elektrického rozvodu a zařízení do 100 000,- Kč</t>
  </si>
  <si>
    <t>-2004726094</t>
  </si>
  <si>
    <t>102</t>
  </si>
  <si>
    <t>998741103</t>
  </si>
  <si>
    <t>Přesun hmot tonážní pro silnoproud v objektech v do 24 m</t>
  </si>
  <si>
    <t>-384101004</t>
  </si>
  <si>
    <t>103</t>
  </si>
  <si>
    <t>998741181</t>
  </si>
  <si>
    <t>Příplatek k přesunu hmot tonážní 741 prováděný bez použití mechanizace</t>
  </si>
  <si>
    <t>-658862700</t>
  </si>
  <si>
    <t>751</t>
  </si>
  <si>
    <t>Vzduchotechnika</t>
  </si>
  <si>
    <t>104</t>
  </si>
  <si>
    <t>751111012</t>
  </si>
  <si>
    <t>Mtž vent ax ntl nástěnného základního D do 200 mm</t>
  </si>
  <si>
    <t>832391321</t>
  </si>
  <si>
    <t>105</t>
  </si>
  <si>
    <t>V</t>
  </si>
  <si>
    <t>Axiální ventilátor max. 20x20cm, pr. 125 mm</t>
  </si>
  <si>
    <t>-758599895</t>
  </si>
  <si>
    <t>106</t>
  </si>
  <si>
    <t>751111811</t>
  </si>
  <si>
    <t>Demontáž ventilátoru axiálního nízkotlakého kruhové potrubí D do 200 mm</t>
  </si>
  <si>
    <t>390513681</t>
  </si>
  <si>
    <t>107</t>
  </si>
  <si>
    <t>998751102</t>
  </si>
  <si>
    <t>Přesun hmot tonážní pro vzduchotechniku v objektech v do 24 m</t>
  </si>
  <si>
    <t>339397916</t>
  </si>
  <si>
    <t>108</t>
  </si>
  <si>
    <t>998751181</t>
  </si>
  <si>
    <t>Příplatek k přesunu hmot tonážní 751 prováděný bez použití mechanizace</t>
  </si>
  <si>
    <t>198659524</t>
  </si>
  <si>
    <t>763</t>
  </si>
  <si>
    <t>Konstrukce suché výstavby</t>
  </si>
  <si>
    <t>109</t>
  </si>
  <si>
    <t>763111331</t>
  </si>
  <si>
    <t>SDK příčka tl 80 mm profil CW+UW 50 desky 1xH2 15 TI 40 mm</t>
  </si>
  <si>
    <t>-1287209709</t>
  </si>
  <si>
    <t>(0,46+1,49+1,45)*2,6</t>
  </si>
  <si>
    <t>(1,92+0,9)*2,6</t>
  </si>
  <si>
    <t>110</t>
  </si>
  <si>
    <t>763111718</t>
  </si>
  <si>
    <t>SDK příčka úprava styku příčky a stropu/stávající stěny páskou nebo silikonováním</t>
  </si>
  <si>
    <t>1885929377</t>
  </si>
  <si>
    <t>(0,885+1,14)*2</t>
  </si>
  <si>
    <t>(2,435+1,92)*2</t>
  </si>
  <si>
    <t>2,6*8</t>
  </si>
  <si>
    <t>111</t>
  </si>
  <si>
    <t>763111724</t>
  </si>
  <si>
    <t>SDK příčka páska k vyztužení různých úhlů</t>
  </si>
  <si>
    <t>375395419</t>
  </si>
  <si>
    <t>2,6*5</t>
  </si>
  <si>
    <t>0,5</t>
  </si>
  <si>
    <t>112</t>
  </si>
  <si>
    <t>763111751</t>
  </si>
  <si>
    <t>Příplatek k SDK příčce za plochu do 6 m2 jednotlivě</t>
  </si>
  <si>
    <t>1192300140</t>
  </si>
  <si>
    <t>113</t>
  </si>
  <si>
    <t>763111762</t>
  </si>
  <si>
    <t>Příplatek k SDK příčce s jednoduchou nosnou konstrukcí za zahuštění profilů na vzdálenost 41 mm</t>
  </si>
  <si>
    <t>-644893645</t>
  </si>
  <si>
    <t>114</t>
  </si>
  <si>
    <t>763111771</t>
  </si>
  <si>
    <t>Příplatek k SDK příčce za rovinnost kvality Q3</t>
  </si>
  <si>
    <t>1438908681</t>
  </si>
  <si>
    <t>16,172*2</t>
  </si>
  <si>
    <t>4,873</t>
  </si>
  <si>
    <t>2,6*1,2</t>
  </si>
  <si>
    <t>115</t>
  </si>
  <si>
    <t>763164166</t>
  </si>
  <si>
    <t>SDK obklad kcí tvaru L š přes 0,8 m desky 1xH2 15</t>
  </si>
  <si>
    <t>867011629</t>
  </si>
  <si>
    <t>obklad stávající stoupací šachty:</t>
  </si>
  <si>
    <t>(0,87+0,065+0,67)*2,6</t>
  </si>
  <si>
    <t>obklad za pračkou do v. 900mm:</t>
  </si>
  <si>
    <t>(0,9+0,5)*0,5</t>
  </si>
  <si>
    <t>116</t>
  </si>
  <si>
    <t>763164246</t>
  </si>
  <si>
    <t>SDK obklad kcí tvaru U š do 1,2 m desky 1xH2 15</t>
  </si>
  <si>
    <t>598414435</t>
  </si>
  <si>
    <t>opláštění deštového svodu:</t>
  </si>
  <si>
    <t>2,6</t>
  </si>
  <si>
    <t>117</t>
  </si>
  <si>
    <t>998763303</t>
  </si>
  <si>
    <t>Přesun hmot tonážní pro sádrokartonové konstrukce v objektech v do 24 m</t>
  </si>
  <si>
    <t>1701273206</t>
  </si>
  <si>
    <t>118</t>
  </si>
  <si>
    <t>998763381</t>
  </si>
  <si>
    <t>Příplatek k přesunu hmot tonážní 763 SDK prováděný bez použití mechanizace</t>
  </si>
  <si>
    <t>-1219448209</t>
  </si>
  <si>
    <t>766</t>
  </si>
  <si>
    <t>Konstrukce truhlářské</t>
  </si>
  <si>
    <t>119</t>
  </si>
  <si>
    <t>766421812</t>
  </si>
  <si>
    <t>Demontáž truhlářského obložení podhledů z panelů plochy přes 1,5 m2</t>
  </si>
  <si>
    <t>1654463858</t>
  </si>
  <si>
    <t>demontáž obložení stropu umakartem:</t>
  </si>
  <si>
    <t>0,99+3,12</t>
  </si>
  <si>
    <t>120</t>
  </si>
  <si>
    <t>766660001</t>
  </si>
  <si>
    <t>Montáž dveřních křídel otvíravých 1křídlových š do 0,8 m do ocelové zárubně</t>
  </si>
  <si>
    <t>-1770379092</t>
  </si>
  <si>
    <t>121</t>
  </si>
  <si>
    <t>61162854</t>
  </si>
  <si>
    <t>dveře vnitřní foliované plné 1křídlové 70x197 cm</t>
  </si>
  <si>
    <t>2128807985</t>
  </si>
  <si>
    <t>122</t>
  </si>
  <si>
    <t>54914610</t>
  </si>
  <si>
    <t>kování vrchní dveřní klika včetně rozet a montážního materiál nerez PK</t>
  </si>
  <si>
    <t>-2086482309</t>
  </si>
  <si>
    <t>123</t>
  </si>
  <si>
    <t>766660722</t>
  </si>
  <si>
    <t>Montáž dveřního kování - zámku</t>
  </si>
  <si>
    <t>2061765613</t>
  </si>
  <si>
    <t>124</t>
  </si>
  <si>
    <t>54925015</t>
  </si>
  <si>
    <t>zámek stavební zadlabací dozický 02-03 L Zn</t>
  </si>
  <si>
    <t>-680271479</t>
  </si>
  <si>
    <t>125</t>
  </si>
  <si>
    <t>766695212</t>
  </si>
  <si>
    <t>Montáž truhlářských prahů dveří 1křídlových šířky do 10 cm</t>
  </si>
  <si>
    <t>48804905</t>
  </si>
  <si>
    <t>126</t>
  </si>
  <si>
    <t>61187416</t>
  </si>
  <si>
    <t>práh dveřní dřevěný bukový tl 2cm dl 92cm š 10cm</t>
  </si>
  <si>
    <t>-2055109750</t>
  </si>
  <si>
    <t>127</t>
  </si>
  <si>
    <t>998766103</t>
  </si>
  <si>
    <t>Přesun hmot tonážní pro konstrukce truhlářské v objektech v do 24 m</t>
  </si>
  <si>
    <t>1835475746</t>
  </si>
  <si>
    <t>128</t>
  </si>
  <si>
    <t>998766181</t>
  </si>
  <si>
    <t>Příplatek k přesunu hmot tonážní 766 prováděný bez použití mechanizace</t>
  </si>
  <si>
    <t>-1014580827</t>
  </si>
  <si>
    <t>129</t>
  </si>
  <si>
    <t>DV</t>
  </si>
  <si>
    <t>Dodávka a osazení SDK konstrukce dvířek za wc - pro obklad vč. úchytek a začištění</t>
  </si>
  <si>
    <t>-1885986966</t>
  </si>
  <si>
    <t>130</t>
  </si>
  <si>
    <t>UP</t>
  </si>
  <si>
    <t>Dodatečná úprava dveřních prahů vzhledem k výškovým rozdílům podlah</t>
  </si>
  <si>
    <t>1369496461</t>
  </si>
  <si>
    <t>771</t>
  </si>
  <si>
    <t>Podlahy z dlaždic</t>
  </si>
  <si>
    <t>131</t>
  </si>
  <si>
    <t>771571113</t>
  </si>
  <si>
    <t>Montáž podlah z keramických dlaždic režných hladkých do malty do 12 ks/m2</t>
  </si>
  <si>
    <t>-394300497</t>
  </si>
  <si>
    <t>4,52</t>
  </si>
  <si>
    <t>132</t>
  </si>
  <si>
    <t>771591111</t>
  </si>
  <si>
    <t>Podlahy penetrace podkladu</t>
  </si>
  <si>
    <t>-1311305937</t>
  </si>
  <si>
    <t>133</t>
  </si>
  <si>
    <t>59761408</t>
  </si>
  <si>
    <t>dlaždice keramická barevná přes 9 do 12 ks/m2</t>
  </si>
  <si>
    <t>-547637687</t>
  </si>
  <si>
    <t>5,52*1,1</t>
  </si>
  <si>
    <t>134</t>
  </si>
  <si>
    <t>998771103</t>
  </si>
  <si>
    <t>Přesun hmot tonážní pro podlahy z dlaždic v objektech v do 24 m</t>
  </si>
  <si>
    <t>1193779518</t>
  </si>
  <si>
    <t>135</t>
  </si>
  <si>
    <t>998771181</t>
  </si>
  <si>
    <t>Příplatek k přesunu hmot tonážní 771 prováděný bez použití mechanizace</t>
  </si>
  <si>
    <t>1799356304</t>
  </si>
  <si>
    <t>776</t>
  </si>
  <si>
    <t>Podlahy povlakové</t>
  </si>
  <si>
    <t>136</t>
  </si>
  <si>
    <t>776201812</t>
  </si>
  <si>
    <t>Demontáž lepených povlakových podlah s podložkou ručně</t>
  </si>
  <si>
    <t>-1170902726</t>
  </si>
  <si>
    <t>demontáž nášlapné vrstvy z pvc:</t>
  </si>
  <si>
    <t>0,99</t>
  </si>
  <si>
    <t>3,12</t>
  </si>
  <si>
    <t>1,46</t>
  </si>
  <si>
    <t>137</t>
  </si>
  <si>
    <t>776421111</t>
  </si>
  <si>
    <t>Montáž obvodových lišt lepením</t>
  </si>
  <si>
    <t>13207754</t>
  </si>
  <si>
    <t>0,46+1,49+1,45</t>
  </si>
  <si>
    <t>138</t>
  </si>
  <si>
    <t>28411003</t>
  </si>
  <si>
    <t>lišta soklová PVC 30 x 30 mm</t>
  </si>
  <si>
    <t>-1961693197</t>
  </si>
  <si>
    <t>3,88571428571429*1,02 'Přepočtené koeficientem množství</t>
  </si>
  <si>
    <t>139</t>
  </si>
  <si>
    <t>998776103</t>
  </si>
  <si>
    <t>Přesun hmot tonážní pro podlahy povlakové v objektech v do 24 m</t>
  </si>
  <si>
    <t>-752157929</t>
  </si>
  <si>
    <t>140</t>
  </si>
  <si>
    <t>998776181</t>
  </si>
  <si>
    <t>Příplatek k přesunu hmot tonážní 776 prováděný bez použití mechanizace</t>
  </si>
  <si>
    <t>1571108024</t>
  </si>
  <si>
    <t>781</t>
  </si>
  <si>
    <t>Dokončovací práce - obklady</t>
  </si>
  <si>
    <t>141</t>
  </si>
  <si>
    <t>781413212</t>
  </si>
  <si>
    <t>Montáž obkladů vnitřních z dekorů pórovinových výšky do 75 mm lepených standardním lepidlem</t>
  </si>
  <si>
    <t>-391477230</t>
  </si>
  <si>
    <t>(1,92+2,435)*2</t>
  </si>
  <si>
    <t>142</t>
  </si>
  <si>
    <t>L</t>
  </si>
  <si>
    <t>Listela - dekorovaný obklad</t>
  </si>
  <si>
    <t>-1183806712</t>
  </si>
  <si>
    <t>12,76/0,4*1,1</t>
  </si>
  <si>
    <t>143</t>
  </si>
  <si>
    <t>781471113</t>
  </si>
  <si>
    <t>Montáž obkladů vnitřních keramických hladkých do 19 ks/m2 kladených do malty</t>
  </si>
  <si>
    <t>1666218841</t>
  </si>
  <si>
    <t>(2,435+1,92)*2*2</t>
  </si>
  <si>
    <t>0,45*0,3</t>
  </si>
  <si>
    <t>(0,885+1,14)*2*2</t>
  </si>
  <si>
    <t>(0,3+0,5+0,3)*2</t>
  </si>
  <si>
    <t>144</t>
  </si>
  <si>
    <t>59761155</t>
  </si>
  <si>
    <t>dlaždice keramické koupelnové(barevné) přes 19 do 25 ks/m2</t>
  </si>
  <si>
    <t>1173888741</t>
  </si>
  <si>
    <t>27,855*1,1</t>
  </si>
  <si>
    <t>145</t>
  </si>
  <si>
    <t>781495111</t>
  </si>
  <si>
    <t>Penetrace podkladu vnitřních obkladů</t>
  </si>
  <si>
    <t>-1158931718</t>
  </si>
  <si>
    <t>146</t>
  </si>
  <si>
    <t>998781103</t>
  </si>
  <si>
    <t>Přesun hmot tonážní pro obklady keramické v objektech v do 24 m</t>
  </si>
  <si>
    <t>2063061155</t>
  </si>
  <si>
    <t>147</t>
  </si>
  <si>
    <t>998781181</t>
  </si>
  <si>
    <t>Příplatek k přesunu hmot tonážní 781 prováděný bez použití mechanizace</t>
  </si>
  <si>
    <t>1935760227</t>
  </si>
  <si>
    <t>148</t>
  </si>
  <si>
    <t>Z</t>
  </si>
  <si>
    <t>Dodávka a montáž zrcadla na zeď</t>
  </si>
  <si>
    <t>1966191291</t>
  </si>
  <si>
    <t>783</t>
  </si>
  <si>
    <t>Dokončovací práce - nátěry</t>
  </si>
  <si>
    <t>149</t>
  </si>
  <si>
    <t>783301313</t>
  </si>
  <si>
    <t>Odmaštění zámečnických konstrukcí ředidlovým odmašťovačem</t>
  </si>
  <si>
    <t>-112589045</t>
  </si>
  <si>
    <t>150</t>
  </si>
  <si>
    <t>783314101</t>
  </si>
  <si>
    <t>Základní jednonásobný syntetický nátěr zámečnických konstrukcí</t>
  </si>
  <si>
    <t>1210720668</t>
  </si>
  <si>
    <t>zárubně:</t>
  </si>
  <si>
    <t>(2*2+0,9)*2*0,5</t>
  </si>
  <si>
    <t>151</t>
  </si>
  <si>
    <t>783317101</t>
  </si>
  <si>
    <t>Krycí jednonásobný syntetický standardní nátěr zámečnických konstrukcí</t>
  </si>
  <si>
    <t>-251842964</t>
  </si>
  <si>
    <t>784</t>
  </si>
  <si>
    <t>Dokončovací práce - malby a tapety</t>
  </si>
  <si>
    <t>152</t>
  </si>
  <si>
    <t>96031041</t>
  </si>
  <si>
    <t>stěny:</t>
  </si>
  <si>
    <t>(2,435+1,92)*2*0,6</t>
  </si>
  <si>
    <t>(1,14+0,885)*2*0,6</t>
  </si>
  <si>
    <t>(0,3+0,5+0,3)*0,6</t>
  </si>
  <si>
    <t>chodba:</t>
  </si>
  <si>
    <t>153</t>
  </si>
  <si>
    <t>784121001</t>
  </si>
  <si>
    <t>Oškrabání malby v mísnostech výšky do 3,80 m</t>
  </si>
  <si>
    <t>-1726129407</t>
  </si>
  <si>
    <t>strop komory:</t>
  </si>
  <si>
    <t>1*2</t>
  </si>
  <si>
    <t>stávající stěny:</t>
  </si>
  <si>
    <t>(2+2,8+1,3)*2,6</t>
  </si>
  <si>
    <t>154</t>
  </si>
  <si>
    <t>784181111</t>
  </si>
  <si>
    <t>Základní silikátová jednonásobná penetrace podkladu v místnostech výšky do 3,80m</t>
  </si>
  <si>
    <t>-960039323</t>
  </si>
  <si>
    <t>155</t>
  </si>
  <si>
    <t>784321001</t>
  </si>
  <si>
    <t>Jednonásobné silikátové bílé malby v místnosti výšky do 3,80 m</t>
  </si>
  <si>
    <t>-914572607</t>
  </si>
  <si>
    <t>HZS</t>
  </si>
  <si>
    <t>Hodinové zúčtovací sazby</t>
  </si>
  <si>
    <t>156</t>
  </si>
  <si>
    <t>HZS1292</t>
  </si>
  <si>
    <t>Hodinová zúčtovací sazba stavební dělník</t>
  </si>
  <si>
    <t>hod</t>
  </si>
  <si>
    <t>512</t>
  </si>
  <si>
    <t>-1465864488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</si>
  <si>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</si>
  <si>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</si>
  <si>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</si>
  <si>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</si>
  <si>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</si>
  <si>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</si>
  <si>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157</t>
  </si>
  <si>
    <t>HZS2212</t>
  </si>
  <si>
    <t>Hodinová zúčtovací sazba instalatér odborný</t>
  </si>
  <si>
    <t>485163823</t>
  </si>
  <si>
    <t>Ostatní drobné nepecifikované práce související s rozvody vody a kanalizace bytového jádra:</t>
  </si>
  <si>
    <t>158</t>
  </si>
  <si>
    <t>HZS3111</t>
  </si>
  <si>
    <t>Hodinová zúčtovací sazba montér potrubí</t>
  </si>
  <si>
    <t>1686058742</t>
  </si>
  <si>
    <t>dopojení nového ventilátoru na stávající potrubí:</t>
  </si>
  <si>
    <t>159</t>
  </si>
  <si>
    <t>HZS4212</t>
  </si>
  <si>
    <t>Hodinová zúčtovací sazba revizní technik specialista</t>
  </si>
  <si>
    <t>1090460988</t>
  </si>
  <si>
    <t>revize plynu:</t>
  </si>
  <si>
    <t>VRN</t>
  </si>
  <si>
    <t>Vedlejší rozpočtové náklady</t>
  </si>
  <si>
    <t>VRN3</t>
  </si>
  <si>
    <t>Zařízení staveniště</t>
  </si>
  <si>
    <t>160</t>
  </si>
  <si>
    <t>030001000</t>
  </si>
  <si>
    <t>1024</t>
  </si>
  <si>
    <t>459068382</t>
  </si>
  <si>
    <t>VRN7</t>
  </si>
  <si>
    <t>Provozní vlivy</t>
  </si>
  <si>
    <t>161</t>
  </si>
  <si>
    <t>070001000</t>
  </si>
  <si>
    <t>-729704018</t>
  </si>
  <si>
    <t>podhled SDK včetně parotěsu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</si>
</sst>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2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8" t="s">
        <v>14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R5" s="20"/>
      <c r="BE5" s="21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0" t="s">
        <v>17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R6" s="20"/>
      <c r="BE6" s="21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6"/>
      <c r="BS8" s="17" t="s">
        <v>6</v>
      </c>
    </row>
    <row r="9" spans="2:71" s="1" customFormat="1" ht="14.45" customHeight="1">
      <c r="B9" s="20"/>
      <c r="AR9" s="20"/>
      <c r="BE9" s="21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6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6"/>
      <c r="BS11" s="17" t="s">
        <v>6</v>
      </c>
    </row>
    <row r="12" spans="2:71" s="1" customFormat="1" ht="6.95" customHeight="1">
      <c r="B12" s="20"/>
      <c r="AR12" s="20"/>
      <c r="BE12" s="216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6"/>
      <c r="BS13" s="17" t="s">
        <v>6</v>
      </c>
    </row>
    <row r="14" spans="2:71" ht="12.75">
      <c r="B14" s="20"/>
      <c r="E14" s="221" t="s">
        <v>28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7" t="s">
        <v>26</v>
      </c>
      <c r="AN14" s="29" t="s">
        <v>28</v>
      </c>
      <c r="AR14" s="20"/>
      <c r="BE14" s="216"/>
      <c r="BS14" s="17" t="s">
        <v>6</v>
      </c>
    </row>
    <row r="15" spans="2:71" s="1" customFormat="1" ht="6.95" customHeight="1">
      <c r="B15" s="20"/>
      <c r="AR15" s="20"/>
      <c r="BE15" s="216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6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6"/>
      <c r="BS17" s="17" t="s">
        <v>33</v>
      </c>
    </row>
    <row r="18" spans="2:71" s="1" customFormat="1" ht="6.95" customHeight="1">
      <c r="B18" s="20"/>
      <c r="AR18" s="20"/>
      <c r="BE18" s="216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6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6"/>
      <c r="BS20" s="17" t="s">
        <v>33</v>
      </c>
    </row>
    <row r="21" spans="2:57" s="1" customFormat="1" ht="6.95" customHeight="1">
      <c r="B21" s="20"/>
      <c r="AR21" s="20"/>
      <c r="BE21" s="216"/>
    </row>
    <row r="22" spans="2:57" s="1" customFormat="1" ht="12" customHeight="1">
      <c r="B22" s="20"/>
      <c r="D22" s="27" t="s">
        <v>35</v>
      </c>
      <c r="AR22" s="20"/>
      <c r="BE22" s="216"/>
    </row>
    <row r="23" spans="2:57" s="1" customFormat="1" ht="16.5" customHeight="1">
      <c r="B23" s="20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20"/>
      <c r="BE23" s="216"/>
    </row>
    <row r="24" spans="2:57" s="1" customFormat="1" ht="6.95" customHeight="1">
      <c r="B24" s="20"/>
      <c r="AR24" s="20"/>
      <c r="BE24" s="21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6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4">
        <f>ROUND(AG94,2)</f>
        <v>0</v>
      </c>
      <c r="AL26" s="225"/>
      <c r="AM26" s="225"/>
      <c r="AN26" s="225"/>
      <c r="AO26" s="225"/>
      <c r="AP26" s="32"/>
      <c r="AQ26" s="32"/>
      <c r="AR26" s="33"/>
      <c r="BE26" s="21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6" t="s">
        <v>37</v>
      </c>
      <c r="M28" s="226"/>
      <c r="N28" s="226"/>
      <c r="O28" s="226"/>
      <c r="P28" s="226"/>
      <c r="Q28" s="32"/>
      <c r="R28" s="32"/>
      <c r="S28" s="32"/>
      <c r="T28" s="32"/>
      <c r="U28" s="32"/>
      <c r="V28" s="32"/>
      <c r="W28" s="226" t="s">
        <v>38</v>
      </c>
      <c r="X28" s="226"/>
      <c r="Y28" s="226"/>
      <c r="Z28" s="226"/>
      <c r="AA28" s="226"/>
      <c r="AB28" s="226"/>
      <c r="AC28" s="226"/>
      <c r="AD28" s="226"/>
      <c r="AE28" s="226"/>
      <c r="AF28" s="32"/>
      <c r="AG28" s="32"/>
      <c r="AH28" s="32"/>
      <c r="AI28" s="32"/>
      <c r="AJ28" s="32"/>
      <c r="AK28" s="226" t="s">
        <v>39</v>
      </c>
      <c r="AL28" s="226"/>
      <c r="AM28" s="226"/>
      <c r="AN28" s="226"/>
      <c r="AO28" s="226"/>
      <c r="AP28" s="32"/>
      <c r="AQ28" s="32"/>
      <c r="AR28" s="33"/>
      <c r="BE28" s="216"/>
    </row>
    <row r="29" spans="2:57" s="3" customFormat="1" ht="14.45" customHeight="1">
      <c r="B29" s="37"/>
      <c r="D29" s="27" t="s">
        <v>40</v>
      </c>
      <c r="F29" s="27" t="s">
        <v>41</v>
      </c>
      <c r="L29" s="214">
        <v>0.21</v>
      </c>
      <c r="M29" s="213"/>
      <c r="N29" s="213"/>
      <c r="O29" s="213"/>
      <c r="P29" s="213"/>
      <c r="W29" s="212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ROUND(AV94,2)</f>
        <v>0</v>
      </c>
      <c r="AL29" s="213"/>
      <c r="AM29" s="213"/>
      <c r="AN29" s="213"/>
      <c r="AO29" s="213"/>
      <c r="AR29" s="37"/>
      <c r="BE29" s="217"/>
    </row>
    <row r="30" spans="2:57" s="3" customFormat="1" ht="14.45" customHeight="1">
      <c r="B30" s="37"/>
      <c r="F30" s="27" t="s">
        <v>42</v>
      </c>
      <c r="L30" s="214">
        <v>0.15</v>
      </c>
      <c r="M30" s="213"/>
      <c r="N30" s="213"/>
      <c r="O30" s="213"/>
      <c r="P30" s="213"/>
      <c r="W30" s="212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ROUND(AW94,2)</f>
        <v>0</v>
      </c>
      <c r="AL30" s="213"/>
      <c r="AM30" s="213"/>
      <c r="AN30" s="213"/>
      <c r="AO30" s="213"/>
      <c r="AR30" s="37"/>
      <c r="BE30" s="217"/>
    </row>
    <row r="31" spans="2:57" s="3" customFormat="1" ht="14.45" customHeight="1" hidden="1">
      <c r="B31" s="37"/>
      <c r="F31" s="27" t="s">
        <v>43</v>
      </c>
      <c r="L31" s="214">
        <v>0.21</v>
      </c>
      <c r="M31" s="213"/>
      <c r="N31" s="213"/>
      <c r="O31" s="213"/>
      <c r="P31" s="213"/>
      <c r="W31" s="212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7"/>
      <c r="BE31" s="217"/>
    </row>
    <row r="32" spans="2:57" s="3" customFormat="1" ht="14.45" customHeight="1" hidden="1">
      <c r="B32" s="37"/>
      <c r="F32" s="27" t="s">
        <v>44</v>
      </c>
      <c r="L32" s="214">
        <v>0.15</v>
      </c>
      <c r="M32" s="213"/>
      <c r="N32" s="213"/>
      <c r="O32" s="213"/>
      <c r="P32" s="213"/>
      <c r="W32" s="212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7"/>
      <c r="BE32" s="217"/>
    </row>
    <row r="33" spans="2:57" s="3" customFormat="1" ht="14.45" customHeight="1" hidden="1">
      <c r="B33" s="37"/>
      <c r="F33" s="27" t="s">
        <v>45</v>
      </c>
      <c r="L33" s="214">
        <v>0</v>
      </c>
      <c r="M33" s="213"/>
      <c r="N33" s="213"/>
      <c r="O33" s="213"/>
      <c r="P33" s="213"/>
      <c r="W33" s="212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37"/>
      <c r="BE33" s="21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6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7" t="s">
        <v>48</v>
      </c>
      <c r="Y35" s="248"/>
      <c r="Z35" s="248"/>
      <c r="AA35" s="248"/>
      <c r="AB35" s="248"/>
      <c r="AC35" s="40"/>
      <c r="AD35" s="40"/>
      <c r="AE35" s="40"/>
      <c r="AF35" s="40"/>
      <c r="AG35" s="40"/>
      <c r="AH35" s="40"/>
      <c r="AI35" s="40"/>
      <c r="AJ35" s="40"/>
      <c r="AK35" s="249">
        <f>SUM(AK26:AK33)</f>
        <v>0</v>
      </c>
      <c r="AL35" s="248"/>
      <c r="AM35" s="248"/>
      <c r="AN35" s="248"/>
      <c r="AO35" s="25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P1911/5</v>
      </c>
      <c r="AR84" s="51"/>
    </row>
    <row r="85" spans="2:44" s="5" customFormat="1" ht="36.95" customHeight="1">
      <c r="B85" s="52"/>
      <c r="C85" s="53" t="s">
        <v>16</v>
      </c>
      <c r="L85" s="238" t="str">
        <f>K6</f>
        <v>Výškovická 447/153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0" t="str">
        <f>IF(AN8="","",AN8)</f>
        <v>28. 8. 2019</v>
      </c>
      <c r="AN87" s="240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1" t="str">
        <f>IF(E17="","",E17)</f>
        <v>Ing. Vladimír Slonka</v>
      </c>
      <c r="AN89" s="242"/>
      <c r="AO89" s="242"/>
      <c r="AP89" s="242"/>
      <c r="AQ89" s="32"/>
      <c r="AR89" s="33"/>
      <c r="AS89" s="243" t="s">
        <v>56</v>
      </c>
      <c r="AT89" s="24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1" t="str">
        <f>IF(E20="","",E20)</f>
        <v xml:space="preserve"> </v>
      </c>
      <c r="AN90" s="242"/>
      <c r="AO90" s="242"/>
      <c r="AP90" s="242"/>
      <c r="AQ90" s="32"/>
      <c r="AR90" s="33"/>
      <c r="AS90" s="245"/>
      <c r="AT90" s="24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5"/>
      <c r="AT91" s="24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3" t="s">
        <v>57</v>
      </c>
      <c r="D92" s="234"/>
      <c r="E92" s="234"/>
      <c r="F92" s="234"/>
      <c r="G92" s="234"/>
      <c r="H92" s="60"/>
      <c r="I92" s="235" t="s">
        <v>58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6" t="s">
        <v>59</v>
      </c>
      <c r="AH92" s="234"/>
      <c r="AI92" s="234"/>
      <c r="AJ92" s="234"/>
      <c r="AK92" s="234"/>
      <c r="AL92" s="234"/>
      <c r="AM92" s="234"/>
      <c r="AN92" s="235" t="s">
        <v>60</v>
      </c>
      <c r="AO92" s="234"/>
      <c r="AP92" s="237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0">
        <f>ROUND(AG95,2)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9" t="s">
        <v>81</v>
      </c>
      <c r="E95" s="229"/>
      <c r="F95" s="229"/>
      <c r="G95" s="229"/>
      <c r="H95" s="229"/>
      <c r="I95" s="82"/>
      <c r="J95" s="229" t="s">
        <v>82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'1 - Bytová jednotka č.1'!J30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3" t="s">
        <v>83</v>
      </c>
      <c r="AR95" s="80"/>
      <c r="AS95" s="84">
        <v>0</v>
      </c>
      <c r="AT95" s="85">
        <f>ROUND(SUM(AV95:AW95),2)</f>
        <v>0</v>
      </c>
      <c r="AU95" s="86">
        <f>'1 - Bytová jednotka č.1'!P142</f>
        <v>0</v>
      </c>
      <c r="AV95" s="85">
        <f>'1 - Bytová jednotka č.1'!J33</f>
        <v>0</v>
      </c>
      <c r="AW95" s="85">
        <f>'1 - Bytová jednotka č.1'!J34</f>
        <v>0</v>
      </c>
      <c r="AX95" s="85">
        <f>'1 - Bytová jednotka č.1'!J35</f>
        <v>0</v>
      </c>
      <c r="AY95" s="85">
        <f>'1 - Bytová jednotka č.1'!J36</f>
        <v>0</v>
      </c>
      <c r="AZ95" s="85">
        <f>'1 - Bytová jednotka č.1'!F33</f>
        <v>0</v>
      </c>
      <c r="BA95" s="85">
        <f>'1 - Bytová jednotka č.1'!F34</f>
        <v>0</v>
      </c>
      <c r="BB95" s="85">
        <f>'1 - Bytová jednotka č.1'!F35</f>
        <v>0</v>
      </c>
      <c r="BC95" s="85">
        <f>'1 - Bytová jednotka č.1'!F36</f>
        <v>0</v>
      </c>
      <c r="BD95" s="87">
        <f>'1 - Bytová jednotka č.1'!F37</f>
        <v>0</v>
      </c>
      <c r="BT95" s="88" t="s">
        <v>81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1 - Bytová jednotka č.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2"/>
  <sheetViews>
    <sheetView showGridLines="0" tabSelected="1" zoomScale="175" zoomScaleNormal="175" workbookViewId="0" topLeftCell="B28">
      <selection activeCell="V147" sqref="V14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2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85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Výškovická 447/153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8" t="s">
        <v>87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28. 8. 2019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8"/>
      <c r="G18" s="218"/>
      <c r="H18" s="218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3" t="s">
        <v>1</v>
      </c>
      <c r="F27" s="223"/>
      <c r="G27" s="223"/>
      <c r="H27" s="223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ROUND((SUM(BE142:BE451)),2)</f>
        <v>0</v>
      </c>
      <c r="G33" s="32"/>
      <c r="H33" s="32"/>
      <c r="I33" s="103">
        <v>0.21</v>
      </c>
      <c r="J33" s="102">
        <f>ROUND(((SUM(BE142:BE451))*I33),2)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ROUND((SUM(BF142:BF451)),2)</f>
        <v>0</v>
      </c>
      <c r="G34" s="32"/>
      <c r="H34" s="32"/>
      <c r="I34" s="103">
        <v>0.15</v>
      </c>
      <c r="J34" s="102">
        <f>ROUND(((SUM(BF142:BF451))*I34),2)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ROUND((SUM(BG142:BG451)),2)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ROUND((SUM(BH142:BH451)),2)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ROUND((SUM(BI142:BI451)),2)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Výškovická 447/153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8" t="str">
        <f>E9</f>
        <v>1 - Bytová jednotka č.1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28. 8. 2019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J164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J186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J194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J198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J199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J226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J237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J249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J261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J281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J285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J303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J309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J341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J357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J367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J380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J399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J405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J424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J447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J448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J450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Výškovická 447/153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86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8" t="str">
        <f>E9</f>
        <v>1 - Bytová jednotka č.1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28. 8. 2019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P143+P198+P424+P447</f>
        <v>0</v>
      </c>
      <c r="Q142" s="66"/>
      <c r="R142" s="141">
        <f>R143+R198+R424+R447</f>
        <v>3.52803536</v>
      </c>
      <c r="S142" s="66"/>
      <c r="T142" s="142">
        <f>T143+T198+T424+T447</f>
        <v>2.9557960000000003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BK143+BK198+BK424+BK447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P144+P147+P164+P186+P194</f>
        <v>0</v>
      </c>
      <c r="Q143" s="150"/>
      <c r="R143" s="151">
        <f>R144+R147+R164+R186+R194</f>
        <v>0.9723795299999999</v>
      </c>
      <c r="S143" s="150"/>
      <c r="T143" s="152">
        <f>T144+T147+T164+T186+T194</f>
        <v>2.7200579000000005</v>
      </c>
      <c r="AR143" s="145" t="s">
        <v>81</v>
      </c>
      <c r="AT143" s="153" t="s">
        <v>75</v>
      </c>
      <c r="AU143" s="153" t="s">
        <v>76</v>
      </c>
      <c r="AY143" s="145" t="s">
        <v>134</v>
      </c>
      <c r="BK143" s="154">
        <f>BK144+BK147+BK164+BK186+BK194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0.15372</v>
      </c>
      <c r="S144" s="150"/>
      <c r="T144" s="152">
        <f>SUM(T145:T146)</f>
        <v>0</v>
      </c>
      <c r="AR144" s="145" t="s">
        <v>81</v>
      </c>
      <c r="AT144" s="153" t="s">
        <v>75</v>
      </c>
      <c r="AU144" s="153" t="s">
        <v>81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81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2.4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0.15372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2.4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81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SUM(P148:P163)</f>
        <v>0</v>
      </c>
      <c r="Q147" s="150"/>
      <c r="R147" s="151">
        <f>SUM(R148:R163)</f>
        <v>0.8159795299999999</v>
      </c>
      <c r="S147" s="150"/>
      <c r="T147" s="152">
        <f>SUM(T148:T163)</f>
        <v>0</v>
      </c>
      <c r="AR147" s="145" t="s">
        <v>81</v>
      </c>
      <c r="AT147" s="153" t="s">
        <v>75</v>
      </c>
      <c r="AU147" s="153" t="s">
        <v>81</v>
      </c>
      <c r="AY147" s="145" t="s">
        <v>134</v>
      </c>
      <c r="BK147" s="154">
        <f>SUM(BK148:BK163)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6.099</v>
      </c>
      <c r="I148" s="163"/>
      <c r="J148" s="164">
        <f aca="true" t="shared" si="0" ref="J148:J152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2">O148*H148</f>
        <v>0</v>
      </c>
      <c r="Q148" s="168">
        <v>0.00026</v>
      </c>
      <c r="R148" s="168">
        <f aca="true" t="shared" si="2" ref="R148:R152">Q148*H148</f>
        <v>0.00158574</v>
      </c>
      <c r="S148" s="168">
        <v>0</v>
      </c>
      <c r="T148" s="169">
        <f aca="true" t="shared" si="3" ref="T148:T152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 aca="true" t="shared" si="4" ref="BE148:BE152">IF(N148="základní",J148,0)</f>
        <v>0</v>
      </c>
      <c r="BF148" s="171">
        <f aca="true" t="shared" si="5" ref="BF148:BF152">IF(N148="snížená",J148,0)</f>
        <v>0</v>
      </c>
      <c r="BG148" s="171">
        <f aca="true" t="shared" si="6" ref="BG148:BG152">IF(N148="zákl. přenesená",J148,0)</f>
        <v>0</v>
      </c>
      <c r="BH148" s="171">
        <f aca="true" t="shared" si="7" ref="BH148:BH152">IF(N148="sníž. přenesená",J148,0)</f>
        <v>0</v>
      </c>
      <c r="BI148" s="171">
        <f aca="true" t="shared" si="8" ref="BI148:BI152">IF(N148="nulová",J148,0)</f>
        <v>0</v>
      </c>
      <c r="BJ148" s="17" t="s">
        <v>142</v>
      </c>
      <c r="BK148" s="171">
        <f aca="true" t="shared" si="9" ref="BK148:BK152">ROUND(I148*H148,2)</f>
        <v>0</v>
      </c>
      <c r="BL148" s="17" t="s">
        <v>141</v>
      </c>
      <c r="BM148" s="170" t="s">
        <v>150</v>
      </c>
    </row>
    <row r="149" spans="1:65" s="2" customFormat="1" ht="21.75" customHeight="1">
      <c r="A149" s="32"/>
      <c r="B149" s="157"/>
      <c r="C149" s="158" t="s">
        <v>135</v>
      </c>
      <c r="D149" s="158" t="s">
        <v>137</v>
      </c>
      <c r="E149" s="159" t="s">
        <v>151</v>
      </c>
      <c r="F149" s="160" t="s">
        <v>914</v>
      </c>
      <c r="G149" s="161" t="s">
        <v>140</v>
      </c>
      <c r="H149" s="162">
        <v>6.099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0.026713620000000004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141</v>
      </c>
      <c r="AT149" s="170" t="s">
        <v>137</v>
      </c>
      <c r="AU149" s="170" t="s">
        <v>142</v>
      </c>
      <c r="AY149" s="17" t="s">
        <v>134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142</v>
      </c>
      <c r="BK149" s="171">
        <f t="shared" si="9"/>
        <v>0</v>
      </c>
      <c r="BL149" s="17" t="s">
        <v>141</v>
      </c>
      <c r="BM149" s="170" t="s">
        <v>152</v>
      </c>
    </row>
    <row r="150" spans="1:65" s="2" customFormat="1" ht="21.75" customHeight="1">
      <c r="A150" s="32"/>
      <c r="B150" s="157"/>
      <c r="C150" s="158" t="s">
        <v>146</v>
      </c>
      <c r="D150" s="158" t="s">
        <v>137</v>
      </c>
      <c r="E150" s="159" t="s">
        <v>154</v>
      </c>
      <c r="F150" s="160" t="s">
        <v>155</v>
      </c>
      <c r="G150" s="161" t="s">
        <v>140</v>
      </c>
      <c r="H150" s="162">
        <v>14.456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0.00026</v>
      </c>
      <c r="R150" s="168">
        <f t="shared" si="2"/>
        <v>0.0037585599999999993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141</v>
      </c>
      <c r="AT150" s="170" t="s">
        <v>137</v>
      </c>
      <c r="AU150" s="170" t="s">
        <v>142</v>
      </c>
      <c r="AY150" s="17" t="s">
        <v>134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142</v>
      </c>
      <c r="BK150" s="171">
        <f t="shared" si="9"/>
        <v>0</v>
      </c>
      <c r="BL150" s="17" t="s">
        <v>141</v>
      </c>
      <c r="BM150" s="170" t="s">
        <v>156</v>
      </c>
    </row>
    <row r="151" spans="1:65" s="2" customFormat="1" ht="21.75" customHeight="1">
      <c r="A151" s="32"/>
      <c r="B151" s="157"/>
      <c r="C151" s="158" t="s">
        <v>157</v>
      </c>
      <c r="D151" s="158" t="s">
        <v>137</v>
      </c>
      <c r="E151" s="159" t="s">
        <v>158</v>
      </c>
      <c r="F151" s="160" t="s">
        <v>159</v>
      </c>
      <c r="G151" s="161" t="s">
        <v>140</v>
      </c>
      <c r="H151" s="162">
        <v>14.287</v>
      </c>
      <c r="I151" s="163"/>
      <c r="J151" s="164">
        <f t="shared" si="0"/>
        <v>0</v>
      </c>
      <c r="K151" s="165"/>
      <c r="L151" s="33"/>
      <c r="M151" s="166" t="s">
        <v>1</v>
      </c>
      <c r="N151" s="167" t="s">
        <v>42</v>
      </c>
      <c r="O151" s="58"/>
      <c r="P151" s="168">
        <f t="shared" si="1"/>
        <v>0</v>
      </c>
      <c r="Q151" s="168">
        <v>0.00438</v>
      </c>
      <c r="R151" s="168">
        <f t="shared" si="2"/>
        <v>0.06257706</v>
      </c>
      <c r="S151" s="168">
        <v>0</v>
      </c>
      <c r="T151" s="16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141</v>
      </c>
      <c r="AT151" s="170" t="s">
        <v>137</v>
      </c>
      <c r="AU151" s="170" t="s">
        <v>142</v>
      </c>
      <c r="AY151" s="17" t="s">
        <v>134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7" t="s">
        <v>142</v>
      </c>
      <c r="BK151" s="171">
        <f t="shared" si="9"/>
        <v>0</v>
      </c>
      <c r="BL151" s="17" t="s">
        <v>141</v>
      </c>
      <c r="BM151" s="170" t="s">
        <v>160</v>
      </c>
    </row>
    <row r="152" spans="1:65" s="2" customFormat="1" ht="21.75" customHeight="1">
      <c r="A152" s="32"/>
      <c r="B152" s="157"/>
      <c r="C152" s="158" t="s">
        <v>161</v>
      </c>
      <c r="D152" s="158" t="s">
        <v>137</v>
      </c>
      <c r="E152" s="159" t="s">
        <v>162</v>
      </c>
      <c r="F152" s="160" t="s">
        <v>163</v>
      </c>
      <c r="G152" s="161" t="s">
        <v>140</v>
      </c>
      <c r="H152" s="162">
        <v>3.297</v>
      </c>
      <c r="I152" s="163"/>
      <c r="J152" s="164">
        <f t="shared" si="0"/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1"/>
        <v>0</v>
      </c>
      <c r="Q152" s="168">
        <v>0.003</v>
      </c>
      <c r="R152" s="168">
        <f t="shared" si="2"/>
        <v>0.009891</v>
      </c>
      <c r="S152" s="168">
        <v>0</v>
      </c>
      <c r="T152" s="16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141</v>
      </c>
      <c r="AT152" s="170" t="s">
        <v>137</v>
      </c>
      <c r="AU152" s="170" t="s">
        <v>142</v>
      </c>
      <c r="AY152" s="17" t="s">
        <v>134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7" t="s">
        <v>142</v>
      </c>
      <c r="BK152" s="171">
        <f t="shared" si="9"/>
        <v>0</v>
      </c>
      <c r="BL152" s="17" t="s">
        <v>141</v>
      </c>
      <c r="BM152" s="170" t="s">
        <v>164</v>
      </c>
    </row>
    <row r="153" spans="2:51" s="13" customFormat="1" ht="12">
      <c r="B153" s="172"/>
      <c r="D153" s="173" t="s">
        <v>144</v>
      </c>
      <c r="E153" s="174" t="s">
        <v>1</v>
      </c>
      <c r="F153" s="175" t="s">
        <v>165</v>
      </c>
      <c r="H153" s="176">
        <v>3.297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144</v>
      </c>
      <c r="AU153" s="174" t="s">
        <v>142</v>
      </c>
      <c r="AV153" s="13" t="s">
        <v>142</v>
      </c>
      <c r="AW153" s="13" t="s">
        <v>33</v>
      </c>
      <c r="AX153" s="13" t="s">
        <v>81</v>
      </c>
      <c r="AY153" s="174" t="s">
        <v>134</v>
      </c>
    </row>
    <row r="154" spans="1:65" s="2" customFormat="1" ht="21.75" customHeight="1">
      <c r="A154" s="32"/>
      <c r="B154" s="157"/>
      <c r="C154" s="158" t="s">
        <v>166</v>
      </c>
      <c r="D154" s="158" t="s">
        <v>137</v>
      </c>
      <c r="E154" s="159" t="s">
        <v>167</v>
      </c>
      <c r="F154" s="160" t="s">
        <v>168</v>
      </c>
      <c r="G154" s="161" t="s">
        <v>140</v>
      </c>
      <c r="H154" s="162">
        <v>14.287</v>
      </c>
      <c r="I154" s="163"/>
      <c r="J154" s="164">
        <f>ROUND(I154*H154,2)</f>
        <v>0</v>
      </c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0.01575</v>
      </c>
      <c r="R154" s="168">
        <f>Q154*H154</f>
        <v>0.22502025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142</v>
      </c>
      <c r="BK154" s="171">
        <f>ROUND(I154*H154,2)</f>
        <v>0</v>
      </c>
      <c r="BL154" s="17" t="s">
        <v>141</v>
      </c>
      <c r="BM154" s="170" t="s">
        <v>169</v>
      </c>
    </row>
    <row r="155" spans="2:51" s="13" customFormat="1" ht="12">
      <c r="B155" s="172"/>
      <c r="D155" s="173" t="s">
        <v>144</v>
      </c>
      <c r="E155" s="174" t="s">
        <v>1</v>
      </c>
      <c r="F155" s="175" t="s">
        <v>170</v>
      </c>
      <c r="H155" s="176">
        <v>14.287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81</v>
      </c>
      <c r="AY155" s="174" t="s">
        <v>134</v>
      </c>
    </row>
    <row r="156" spans="1:65" s="2" customFormat="1" ht="16.5" customHeight="1">
      <c r="A156" s="32"/>
      <c r="B156" s="157"/>
      <c r="C156" s="158" t="s">
        <v>171</v>
      </c>
      <c r="D156" s="158" t="s">
        <v>137</v>
      </c>
      <c r="E156" s="159" t="s">
        <v>172</v>
      </c>
      <c r="F156" s="160" t="s">
        <v>173</v>
      </c>
      <c r="G156" s="161" t="s">
        <v>140</v>
      </c>
      <c r="H156" s="162">
        <v>17.5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141</v>
      </c>
      <c r="BM156" s="170" t="s">
        <v>174</v>
      </c>
    </row>
    <row r="157" spans="2:51" s="13" customFormat="1" ht="12">
      <c r="B157" s="172"/>
      <c r="D157" s="173" t="s">
        <v>144</v>
      </c>
      <c r="E157" s="174" t="s">
        <v>1</v>
      </c>
      <c r="F157" s="175" t="s">
        <v>175</v>
      </c>
      <c r="H157" s="176">
        <v>17.5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142</v>
      </c>
      <c r="AV157" s="13" t="s">
        <v>142</v>
      </c>
      <c r="AW157" s="13" t="s">
        <v>33</v>
      </c>
      <c r="AX157" s="13" t="s">
        <v>81</v>
      </c>
      <c r="AY157" s="174" t="s">
        <v>134</v>
      </c>
    </row>
    <row r="158" spans="1:65" s="2" customFormat="1" ht="21.75" customHeight="1">
      <c r="A158" s="32"/>
      <c r="B158" s="157"/>
      <c r="C158" s="158" t="s">
        <v>176</v>
      </c>
      <c r="D158" s="158" t="s">
        <v>137</v>
      </c>
      <c r="E158" s="159" t="s">
        <v>177</v>
      </c>
      <c r="F158" s="160" t="s">
        <v>178</v>
      </c>
      <c r="G158" s="161" t="s">
        <v>140</v>
      </c>
      <c r="H158" s="162">
        <v>50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134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142</v>
      </c>
      <c r="BK158" s="171">
        <f>ROUND(I158*H158,2)</f>
        <v>0</v>
      </c>
      <c r="BL158" s="17" t="s">
        <v>141</v>
      </c>
      <c r="BM158" s="170" t="s">
        <v>179</v>
      </c>
    </row>
    <row r="159" spans="2:51" s="14" customFormat="1" ht="12">
      <c r="B159" s="181"/>
      <c r="D159" s="173" t="s">
        <v>144</v>
      </c>
      <c r="E159" s="182" t="s">
        <v>1</v>
      </c>
      <c r="F159" s="183" t="s">
        <v>180</v>
      </c>
      <c r="H159" s="182" t="s">
        <v>1</v>
      </c>
      <c r="I159" s="184"/>
      <c r="L159" s="181"/>
      <c r="M159" s="185"/>
      <c r="N159" s="186"/>
      <c r="O159" s="186"/>
      <c r="P159" s="186"/>
      <c r="Q159" s="186"/>
      <c r="R159" s="186"/>
      <c r="S159" s="186"/>
      <c r="T159" s="187"/>
      <c r="AT159" s="182" t="s">
        <v>144</v>
      </c>
      <c r="AU159" s="182" t="s">
        <v>142</v>
      </c>
      <c r="AV159" s="14" t="s">
        <v>81</v>
      </c>
      <c r="AW159" s="14" t="s">
        <v>33</v>
      </c>
      <c r="AX159" s="14" t="s">
        <v>76</v>
      </c>
      <c r="AY159" s="182" t="s">
        <v>134</v>
      </c>
    </row>
    <row r="160" spans="2:51" s="13" customFormat="1" ht="12">
      <c r="B160" s="172"/>
      <c r="D160" s="173" t="s">
        <v>144</v>
      </c>
      <c r="E160" s="174" t="s">
        <v>1</v>
      </c>
      <c r="F160" s="175" t="s">
        <v>181</v>
      </c>
      <c r="H160" s="176">
        <v>50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81</v>
      </c>
      <c r="AY160" s="174" t="s">
        <v>134</v>
      </c>
    </row>
    <row r="161" spans="1:65" s="2" customFormat="1" ht="21.75" customHeight="1">
      <c r="A161" s="32"/>
      <c r="B161" s="157"/>
      <c r="C161" s="158" t="s">
        <v>182</v>
      </c>
      <c r="D161" s="158" t="s">
        <v>137</v>
      </c>
      <c r="E161" s="159" t="s">
        <v>183</v>
      </c>
      <c r="F161" s="160" t="s">
        <v>184</v>
      </c>
      <c r="G161" s="161" t="s">
        <v>140</v>
      </c>
      <c r="H161" s="162">
        <v>6.099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0.0567</v>
      </c>
      <c r="R161" s="168">
        <f>Q161*H161</f>
        <v>0.3458133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141</v>
      </c>
      <c r="AT161" s="170" t="s">
        <v>137</v>
      </c>
      <c r="AU161" s="170" t="s">
        <v>142</v>
      </c>
      <c r="AY161" s="17" t="s">
        <v>134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142</v>
      </c>
      <c r="BK161" s="171">
        <f>ROUND(I161*H161,2)</f>
        <v>0</v>
      </c>
      <c r="BL161" s="17" t="s">
        <v>141</v>
      </c>
      <c r="BM161" s="170" t="s">
        <v>185</v>
      </c>
    </row>
    <row r="162" spans="1:65" s="2" customFormat="1" ht="16.5" customHeight="1">
      <c r="A162" s="32"/>
      <c r="B162" s="157"/>
      <c r="C162" s="158" t="s">
        <v>186</v>
      </c>
      <c r="D162" s="158" t="s">
        <v>137</v>
      </c>
      <c r="E162" s="159" t="s">
        <v>187</v>
      </c>
      <c r="F162" s="160" t="s">
        <v>188</v>
      </c>
      <c r="G162" s="161" t="s">
        <v>189</v>
      </c>
      <c r="H162" s="162">
        <v>2</v>
      </c>
      <c r="I162" s="163"/>
      <c r="J162" s="164">
        <f>ROUND(I162*H162,2)</f>
        <v>0</v>
      </c>
      <c r="K162" s="165"/>
      <c r="L162" s="33"/>
      <c r="M162" s="166" t="s">
        <v>1</v>
      </c>
      <c r="N162" s="167" t="s">
        <v>42</v>
      </c>
      <c r="O162" s="58"/>
      <c r="P162" s="168">
        <f>O162*H162</f>
        <v>0</v>
      </c>
      <c r="Q162" s="168">
        <v>0.04684</v>
      </c>
      <c r="R162" s="168">
        <f>Q162*H162</f>
        <v>0.09368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141</v>
      </c>
      <c r="AT162" s="170" t="s">
        <v>137</v>
      </c>
      <c r="AU162" s="170" t="s">
        <v>142</v>
      </c>
      <c r="AY162" s="17" t="s">
        <v>134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142</v>
      </c>
      <c r="BK162" s="171">
        <f>ROUND(I162*H162,2)</f>
        <v>0</v>
      </c>
      <c r="BL162" s="17" t="s">
        <v>141</v>
      </c>
      <c r="BM162" s="170" t="s">
        <v>190</v>
      </c>
    </row>
    <row r="163" spans="1:65" s="2" customFormat="1" ht="16.5" customHeight="1">
      <c r="A163" s="32"/>
      <c r="B163" s="157"/>
      <c r="C163" s="188" t="s">
        <v>191</v>
      </c>
      <c r="D163" s="188" t="s">
        <v>192</v>
      </c>
      <c r="E163" s="189" t="s">
        <v>193</v>
      </c>
      <c r="F163" s="190" t="s">
        <v>194</v>
      </c>
      <c r="G163" s="191" t="s">
        <v>189</v>
      </c>
      <c r="H163" s="192">
        <v>2</v>
      </c>
      <c r="I163" s="193"/>
      <c r="J163" s="194">
        <f>ROUND(I163*H163,2)</f>
        <v>0</v>
      </c>
      <c r="K163" s="195"/>
      <c r="L163" s="196"/>
      <c r="M163" s="197" t="s">
        <v>1</v>
      </c>
      <c r="N163" s="198" t="s">
        <v>42</v>
      </c>
      <c r="O163" s="58"/>
      <c r="P163" s="168">
        <f>O163*H163</f>
        <v>0</v>
      </c>
      <c r="Q163" s="168">
        <v>0.02347</v>
      </c>
      <c r="R163" s="168">
        <f>Q163*H163</f>
        <v>0.04694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161</v>
      </c>
      <c r="AT163" s="170" t="s">
        <v>192</v>
      </c>
      <c r="AU163" s="170" t="s">
        <v>142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195</v>
      </c>
    </row>
    <row r="164" spans="2:63" s="12" customFormat="1" ht="22.9" customHeight="1">
      <c r="B164" s="144"/>
      <c r="D164" s="145" t="s">
        <v>75</v>
      </c>
      <c r="E164" s="155" t="s">
        <v>166</v>
      </c>
      <c r="F164" s="155" t="s">
        <v>196</v>
      </c>
      <c r="I164" s="147"/>
      <c r="J164" s="156">
        <f>BK164</f>
        <v>0</v>
      </c>
      <c r="L164" s="144"/>
      <c r="M164" s="149"/>
      <c r="N164" s="150"/>
      <c r="O164" s="150"/>
      <c r="P164" s="151">
        <f>SUM(P165:P185)</f>
        <v>0</v>
      </c>
      <c r="Q164" s="150"/>
      <c r="R164" s="151">
        <f>SUM(R165:R185)</f>
        <v>0.00268</v>
      </c>
      <c r="S164" s="150"/>
      <c r="T164" s="152">
        <f>SUM(T165:T185)</f>
        <v>2.7200579000000005</v>
      </c>
      <c r="AR164" s="145" t="s">
        <v>81</v>
      </c>
      <c r="AT164" s="153" t="s">
        <v>75</v>
      </c>
      <c r="AU164" s="153" t="s">
        <v>81</v>
      </c>
      <c r="AY164" s="145" t="s">
        <v>134</v>
      </c>
      <c r="BK164" s="154">
        <f>SUM(BK165:BK185)</f>
        <v>0</v>
      </c>
    </row>
    <row r="165" spans="1:65" s="2" customFormat="1" ht="21.75" customHeight="1">
      <c r="A165" s="32"/>
      <c r="B165" s="157"/>
      <c r="C165" s="158" t="s">
        <v>8</v>
      </c>
      <c r="D165" s="158" t="s">
        <v>137</v>
      </c>
      <c r="E165" s="159" t="s">
        <v>197</v>
      </c>
      <c r="F165" s="160" t="s">
        <v>198</v>
      </c>
      <c r="G165" s="161" t="s">
        <v>140</v>
      </c>
      <c r="H165" s="162">
        <v>20.756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</v>
      </c>
      <c r="R165" s="168">
        <f>Q165*H165</f>
        <v>0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199</v>
      </c>
      <c r="AT165" s="170" t="s">
        <v>137</v>
      </c>
      <c r="AU165" s="170" t="s">
        <v>142</v>
      </c>
      <c r="AY165" s="17" t="s">
        <v>134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142</v>
      </c>
      <c r="BK165" s="171">
        <f>ROUND(I165*H165,2)</f>
        <v>0</v>
      </c>
      <c r="BL165" s="17" t="s">
        <v>199</v>
      </c>
      <c r="BM165" s="170" t="s">
        <v>200</v>
      </c>
    </row>
    <row r="166" spans="2:51" s="14" customFormat="1" ht="12">
      <c r="B166" s="181"/>
      <c r="D166" s="173" t="s">
        <v>144</v>
      </c>
      <c r="E166" s="182" t="s">
        <v>1</v>
      </c>
      <c r="F166" s="183" t="s">
        <v>201</v>
      </c>
      <c r="H166" s="182" t="s">
        <v>1</v>
      </c>
      <c r="I166" s="184"/>
      <c r="L166" s="181"/>
      <c r="M166" s="185"/>
      <c r="N166" s="186"/>
      <c r="O166" s="186"/>
      <c r="P166" s="186"/>
      <c r="Q166" s="186"/>
      <c r="R166" s="186"/>
      <c r="S166" s="186"/>
      <c r="T166" s="187"/>
      <c r="AT166" s="182" t="s">
        <v>144</v>
      </c>
      <c r="AU166" s="182" t="s">
        <v>142</v>
      </c>
      <c r="AV166" s="14" t="s">
        <v>81</v>
      </c>
      <c r="AW166" s="14" t="s">
        <v>33</v>
      </c>
      <c r="AX166" s="14" t="s">
        <v>76</v>
      </c>
      <c r="AY166" s="182" t="s">
        <v>134</v>
      </c>
    </row>
    <row r="167" spans="2:51" s="13" customFormat="1" ht="12">
      <c r="B167" s="172"/>
      <c r="D167" s="173" t="s">
        <v>144</v>
      </c>
      <c r="E167" s="174" t="s">
        <v>1</v>
      </c>
      <c r="F167" s="175" t="s">
        <v>202</v>
      </c>
      <c r="H167" s="176">
        <v>14.911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74" t="s">
        <v>144</v>
      </c>
      <c r="AU167" s="174" t="s">
        <v>142</v>
      </c>
      <c r="AV167" s="13" t="s">
        <v>142</v>
      </c>
      <c r="AW167" s="13" t="s">
        <v>33</v>
      </c>
      <c r="AX167" s="13" t="s">
        <v>76</v>
      </c>
      <c r="AY167" s="174" t="s">
        <v>134</v>
      </c>
    </row>
    <row r="168" spans="2:51" s="14" customFormat="1" ht="12">
      <c r="B168" s="181"/>
      <c r="D168" s="173" t="s">
        <v>144</v>
      </c>
      <c r="E168" s="182" t="s">
        <v>1</v>
      </c>
      <c r="F168" s="183" t="s">
        <v>203</v>
      </c>
      <c r="H168" s="182" t="s">
        <v>1</v>
      </c>
      <c r="I168" s="184"/>
      <c r="L168" s="181"/>
      <c r="M168" s="185"/>
      <c r="N168" s="186"/>
      <c r="O168" s="186"/>
      <c r="P168" s="186"/>
      <c r="Q168" s="186"/>
      <c r="R168" s="186"/>
      <c r="S168" s="186"/>
      <c r="T168" s="187"/>
      <c r="AT168" s="182" t="s">
        <v>144</v>
      </c>
      <c r="AU168" s="182" t="s">
        <v>142</v>
      </c>
      <c r="AV168" s="14" t="s">
        <v>81</v>
      </c>
      <c r="AW168" s="14" t="s">
        <v>33</v>
      </c>
      <c r="AX168" s="14" t="s">
        <v>76</v>
      </c>
      <c r="AY168" s="182" t="s">
        <v>134</v>
      </c>
    </row>
    <row r="169" spans="2:51" s="13" customFormat="1" ht="12">
      <c r="B169" s="172"/>
      <c r="D169" s="173" t="s">
        <v>144</v>
      </c>
      <c r="E169" s="174" t="s">
        <v>1</v>
      </c>
      <c r="F169" s="175" t="s">
        <v>204</v>
      </c>
      <c r="H169" s="176">
        <v>0.975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3" customFormat="1" ht="12">
      <c r="B170" s="172"/>
      <c r="D170" s="173" t="s">
        <v>144</v>
      </c>
      <c r="E170" s="174" t="s">
        <v>1</v>
      </c>
      <c r="F170" s="175" t="s">
        <v>205</v>
      </c>
      <c r="H170" s="176">
        <v>4.87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144</v>
      </c>
      <c r="AU170" s="174" t="s">
        <v>142</v>
      </c>
      <c r="AV170" s="13" t="s">
        <v>142</v>
      </c>
      <c r="AW170" s="13" t="s">
        <v>33</v>
      </c>
      <c r="AX170" s="13" t="s">
        <v>76</v>
      </c>
      <c r="AY170" s="174" t="s">
        <v>134</v>
      </c>
    </row>
    <row r="171" spans="2:51" s="15" customFormat="1" ht="12">
      <c r="B171" s="199"/>
      <c r="D171" s="173" t="s">
        <v>144</v>
      </c>
      <c r="E171" s="200" t="s">
        <v>1</v>
      </c>
      <c r="F171" s="201" t="s">
        <v>206</v>
      </c>
      <c r="H171" s="202">
        <v>20.756</v>
      </c>
      <c r="I171" s="203"/>
      <c r="L171" s="199"/>
      <c r="M171" s="204"/>
      <c r="N171" s="205"/>
      <c r="O171" s="205"/>
      <c r="P171" s="205"/>
      <c r="Q171" s="205"/>
      <c r="R171" s="205"/>
      <c r="S171" s="205"/>
      <c r="T171" s="206"/>
      <c r="AT171" s="200" t="s">
        <v>144</v>
      </c>
      <c r="AU171" s="200" t="s">
        <v>142</v>
      </c>
      <c r="AV171" s="15" t="s">
        <v>141</v>
      </c>
      <c r="AW171" s="15" t="s">
        <v>33</v>
      </c>
      <c r="AX171" s="15" t="s">
        <v>81</v>
      </c>
      <c r="AY171" s="200" t="s">
        <v>134</v>
      </c>
    </row>
    <row r="172" spans="1:65" s="2" customFormat="1" ht="21.75" customHeight="1">
      <c r="A172" s="32"/>
      <c r="B172" s="157"/>
      <c r="C172" s="158" t="s">
        <v>199</v>
      </c>
      <c r="D172" s="158" t="s">
        <v>137</v>
      </c>
      <c r="E172" s="159" t="s">
        <v>207</v>
      </c>
      <c r="F172" s="160" t="s">
        <v>208</v>
      </c>
      <c r="G172" s="161" t="s">
        <v>140</v>
      </c>
      <c r="H172" s="162">
        <v>20.386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0</v>
      </c>
      <c r="R172" s="168">
        <f>Q172*H172</f>
        <v>0</v>
      </c>
      <c r="S172" s="168">
        <v>0.00015</v>
      </c>
      <c r="T172" s="169">
        <f>S172*H172</f>
        <v>0.0030578999999999997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199</v>
      </c>
      <c r="AT172" s="170" t="s">
        <v>137</v>
      </c>
      <c r="AU172" s="170" t="s">
        <v>142</v>
      </c>
      <c r="AY172" s="17" t="s">
        <v>134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142</v>
      </c>
      <c r="BK172" s="171">
        <f>ROUND(I172*H172,2)</f>
        <v>0</v>
      </c>
      <c r="BL172" s="17" t="s">
        <v>199</v>
      </c>
      <c r="BM172" s="170" t="s">
        <v>209</v>
      </c>
    </row>
    <row r="173" spans="2:51" s="14" customFormat="1" ht="22.5">
      <c r="B173" s="181"/>
      <c r="D173" s="173" t="s">
        <v>144</v>
      </c>
      <c r="E173" s="182" t="s">
        <v>1</v>
      </c>
      <c r="F173" s="183" t="s">
        <v>210</v>
      </c>
      <c r="H173" s="182" t="s">
        <v>1</v>
      </c>
      <c r="I173" s="184"/>
      <c r="L173" s="181"/>
      <c r="M173" s="185"/>
      <c r="N173" s="186"/>
      <c r="O173" s="186"/>
      <c r="P173" s="186"/>
      <c r="Q173" s="186"/>
      <c r="R173" s="186"/>
      <c r="S173" s="186"/>
      <c r="T173" s="187"/>
      <c r="AT173" s="182" t="s">
        <v>144</v>
      </c>
      <c r="AU173" s="182" t="s">
        <v>142</v>
      </c>
      <c r="AV173" s="14" t="s">
        <v>81</v>
      </c>
      <c r="AW173" s="14" t="s">
        <v>33</v>
      </c>
      <c r="AX173" s="14" t="s">
        <v>76</v>
      </c>
      <c r="AY173" s="182" t="s">
        <v>134</v>
      </c>
    </row>
    <row r="174" spans="2:51" s="13" customFormat="1" ht="12">
      <c r="B174" s="172"/>
      <c r="D174" s="173" t="s">
        <v>144</v>
      </c>
      <c r="E174" s="174" t="s">
        <v>1</v>
      </c>
      <c r="F174" s="175" t="s">
        <v>211</v>
      </c>
      <c r="H174" s="176">
        <v>20.386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144</v>
      </c>
      <c r="AU174" s="174" t="s">
        <v>142</v>
      </c>
      <c r="AV174" s="13" t="s">
        <v>142</v>
      </c>
      <c r="AW174" s="13" t="s">
        <v>33</v>
      </c>
      <c r="AX174" s="13" t="s">
        <v>81</v>
      </c>
      <c r="AY174" s="174" t="s">
        <v>134</v>
      </c>
    </row>
    <row r="175" spans="1:65" s="2" customFormat="1" ht="21.75" customHeight="1">
      <c r="A175" s="32"/>
      <c r="B175" s="157"/>
      <c r="C175" s="158" t="s">
        <v>212</v>
      </c>
      <c r="D175" s="158" t="s">
        <v>137</v>
      </c>
      <c r="E175" s="159" t="s">
        <v>213</v>
      </c>
      <c r="F175" s="160" t="s">
        <v>214</v>
      </c>
      <c r="G175" s="161" t="s">
        <v>140</v>
      </c>
      <c r="H175" s="162">
        <v>67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4E-05</v>
      </c>
      <c r="R175" s="168">
        <f>Q175*H175</f>
        <v>0.00268</v>
      </c>
      <c r="S175" s="168">
        <v>0</v>
      </c>
      <c r="T175" s="16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141</v>
      </c>
      <c r="AT175" s="170" t="s">
        <v>137</v>
      </c>
      <c r="AU175" s="170" t="s">
        <v>142</v>
      </c>
      <c r="AY175" s="17" t="s">
        <v>134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142</v>
      </c>
      <c r="BK175" s="171">
        <f>ROUND(I175*H175,2)</f>
        <v>0</v>
      </c>
      <c r="BL175" s="17" t="s">
        <v>141</v>
      </c>
      <c r="BM175" s="170" t="s">
        <v>215</v>
      </c>
    </row>
    <row r="176" spans="2:51" s="13" customFormat="1" ht="12">
      <c r="B176" s="172"/>
      <c r="D176" s="173" t="s">
        <v>144</v>
      </c>
      <c r="E176" s="174" t="s">
        <v>1</v>
      </c>
      <c r="F176" s="175" t="s">
        <v>216</v>
      </c>
      <c r="H176" s="176">
        <v>17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134</v>
      </c>
    </row>
    <row r="177" spans="2:51" s="14" customFormat="1" ht="12">
      <c r="B177" s="181"/>
      <c r="D177" s="173" t="s">
        <v>144</v>
      </c>
      <c r="E177" s="182" t="s">
        <v>1</v>
      </c>
      <c r="F177" s="183" t="s">
        <v>217</v>
      </c>
      <c r="H177" s="182" t="s">
        <v>1</v>
      </c>
      <c r="I177" s="184"/>
      <c r="L177" s="181"/>
      <c r="M177" s="185"/>
      <c r="N177" s="186"/>
      <c r="O177" s="186"/>
      <c r="P177" s="186"/>
      <c r="Q177" s="186"/>
      <c r="R177" s="186"/>
      <c r="S177" s="186"/>
      <c r="T177" s="187"/>
      <c r="AT177" s="182" t="s">
        <v>144</v>
      </c>
      <c r="AU177" s="182" t="s">
        <v>142</v>
      </c>
      <c r="AV177" s="14" t="s">
        <v>81</v>
      </c>
      <c r="AW177" s="14" t="s">
        <v>33</v>
      </c>
      <c r="AX177" s="14" t="s">
        <v>76</v>
      </c>
      <c r="AY177" s="182" t="s">
        <v>134</v>
      </c>
    </row>
    <row r="178" spans="2:51" s="13" customFormat="1" ht="12">
      <c r="B178" s="172"/>
      <c r="D178" s="173" t="s">
        <v>144</v>
      </c>
      <c r="E178" s="174" t="s">
        <v>1</v>
      </c>
      <c r="F178" s="175" t="s">
        <v>181</v>
      </c>
      <c r="H178" s="176">
        <v>50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144</v>
      </c>
      <c r="AU178" s="174" t="s">
        <v>142</v>
      </c>
      <c r="AV178" s="13" t="s">
        <v>142</v>
      </c>
      <c r="AW178" s="13" t="s">
        <v>33</v>
      </c>
      <c r="AX178" s="13" t="s">
        <v>76</v>
      </c>
      <c r="AY178" s="174" t="s">
        <v>134</v>
      </c>
    </row>
    <row r="179" spans="2:51" s="15" customFormat="1" ht="12">
      <c r="B179" s="199"/>
      <c r="D179" s="173" t="s">
        <v>144</v>
      </c>
      <c r="E179" s="200" t="s">
        <v>1</v>
      </c>
      <c r="F179" s="201" t="s">
        <v>206</v>
      </c>
      <c r="H179" s="202">
        <v>67</v>
      </c>
      <c r="I179" s="203"/>
      <c r="L179" s="199"/>
      <c r="M179" s="204"/>
      <c r="N179" s="205"/>
      <c r="O179" s="205"/>
      <c r="P179" s="205"/>
      <c r="Q179" s="205"/>
      <c r="R179" s="205"/>
      <c r="S179" s="205"/>
      <c r="T179" s="206"/>
      <c r="AT179" s="200" t="s">
        <v>144</v>
      </c>
      <c r="AU179" s="200" t="s">
        <v>142</v>
      </c>
      <c r="AV179" s="15" t="s">
        <v>141</v>
      </c>
      <c r="AW179" s="15" t="s">
        <v>33</v>
      </c>
      <c r="AX179" s="15" t="s">
        <v>81</v>
      </c>
      <c r="AY179" s="200" t="s">
        <v>134</v>
      </c>
    </row>
    <row r="180" spans="1:65" s="2" customFormat="1" ht="16.5" customHeight="1">
      <c r="A180" s="32"/>
      <c r="B180" s="157"/>
      <c r="C180" s="158" t="s">
        <v>218</v>
      </c>
      <c r="D180" s="158" t="s">
        <v>137</v>
      </c>
      <c r="E180" s="159" t="s">
        <v>219</v>
      </c>
      <c r="F180" s="160" t="s">
        <v>220</v>
      </c>
      <c r="G180" s="161" t="s">
        <v>140</v>
      </c>
      <c r="H180" s="162">
        <v>27.17</v>
      </c>
      <c r="I180" s="163"/>
      <c r="J180" s="164">
        <f>ROUND(I180*H180,2)</f>
        <v>0</v>
      </c>
      <c r="K180" s="165"/>
      <c r="L180" s="33"/>
      <c r="M180" s="166" t="s">
        <v>1</v>
      </c>
      <c r="N180" s="167" t="s">
        <v>42</v>
      </c>
      <c r="O180" s="58"/>
      <c r="P180" s="168">
        <f>O180*H180</f>
        <v>0</v>
      </c>
      <c r="Q180" s="168">
        <v>0</v>
      </c>
      <c r="R180" s="168">
        <f>Q180*H180</f>
        <v>0</v>
      </c>
      <c r="S180" s="168">
        <v>0.1</v>
      </c>
      <c r="T180" s="169">
        <f>S180*H180</f>
        <v>2.7170000000000005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0" t="s">
        <v>141</v>
      </c>
      <c r="AT180" s="170" t="s">
        <v>137</v>
      </c>
      <c r="AU180" s="170" t="s">
        <v>142</v>
      </c>
      <c r="AY180" s="17" t="s">
        <v>134</v>
      </c>
      <c r="BE180" s="171">
        <f>IF(N180="základní",J180,0)</f>
        <v>0</v>
      </c>
      <c r="BF180" s="171">
        <f>IF(N180="snížená",J180,0)</f>
        <v>0</v>
      </c>
      <c r="BG180" s="171">
        <f>IF(N180="zákl. přenesená",J180,0)</f>
        <v>0</v>
      </c>
      <c r="BH180" s="171">
        <f>IF(N180="sníž. přenesená",J180,0)</f>
        <v>0</v>
      </c>
      <c r="BI180" s="171">
        <f>IF(N180="nulová",J180,0)</f>
        <v>0</v>
      </c>
      <c r="BJ180" s="17" t="s">
        <v>142</v>
      </c>
      <c r="BK180" s="171">
        <f>ROUND(I180*H180,2)</f>
        <v>0</v>
      </c>
      <c r="BL180" s="17" t="s">
        <v>141</v>
      </c>
      <c r="BM180" s="170" t="s">
        <v>221</v>
      </c>
    </row>
    <row r="181" spans="2:51" s="13" customFormat="1" ht="12">
      <c r="B181" s="172"/>
      <c r="D181" s="173" t="s">
        <v>144</v>
      </c>
      <c r="E181" s="174" t="s">
        <v>1</v>
      </c>
      <c r="F181" s="175" t="s">
        <v>222</v>
      </c>
      <c r="H181" s="176">
        <v>27.17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144</v>
      </c>
      <c r="AU181" s="174" t="s">
        <v>142</v>
      </c>
      <c r="AV181" s="13" t="s">
        <v>142</v>
      </c>
      <c r="AW181" s="13" t="s">
        <v>33</v>
      </c>
      <c r="AX181" s="13" t="s">
        <v>81</v>
      </c>
      <c r="AY181" s="174" t="s">
        <v>134</v>
      </c>
    </row>
    <row r="182" spans="1:65" s="2" customFormat="1" ht="16.5" customHeight="1">
      <c r="A182" s="32"/>
      <c r="B182" s="157"/>
      <c r="C182" s="158" t="s">
        <v>223</v>
      </c>
      <c r="D182" s="158" t="s">
        <v>137</v>
      </c>
      <c r="E182" s="159" t="s">
        <v>224</v>
      </c>
      <c r="F182" s="160" t="s">
        <v>225</v>
      </c>
      <c r="G182" s="161" t="s">
        <v>140</v>
      </c>
      <c r="H182" s="162">
        <v>6.099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141</v>
      </c>
      <c r="AT182" s="170" t="s">
        <v>137</v>
      </c>
      <c r="AU182" s="170" t="s">
        <v>142</v>
      </c>
      <c r="AY182" s="17" t="s">
        <v>134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142</v>
      </c>
      <c r="BK182" s="171">
        <f>ROUND(I182*H182,2)</f>
        <v>0</v>
      </c>
      <c r="BL182" s="17" t="s">
        <v>141</v>
      </c>
      <c r="BM182" s="170" t="s">
        <v>226</v>
      </c>
    </row>
    <row r="183" spans="2:51" s="13" customFormat="1" ht="12">
      <c r="B183" s="172"/>
      <c r="D183" s="173" t="s">
        <v>144</v>
      </c>
      <c r="E183" s="174" t="s">
        <v>1</v>
      </c>
      <c r="F183" s="175" t="s">
        <v>227</v>
      </c>
      <c r="H183" s="176">
        <v>1.099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76</v>
      </c>
      <c r="AY183" s="174" t="s">
        <v>134</v>
      </c>
    </row>
    <row r="184" spans="2:51" s="13" customFormat="1" ht="12">
      <c r="B184" s="172"/>
      <c r="D184" s="173" t="s">
        <v>144</v>
      </c>
      <c r="E184" s="174" t="s">
        <v>1</v>
      </c>
      <c r="F184" s="175" t="s">
        <v>228</v>
      </c>
      <c r="H184" s="176">
        <v>5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134</v>
      </c>
    </row>
    <row r="185" spans="2:51" s="15" customFormat="1" ht="12">
      <c r="B185" s="199"/>
      <c r="D185" s="173" t="s">
        <v>144</v>
      </c>
      <c r="E185" s="200" t="s">
        <v>1</v>
      </c>
      <c r="F185" s="201" t="s">
        <v>206</v>
      </c>
      <c r="H185" s="202">
        <v>6.099</v>
      </c>
      <c r="I185" s="203"/>
      <c r="L185" s="199"/>
      <c r="M185" s="204"/>
      <c r="N185" s="205"/>
      <c r="O185" s="205"/>
      <c r="P185" s="205"/>
      <c r="Q185" s="205"/>
      <c r="R185" s="205"/>
      <c r="S185" s="205"/>
      <c r="T185" s="206"/>
      <c r="AT185" s="200" t="s">
        <v>144</v>
      </c>
      <c r="AU185" s="200" t="s">
        <v>142</v>
      </c>
      <c r="AV185" s="15" t="s">
        <v>141</v>
      </c>
      <c r="AW185" s="15" t="s">
        <v>33</v>
      </c>
      <c r="AX185" s="15" t="s">
        <v>81</v>
      </c>
      <c r="AY185" s="200" t="s">
        <v>134</v>
      </c>
    </row>
    <row r="186" spans="2:63" s="12" customFormat="1" ht="22.9" customHeight="1">
      <c r="B186" s="144"/>
      <c r="D186" s="145" t="s">
        <v>75</v>
      </c>
      <c r="E186" s="155" t="s">
        <v>229</v>
      </c>
      <c r="F186" s="155" t="s">
        <v>230</v>
      </c>
      <c r="I186" s="147"/>
      <c r="J186" s="156">
        <f>BK186</f>
        <v>0</v>
      </c>
      <c r="L186" s="144"/>
      <c r="M186" s="149"/>
      <c r="N186" s="150"/>
      <c r="O186" s="150"/>
      <c r="P186" s="151">
        <f>SUM(P187:P193)</f>
        <v>0</v>
      </c>
      <c r="Q186" s="150"/>
      <c r="R186" s="151">
        <f>SUM(R187:R193)</f>
        <v>0</v>
      </c>
      <c r="S186" s="150"/>
      <c r="T186" s="152">
        <f>SUM(T187:T193)</f>
        <v>0</v>
      </c>
      <c r="AR186" s="145" t="s">
        <v>81</v>
      </c>
      <c r="AT186" s="153" t="s">
        <v>75</v>
      </c>
      <c r="AU186" s="153" t="s">
        <v>81</v>
      </c>
      <c r="AY186" s="145" t="s">
        <v>134</v>
      </c>
      <c r="BK186" s="154">
        <f>SUM(BK187:BK193)</f>
        <v>0</v>
      </c>
    </row>
    <row r="187" spans="1:65" s="2" customFormat="1" ht="21.75" customHeight="1">
      <c r="A187" s="32"/>
      <c r="B187" s="157"/>
      <c r="C187" s="158" t="s">
        <v>231</v>
      </c>
      <c r="D187" s="158" t="s">
        <v>137</v>
      </c>
      <c r="E187" s="159" t="s">
        <v>232</v>
      </c>
      <c r="F187" s="160" t="s">
        <v>233</v>
      </c>
      <c r="G187" s="161" t="s">
        <v>234</v>
      </c>
      <c r="H187" s="162">
        <v>2.956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141</v>
      </c>
      <c r="AT187" s="170" t="s">
        <v>137</v>
      </c>
      <c r="AU187" s="170" t="s">
        <v>142</v>
      </c>
      <c r="AY187" s="17" t="s">
        <v>134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142</v>
      </c>
      <c r="BK187" s="171">
        <f>ROUND(I187*H187,2)</f>
        <v>0</v>
      </c>
      <c r="BL187" s="17" t="s">
        <v>141</v>
      </c>
      <c r="BM187" s="170" t="s">
        <v>235</v>
      </c>
    </row>
    <row r="188" spans="1:65" s="2" customFormat="1" ht="21.75" customHeight="1">
      <c r="A188" s="32"/>
      <c r="B188" s="157"/>
      <c r="C188" s="158" t="s">
        <v>7</v>
      </c>
      <c r="D188" s="158" t="s">
        <v>137</v>
      </c>
      <c r="E188" s="159" t="s">
        <v>236</v>
      </c>
      <c r="F188" s="160" t="s">
        <v>237</v>
      </c>
      <c r="G188" s="161" t="s">
        <v>234</v>
      </c>
      <c r="H188" s="162">
        <v>147.8</v>
      </c>
      <c r="I188" s="163"/>
      <c r="J188" s="164">
        <f>ROUND(I188*H188,2)</f>
        <v>0</v>
      </c>
      <c r="K188" s="165"/>
      <c r="L188" s="33"/>
      <c r="M188" s="166" t="s">
        <v>1</v>
      </c>
      <c r="N188" s="167" t="s">
        <v>42</v>
      </c>
      <c r="O188" s="58"/>
      <c r="P188" s="168">
        <f>O188*H188</f>
        <v>0</v>
      </c>
      <c r="Q188" s="168">
        <v>0</v>
      </c>
      <c r="R188" s="168">
        <f>Q188*H188</f>
        <v>0</v>
      </c>
      <c r="S188" s="168">
        <v>0</v>
      </c>
      <c r="T188" s="16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0" t="s">
        <v>141</v>
      </c>
      <c r="AT188" s="170" t="s">
        <v>137</v>
      </c>
      <c r="AU188" s="170" t="s">
        <v>142</v>
      </c>
      <c r="AY188" s="17" t="s">
        <v>134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17" t="s">
        <v>142</v>
      </c>
      <c r="BK188" s="171">
        <f>ROUND(I188*H188,2)</f>
        <v>0</v>
      </c>
      <c r="BL188" s="17" t="s">
        <v>141</v>
      </c>
      <c r="BM188" s="170" t="s">
        <v>238</v>
      </c>
    </row>
    <row r="189" spans="2:51" s="13" customFormat="1" ht="12">
      <c r="B189" s="172"/>
      <c r="D189" s="173" t="s">
        <v>144</v>
      </c>
      <c r="F189" s="175" t="s">
        <v>239</v>
      </c>
      <c r="H189" s="176">
        <v>147.8</v>
      </c>
      <c r="I189" s="177"/>
      <c r="L189" s="172"/>
      <c r="M189" s="178"/>
      <c r="N189" s="179"/>
      <c r="O189" s="179"/>
      <c r="P189" s="179"/>
      <c r="Q189" s="179"/>
      <c r="R189" s="179"/>
      <c r="S189" s="179"/>
      <c r="T189" s="180"/>
      <c r="AT189" s="174" t="s">
        <v>144</v>
      </c>
      <c r="AU189" s="174" t="s">
        <v>142</v>
      </c>
      <c r="AV189" s="13" t="s">
        <v>142</v>
      </c>
      <c r="AW189" s="13" t="s">
        <v>3</v>
      </c>
      <c r="AX189" s="13" t="s">
        <v>81</v>
      </c>
      <c r="AY189" s="174" t="s">
        <v>134</v>
      </c>
    </row>
    <row r="190" spans="1:65" s="2" customFormat="1" ht="21.75" customHeight="1">
      <c r="A190" s="32"/>
      <c r="B190" s="157"/>
      <c r="C190" s="158" t="s">
        <v>240</v>
      </c>
      <c r="D190" s="158" t="s">
        <v>137</v>
      </c>
      <c r="E190" s="159" t="s">
        <v>241</v>
      </c>
      <c r="F190" s="160" t="s">
        <v>242</v>
      </c>
      <c r="G190" s="161" t="s">
        <v>234</v>
      </c>
      <c r="H190" s="162">
        <v>2.956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141</v>
      </c>
      <c r="AT190" s="170" t="s">
        <v>137</v>
      </c>
      <c r="AU190" s="170" t="s">
        <v>142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142</v>
      </c>
      <c r="BK190" s="171">
        <f>ROUND(I190*H190,2)</f>
        <v>0</v>
      </c>
      <c r="BL190" s="17" t="s">
        <v>141</v>
      </c>
      <c r="BM190" s="170" t="s">
        <v>243</v>
      </c>
    </row>
    <row r="191" spans="1:65" s="2" customFormat="1" ht="21.75" customHeight="1">
      <c r="A191" s="32"/>
      <c r="B191" s="157"/>
      <c r="C191" s="158" t="s">
        <v>244</v>
      </c>
      <c r="D191" s="158" t="s">
        <v>137</v>
      </c>
      <c r="E191" s="159" t="s">
        <v>245</v>
      </c>
      <c r="F191" s="160" t="s">
        <v>246</v>
      </c>
      <c r="G191" s="161" t="s">
        <v>234</v>
      </c>
      <c r="H191" s="162">
        <v>26.604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141</v>
      </c>
      <c r="AT191" s="170" t="s">
        <v>137</v>
      </c>
      <c r="AU191" s="170" t="s">
        <v>142</v>
      </c>
      <c r="AY191" s="17" t="s">
        <v>134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142</v>
      </c>
      <c r="BK191" s="171">
        <f>ROUND(I191*H191,2)</f>
        <v>0</v>
      </c>
      <c r="BL191" s="17" t="s">
        <v>141</v>
      </c>
      <c r="BM191" s="170" t="s">
        <v>247</v>
      </c>
    </row>
    <row r="192" spans="2:51" s="13" customFormat="1" ht="12">
      <c r="B192" s="172"/>
      <c r="D192" s="173" t="s">
        <v>144</v>
      </c>
      <c r="F192" s="175" t="s">
        <v>248</v>
      </c>
      <c r="H192" s="176">
        <v>26.604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</v>
      </c>
      <c r="AX192" s="13" t="s">
        <v>81</v>
      </c>
      <c r="AY192" s="174" t="s">
        <v>134</v>
      </c>
    </row>
    <row r="193" spans="1:65" s="2" customFormat="1" ht="21.75" customHeight="1">
      <c r="A193" s="32"/>
      <c r="B193" s="157"/>
      <c r="C193" s="158" t="s">
        <v>249</v>
      </c>
      <c r="D193" s="158" t="s">
        <v>137</v>
      </c>
      <c r="E193" s="159" t="s">
        <v>250</v>
      </c>
      <c r="F193" s="160" t="s">
        <v>251</v>
      </c>
      <c r="G193" s="161" t="s">
        <v>234</v>
      </c>
      <c r="H193" s="162">
        <v>2.952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141</v>
      </c>
      <c r="AT193" s="170" t="s">
        <v>137</v>
      </c>
      <c r="AU193" s="170" t="s">
        <v>142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142</v>
      </c>
      <c r="BK193" s="171">
        <f>ROUND(I193*H193,2)</f>
        <v>0</v>
      </c>
      <c r="BL193" s="17" t="s">
        <v>141</v>
      </c>
      <c r="BM193" s="170" t="s">
        <v>252</v>
      </c>
    </row>
    <row r="194" spans="2:63" s="12" customFormat="1" ht="22.9" customHeight="1">
      <c r="B194" s="144"/>
      <c r="D194" s="145" t="s">
        <v>75</v>
      </c>
      <c r="E194" s="155" t="s">
        <v>253</v>
      </c>
      <c r="F194" s="155" t="s">
        <v>254</v>
      </c>
      <c r="I194" s="147"/>
      <c r="J194" s="156">
        <f>BK194</f>
        <v>0</v>
      </c>
      <c r="L194" s="144"/>
      <c r="M194" s="149"/>
      <c r="N194" s="150"/>
      <c r="O194" s="150"/>
      <c r="P194" s="151">
        <f>SUM(P195:P197)</f>
        <v>0</v>
      </c>
      <c r="Q194" s="150"/>
      <c r="R194" s="151">
        <f>SUM(R195:R197)</f>
        <v>0</v>
      </c>
      <c r="S194" s="150"/>
      <c r="T194" s="152">
        <f>SUM(T195:T197)</f>
        <v>0</v>
      </c>
      <c r="AR194" s="145" t="s">
        <v>81</v>
      </c>
      <c r="AT194" s="153" t="s">
        <v>75</v>
      </c>
      <c r="AU194" s="153" t="s">
        <v>81</v>
      </c>
      <c r="AY194" s="145" t="s">
        <v>134</v>
      </c>
      <c r="BK194" s="154">
        <f>SUM(BK195:BK197)</f>
        <v>0</v>
      </c>
    </row>
    <row r="195" spans="1:65" s="2" customFormat="1" ht="16.5" customHeight="1">
      <c r="A195" s="32"/>
      <c r="B195" s="157"/>
      <c r="C195" s="158" t="s">
        <v>255</v>
      </c>
      <c r="D195" s="158" t="s">
        <v>137</v>
      </c>
      <c r="E195" s="159" t="s">
        <v>256</v>
      </c>
      <c r="F195" s="160" t="s">
        <v>257</v>
      </c>
      <c r="G195" s="161" t="s">
        <v>234</v>
      </c>
      <c r="H195" s="162">
        <v>1.087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142</v>
      </c>
      <c r="AY195" s="17" t="s">
        <v>134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141</v>
      </c>
      <c r="BM195" s="170" t="s">
        <v>258</v>
      </c>
    </row>
    <row r="196" spans="1:65" s="2" customFormat="1" ht="21.75" customHeight="1">
      <c r="A196" s="32"/>
      <c r="B196" s="157"/>
      <c r="C196" s="158" t="s">
        <v>259</v>
      </c>
      <c r="D196" s="158" t="s">
        <v>137</v>
      </c>
      <c r="E196" s="159" t="s">
        <v>260</v>
      </c>
      <c r="F196" s="160" t="s">
        <v>261</v>
      </c>
      <c r="G196" s="161" t="s">
        <v>234</v>
      </c>
      <c r="H196" s="162">
        <v>1.087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141</v>
      </c>
      <c r="AT196" s="170" t="s">
        <v>137</v>
      </c>
      <c r="AU196" s="170" t="s">
        <v>142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142</v>
      </c>
      <c r="BK196" s="171">
        <f>ROUND(I196*H196,2)</f>
        <v>0</v>
      </c>
      <c r="BL196" s="17" t="s">
        <v>141</v>
      </c>
      <c r="BM196" s="170" t="s">
        <v>262</v>
      </c>
    </row>
    <row r="197" spans="1:65" s="2" customFormat="1" ht="21.75" customHeight="1">
      <c r="A197" s="32"/>
      <c r="B197" s="157"/>
      <c r="C197" s="158" t="s">
        <v>263</v>
      </c>
      <c r="D197" s="158" t="s">
        <v>137</v>
      </c>
      <c r="E197" s="159" t="s">
        <v>264</v>
      </c>
      <c r="F197" s="160" t="s">
        <v>265</v>
      </c>
      <c r="G197" s="161" t="s">
        <v>234</v>
      </c>
      <c r="H197" s="162">
        <v>1.087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141</v>
      </c>
      <c r="AT197" s="170" t="s">
        <v>137</v>
      </c>
      <c r="AU197" s="170" t="s">
        <v>142</v>
      </c>
      <c r="AY197" s="17" t="s">
        <v>134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142</v>
      </c>
      <c r="BK197" s="171">
        <f>ROUND(I197*H197,2)</f>
        <v>0</v>
      </c>
      <c r="BL197" s="17" t="s">
        <v>141</v>
      </c>
      <c r="BM197" s="170" t="s">
        <v>266</v>
      </c>
    </row>
    <row r="198" spans="2:63" s="12" customFormat="1" ht="25.9" customHeight="1">
      <c r="B198" s="144"/>
      <c r="D198" s="145" t="s">
        <v>75</v>
      </c>
      <c r="E198" s="146" t="s">
        <v>267</v>
      </c>
      <c r="F198" s="146" t="s">
        <v>268</v>
      </c>
      <c r="I198" s="147"/>
      <c r="J198" s="148">
        <f>BK198</f>
        <v>0</v>
      </c>
      <c r="L198" s="144"/>
      <c r="M198" s="149"/>
      <c r="N198" s="150"/>
      <c r="O198" s="150"/>
      <c r="P198" s="151">
        <f>P199+P226+P237+P249+P261+P281+P285+P303+P309+P341+P357+P367+P380+P399+P405</f>
        <v>0</v>
      </c>
      <c r="Q198" s="150"/>
      <c r="R198" s="151">
        <f>R199+R226+R237+R249+R261+R281+R285+R303+R309+R341+R357+R367+R380+R399+R405</f>
        <v>2.55565583</v>
      </c>
      <c r="S198" s="150"/>
      <c r="T198" s="152">
        <f>T199+T226+T237+T249+T261+T281+T285+T303+T309+T341+T357+T367+T380+T399+T405</f>
        <v>0.2357381</v>
      </c>
      <c r="AR198" s="145" t="s">
        <v>142</v>
      </c>
      <c r="AT198" s="153" t="s">
        <v>75</v>
      </c>
      <c r="AU198" s="153" t="s">
        <v>76</v>
      </c>
      <c r="AY198" s="145" t="s">
        <v>134</v>
      </c>
      <c r="BK198" s="154">
        <f>BK199+BK226+BK237+BK249+BK261+BK281+BK285+BK303+BK309+BK341+BK357+BK367+BK380+BK399+BK405</f>
        <v>0</v>
      </c>
    </row>
    <row r="199" spans="2:63" s="12" customFormat="1" ht="22.9" customHeight="1">
      <c r="B199" s="144"/>
      <c r="D199" s="145" t="s">
        <v>75</v>
      </c>
      <c r="E199" s="155" t="s">
        <v>269</v>
      </c>
      <c r="F199" s="155" t="s">
        <v>270</v>
      </c>
      <c r="I199" s="147"/>
      <c r="J199" s="156">
        <f>BK199</f>
        <v>0</v>
      </c>
      <c r="L199" s="144"/>
      <c r="M199" s="149"/>
      <c r="N199" s="150"/>
      <c r="O199" s="150"/>
      <c r="P199" s="151">
        <f>SUM(P200:P225)</f>
        <v>0</v>
      </c>
      <c r="Q199" s="150"/>
      <c r="R199" s="151">
        <f>SUM(R200:R225)</f>
        <v>0.04487405999999999</v>
      </c>
      <c r="S199" s="150"/>
      <c r="T199" s="152">
        <f>SUM(T200:T225)</f>
        <v>0</v>
      </c>
      <c r="AR199" s="145" t="s">
        <v>142</v>
      </c>
      <c r="AT199" s="153" t="s">
        <v>75</v>
      </c>
      <c r="AU199" s="153" t="s">
        <v>81</v>
      </c>
      <c r="AY199" s="145" t="s">
        <v>134</v>
      </c>
      <c r="BK199" s="154">
        <f>SUM(BK200:BK225)</f>
        <v>0</v>
      </c>
    </row>
    <row r="200" spans="1:65" s="2" customFormat="1" ht="21.75" customHeight="1">
      <c r="A200" s="32"/>
      <c r="B200" s="157"/>
      <c r="C200" s="158" t="s">
        <v>271</v>
      </c>
      <c r="D200" s="158" t="s">
        <v>137</v>
      </c>
      <c r="E200" s="159" t="s">
        <v>272</v>
      </c>
      <c r="F200" s="160" t="s">
        <v>273</v>
      </c>
      <c r="G200" s="161" t="s">
        <v>140</v>
      </c>
      <c r="H200" s="162">
        <v>5.52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199</v>
      </c>
      <c r="AT200" s="170" t="s">
        <v>137</v>
      </c>
      <c r="AU200" s="170" t="s">
        <v>142</v>
      </c>
      <c r="AY200" s="17" t="s">
        <v>134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142</v>
      </c>
      <c r="BK200" s="171">
        <f>ROUND(I200*H200,2)</f>
        <v>0</v>
      </c>
      <c r="BL200" s="17" t="s">
        <v>199</v>
      </c>
      <c r="BM200" s="170" t="s">
        <v>274</v>
      </c>
    </row>
    <row r="201" spans="2:51" s="13" customFormat="1" ht="12">
      <c r="B201" s="172"/>
      <c r="D201" s="173" t="s">
        <v>144</v>
      </c>
      <c r="E201" s="174" t="s">
        <v>1</v>
      </c>
      <c r="F201" s="175" t="s">
        <v>275</v>
      </c>
      <c r="H201" s="176">
        <v>5.52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142</v>
      </c>
      <c r="AV201" s="13" t="s">
        <v>142</v>
      </c>
      <c r="AW201" s="13" t="s">
        <v>33</v>
      </c>
      <c r="AX201" s="13" t="s">
        <v>76</v>
      </c>
      <c r="AY201" s="174" t="s">
        <v>134</v>
      </c>
    </row>
    <row r="202" spans="2:51" s="15" customFormat="1" ht="12">
      <c r="B202" s="199"/>
      <c r="D202" s="173" t="s">
        <v>144</v>
      </c>
      <c r="E202" s="200" t="s">
        <v>1</v>
      </c>
      <c r="F202" s="201" t="s">
        <v>206</v>
      </c>
      <c r="H202" s="202">
        <v>5.52</v>
      </c>
      <c r="I202" s="203"/>
      <c r="L202" s="199"/>
      <c r="M202" s="204"/>
      <c r="N202" s="205"/>
      <c r="O202" s="205"/>
      <c r="P202" s="205"/>
      <c r="Q202" s="205"/>
      <c r="R202" s="205"/>
      <c r="S202" s="205"/>
      <c r="T202" s="206"/>
      <c r="AT202" s="200" t="s">
        <v>144</v>
      </c>
      <c r="AU202" s="200" t="s">
        <v>142</v>
      </c>
      <c r="AV202" s="15" t="s">
        <v>141</v>
      </c>
      <c r="AW202" s="15" t="s">
        <v>33</v>
      </c>
      <c r="AX202" s="15" t="s">
        <v>81</v>
      </c>
      <c r="AY202" s="200" t="s">
        <v>134</v>
      </c>
    </row>
    <row r="203" spans="1:65" s="2" customFormat="1" ht="21.75" customHeight="1">
      <c r="A203" s="32"/>
      <c r="B203" s="157"/>
      <c r="C203" s="158" t="s">
        <v>276</v>
      </c>
      <c r="D203" s="158" t="s">
        <v>137</v>
      </c>
      <c r="E203" s="159" t="s">
        <v>277</v>
      </c>
      <c r="F203" s="160" t="s">
        <v>278</v>
      </c>
      <c r="G203" s="161" t="s">
        <v>140</v>
      </c>
      <c r="H203" s="162">
        <v>8.966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199</v>
      </c>
      <c r="AT203" s="170" t="s">
        <v>137</v>
      </c>
      <c r="AU203" s="170" t="s">
        <v>142</v>
      </c>
      <c r="AY203" s="17" t="s">
        <v>134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142</v>
      </c>
      <c r="BK203" s="171">
        <f>ROUND(I203*H203,2)</f>
        <v>0</v>
      </c>
      <c r="BL203" s="17" t="s">
        <v>199</v>
      </c>
      <c r="BM203" s="170" t="s">
        <v>279</v>
      </c>
    </row>
    <row r="204" spans="2:51" s="13" customFormat="1" ht="12">
      <c r="B204" s="172"/>
      <c r="D204" s="173" t="s">
        <v>144</v>
      </c>
      <c r="E204" s="174" t="s">
        <v>1</v>
      </c>
      <c r="F204" s="175" t="s">
        <v>280</v>
      </c>
      <c r="H204" s="176">
        <v>0.627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134</v>
      </c>
    </row>
    <row r="205" spans="2:51" s="13" customFormat="1" ht="12">
      <c r="B205" s="172"/>
      <c r="D205" s="173" t="s">
        <v>144</v>
      </c>
      <c r="E205" s="174" t="s">
        <v>1</v>
      </c>
      <c r="F205" s="175" t="s">
        <v>281</v>
      </c>
      <c r="H205" s="176">
        <v>5.6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144</v>
      </c>
      <c r="AU205" s="174" t="s">
        <v>142</v>
      </c>
      <c r="AV205" s="13" t="s">
        <v>142</v>
      </c>
      <c r="AW205" s="13" t="s">
        <v>33</v>
      </c>
      <c r="AX205" s="13" t="s">
        <v>76</v>
      </c>
      <c r="AY205" s="174" t="s">
        <v>134</v>
      </c>
    </row>
    <row r="206" spans="2:51" s="13" customFormat="1" ht="12">
      <c r="B206" s="172"/>
      <c r="D206" s="173" t="s">
        <v>144</v>
      </c>
      <c r="E206" s="174" t="s">
        <v>1</v>
      </c>
      <c r="F206" s="175" t="s">
        <v>282</v>
      </c>
      <c r="H206" s="176">
        <v>1.059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144</v>
      </c>
      <c r="AU206" s="174" t="s">
        <v>142</v>
      </c>
      <c r="AV206" s="13" t="s">
        <v>142</v>
      </c>
      <c r="AW206" s="13" t="s">
        <v>33</v>
      </c>
      <c r="AX206" s="13" t="s">
        <v>76</v>
      </c>
      <c r="AY206" s="174" t="s">
        <v>134</v>
      </c>
    </row>
    <row r="207" spans="2:51" s="14" customFormat="1" ht="12">
      <c r="B207" s="181"/>
      <c r="D207" s="173" t="s">
        <v>144</v>
      </c>
      <c r="E207" s="182" t="s">
        <v>1</v>
      </c>
      <c r="F207" s="183" t="s">
        <v>283</v>
      </c>
      <c r="H207" s="182" t="s">
        <v>1</v>
      </c>
      <c r="I207" s="184"/>
      <c r="L207" s="181"/>
      <c r="M207" s="185"/>
      <c r="N207" s="186"/>
      <c r="O207" s="186"/>
      <c r="P207" s="186"/>
      <c r="Q207" s="186"/>
      <c r="R207" s="186"/>
      <c r="S207" s="186"/>
      <c r="T207" s="187"/>
      <c r="AT207" s="182" t="s">
        <v>144</v>
      </c>
      <c r="AU207" s="182" t="s">
        <v>142</v>
      </c>
      <c r="AV207" s="14" t="s">
        <v>81</v>
      </c>
      <c r="AW207" s="14" t="s">
        <v>33</v>
      </c>
      <c r="AX207" s="14" t="s">
        <v>76</v>
      </c>
      <c r="AY207" s="182" t="s">
        <v>134</v>
      </c>
    </row>
    <row r="208" spans="2:51" s="13" customFormat="1" ht="12">
      <c r="B208" s="172"/>
      <c r="D208" s="173" t="s">
        <v>144</v>
      </c>
      <c r="E208" s="174" t="s">
        <v>1</v>
      </c>
      <c r="F208" s="175" t="s">
        <v>284</v>
      </c>
      <c r="H208" s="176">
        <v>1.68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76</v>
      </c>
      <c r="AY208" s="174" t="s">
        <v>134</v>
      </c>
    </row>
    <row r="209" spans="2:51" s="15" customFormat="1" ht="12">
      <c r="B209" s="199"/>
      <c r="D209" s="173" t="s">
        <v>144</v>
      </c>
      <c r="E209" s="200" t="s">
        <v>1</v>
      </c>
      <c r="F209" s="201" t="s">
        <v>206</v>
      </c>
      <c r="H209" s="202">
        <v>8.966</v>
      </c>
      <c r="I209" s="203"/>
      <c r="L209" s="199"/>
      <c r="M209" s="204"/>
      <c r="N209" s="205"/>
      <c r="O209" s="205"/>
      <c r="P209" s="205"/>
      <c r="Q209" s="205"/>
      <c r="R209" s="205"/>
      <c r="S209" s="205"/>
      <c r="T209" s="206"/>
      <c r="AT209" s="200" t="s">
        <v>144</v>
      </c>
      <c r="AU209" s="200" t="s">
        <v>142</v>
      </c>
      <c r="AV209" s="15" t="s">
        <v>141</v>
      </c>
      <c r="AW209" s="15" t="s">
        <v>33</v>
      </c>
      <c r="AX209" s="15" t="s">
        <v>81</v>
      </c>
      <c r="AY209" s="200" t="s">
        <v>134</v>
      </c>
    </row>
    <row r="210" spans="1:65" s="2" customFormat="1" ht="21.75" customHeight="1">
      <c r="A210" s="32"/>
      <c r="B210" s="157"/>
      <c r="C210" s="188" t="s">
        <v>285</v>
      </c>
      <c r="D210" s="188" t="s">
        <v>192</v>
      </c>
      <c r="E210" s="189" t="s">
        <v>286</v>
      </c>
      <c r="F210" s="190" t="s">
        <v>287</v>
      </c>
      <c r="G210" s="191" t="s">
        <v>288</v>
      </c>
      <c r="H210" s="192">
        <v>43.458</v>
      </c>
      <c r="I210" s="193"/>
      <c r="J210" s="194">
        <f>ROUND(I210*H210,2)</f>
        <v>0</v>
      </c>
      <c r="K210" s="195"/>
      <c r="L210" s="196"/>
      <c r="M210" s="197" t="s">
        <v>1</v>
      </c>
      <c r="N210" s="198" t="s">
        <v>42</v>
      </c>
      <c r="O210" s="58"/>
      <c r="P210" s="168">
        <f>O210*H210</f>
        <v>0</v>
      </c>
      <c r="Q210" s="168">
        <v>0.001</v>
      </c>
      <c r="R210" s="168">
        <f>Q210*H210</f>
        <v>0.043458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289</v>
      </c>
      <c r="AT210" s="170" t="s">
        <v>192</v>
      </c>
      <c r="AU210" s="170" t="s">
        <v>142</v>
      </c>
      <c r="AY210" s="17" t="s">
        <v>134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199</v>
      </c>
      <c r="BM210" s="170" t="s">
        <v>290</v>
      </c>
    </row>
    <row r="211" spans="2:51" s="14" customFormat="1" ht="12">
      <c r="B211" s="181"/>
      <c r="D211" s="173" t="s">
        <v>144</v>
      </c>
      <c r="E211" s="182" t="s">
        <v>1</v>
      </c>
      <c r="F211" s="183" t="s">
        <v>291</v>
      </c>
      <c r="H211" s="182" t="s">
        <v>1</v>
      </c>
      <c r="I211" s="184"/>
      <c r="L211" s="181"/>
      <c r="M211" s="185"/>
      <c r="N211" s="186"/>
      <c r="O211" s="186"/>
      <c r="P211" s="186"/>
      <c r="Q211" s="186"/>
      <c r="R211" s="186"/>
      <c r="S211" s="186"/>
      <c r="T211" s="187"/>
      <c r="AT211" s="182" t="s">
        <v>144</v>
      </c>
      <c r="AU211" s="182" t="s">
        <v>142</v>
      </c>
      <c r="AV211" s="14" t="s">
        <v>81</v>
      </c>
      <c r="AW211" s="14" t="s">
        <v>33</v>
      </c>
      <c r="AX211" s="14" t="s">
        <v>76</v>
      </c>
      <c r="AY211" s="182" t="s">
        <v>134</v>
      </c>
    </row>
    <row r="212" spans="2:51" s="13" customFormat="1" ht="12">
      <c r="B212" s="172"/>
      <c r="D212" s="173" t="s">
        <v>144</v>
      </c>
      <c r="E212" s="174" t="s">
        <v>1</v>
      </c>
      <c r="F212" s="175" t="s">
        <v>292</v>
      </c>
      <c r="H212" s="176">
        <v>43.458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33</v>
      </c>
      <c r="AX212" s="13" t="s">
        <v>81</v>
      </c>
      <c r="AY212" s="174" t="s">
        <v>134</v>
      </c>
    </row>
    <row r="213" spans="1:65" s="2" customFormat="1" ht="21.75" customHeight="1">
      <c r="A213" s="32"/>
      <c r="B213" s="157"/>
      <c r="C213" s="158" t="s">
        <v>293</v>
      </c>
      <c r="D213" s="158" t="s">
        <v>137</v>
      </c>
      <c r="E213" s="159" t="s">
        <v>294</v>
      </c>
      <c r="F213" s="160" t="s">
        <v>295</v>
      </c>
      <c r="G213" s="161" t="s">
        <v>140</v>
      </c>
      <c r="H213" s="162">
        <v>14.486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199</v>
      </c>
      <c r="AT213" s="170" t="s">
        <v>137</v>
      </c>
      <c r="AU213" s="170" t="s">
        <v>142</v>
      </c>
      <c r="AY213" s="17" t="s">
        <v>134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199</v>
      </c>
      <c r="BM213" s="170" t="s">
        <v>296</v>
      </c>
    </row>
    <row r="214" spans="2:51" s="13" customFormat="1" ht="12">
      <c r="B214" s="172"/>
      <c r="D214" s="173" t="s">
        <v>144</v>
      </c>
      <c r="E214" s="174" t="s">
        <v>1</v>
      </c>
      <c r="F214" s="175" t="s">
        <v>297</v>
      </c>
      <c r="H214" s="176">
        <v>14.486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144</v>
      </c>
      <c r="AU214" s="174" t="s">
        <v>142</v>
      </c>
      <c r="AV214" s="13" t="s">
        <v>142</v>
      </c>
      <c r="AW214" s="13" t="s">
        <v>33</v>
      </c>
      <c r="AX214" s="13" t="s">
        <v>81</v>
      </c>
      <c r="AY214" s="174" t="s">
        <v>134</v>
      </c>
    </row>
    <row r="215" spans="1:65" s="2" customFormat="1" ht="21.75" customHeight="1">
      <c r="A215" s="32"/>
      <c r="B215" s="157"/>
      <c r="C215" s="158" t="s">
        <v>289</v>
      </c>
      <c r="D215" s="158" t="s">
        <v>137</v>
      </c>
      <c r="E215" s="159" t="s">
        <v>298</v>
      </c>
      <c r="F215" s="160" t="s">
        <v>299</v>
      </c>
      <c r="G215" s="161" t="s">
        <v>300</v>
      </c>
      <c r="H215" s="162">
        <v>21.455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199</v>
      </c>
      <c r="AT215" s="170" t="s">
        <v>137</v>
      </c>
      <c r="AU215" s="170" t="s">
        <v>142</v>
      </c>
      <c r="AY215" s="17" t="s">
        <v>134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142</v>
      </c>
      <c r="BK215" s="171">
        <f>ROUND(I215*H215,2)</f>
        <v>0</v>
      </c>
      <c r="BL215" s="17" t="s">
        <v>199</v>
      </c>
      <c r="BM215" s="170" t="s">
        <v>301</v>
      </c>
    </row>
    <row r="216" spans="2:51" s="13" customFormat="1" ht="12">
      <c r="B216" s="172"/>
      <c r="D216" s="173" t="s">
        <v>144</v>
      </c>
      <c r="E216" s="174" t="s">
        <v>1</v>
      </c>
      <c r="F216" s="175" t="s">
        <v>302</v>
      </c>
      <c r="H216" s="176">
        <v>10.81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144</v>
      </c>
      <c r="AU216" s="174" t="s">
        <v>142</v>
      </c>
      <c r="AV216" s="13" t="s">
        <v>142</v>
      </c>
      <c r="AW216" s="13" t="s">
        <v>33</v>
      </c>
      <c r="AX216" s="13" t="s">
        <v>76</v>
      </c>
      <c r="AY216" s="174" t="s">
        <v>134</v>
      </c>
    </row>
    <row r="217" spans="2:51" s="13" customFormat="1" ht="12">
      <c r="B217" s="172"/>
      <c r="D217" s="173" t="s">
        <v>144</v>
      </c>
      <c r="E217" s="174" t="s">
        <v>1</v>
      </c>
      <c r="F217" s="175" t="s">
        <v>303</v>
      </c>
      <c r="H217" s="176">
        <v>4.845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144</v>
      </c>
      <c r="AU217" s="174" t="s">
        <v>142</v>
      </c>
      <c r="AV217" s="13" t="s">
        <v>142</v>
      </c>
      <c r="AW217" s="13" t="s">
        <v>33</v>
      </c>
      <c r="AX217" s="13" t="s">
        <v>76</v>
      </c>
      <c r="AY217" s="174" t="s">
        <v>134</v>
      </c>
    </row>
    <row r="218" spans="2:51" s="13" customFormat="1" ht="12">
      <c r="B218" s="172"/>
      <c r="D218" s="173" t="s">
        <v>144</v>
      </c>
      <c r="E218" s="174" t="s">
        <v>1</v>
      </c>
      <c r="F218" s="175" t="s">
        <v>304</v>
      </c>
      <c r="H218" s="176">
        <v>4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144</v>
      </c>
      <c r="AU218" s="174" t="s">
        <v>142</v>
      </c>
      <c r="AV218" s="13" t="s">
        <v>142</v>
      </c>
      <c r="AW218" s="13" t="s">
        <v>33</v>
      </c>
      <c r="AX218" s="13" t="s">
        <v>76</v>
      </c>
      <c r="AY218" s="174" t="s">
        <v>134</v>
      </c>
    </row>
    <row r="219" spans="2:51" s="13" customFormat="1" ht="12">
      <c r="B219" s="172"/>
      <c r="D219" s="173" t="s">
        <v>144</v>
      </c>
      <c r="E219" s="174" t="s">
        <v>1</v>
      </c>
      <c r="F219" s="175" t="s">
        <v>305</v>
      </c>
      <c r="H219" s="176">
        <v>1.8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144</v>
      </c>
      <c r="AU219" s="174" t="s">
        <v>142</v>
      </c>
      <c r="AV219" s="13" t="s">
        <v>142</v>
      </c>
      <c r="AW219" s="13" t="s">
        <v>33</v>
      </c>
      <c r="AX219" s="13" t="s">
        <v>76</v>
      </c>
      <c r="AY219" s="174" t="s">
        <v>134</v>
      </c>
    </row>
    <row r="220" spans="2:51" s="15" customFormat="1" ht="12">
      <c r="B220" s="199"/>
      <c r="D220" s="173" t="s">
        <v>144</v>
      </c>
      <c r="E220" s="200" t="s">
        <v>1</v>
      </c>
      <c r="F220" s="201" t="s">
        <v>206</v>
      </c>
      <c r="H220" s="202">
        <v>21.455000000000002</v>
      </c>
      <c r="I220" s="203"/>
      <c r="L220" s="199"/>
      <c r="M220" s="204"/>
      <c r="N220" s="205"/>
      <c r="O220" s="205"/>
      <c r="P220" s="205"/>
      <c r="Q220" s="205"/>
      <c r="R220" s="205"/>
      <c r="S220" s="205"/>
      <c r="T220" s="206"/>
      <c r="AT220" s="200" t="s">
        <v>144</v>
      </c>
      <c r="AU220" s="200" t="s">
        <v>142</v>
      </c>
      <c r="AV220" s="15" t="s">
        <v>141</v>
      </c>
      <c r="AW220" s="15" t="s">
        <v>33</v>
      </c>
      <c r="AX220" s="15" t="s">
        <v>81</v>
      </c>
      <c r="AY220" s="200" t="s">
        <v>134</v>
      </c>
    </row>
    <row r="221" spans="1:65" s="2" customFormat="1" ht="21.75" customHeight="1">
      <c r="A221" s="32"/>
      <c r="B221" s="157"/>
      <c r="C221" s="158" t="s">
        <v>306</v>
      </c>
      <c r="D221" s="158" t="s">
        <v>137</v>
      </c>
      <c r="E221" s="159" t="s">
        <v>307</v>
      </c>
      <c r="F221" s="160" t="s">
        <v>308</v>
      </c>
      <c r="G221" s="161" t="s">
        <v>189</v>
      </c>
      <c r="H221" s="162">
        <v>10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199</v>
      </c>
      <c r="AT221" s="170" t="s">
        <v>137</v>
      </c>
      <c r="AU221" s="170" t="s">
        <v>142</v>
      </c>
      <c r="AY221" s="17" t="s">
        <v>134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142</v>
      </c>
      <c r="BK221" s="171">
        <f>ROUND(I221*H221,2)</f>
        <v>0</v>
      </c>
      <c r="BL221" s="17" t="s">
        <v>199</v>
      </c>
      <c r="BM221" s="170" t="s">
        <v>309</v>
      </c>
    </row>
    <row r="222" spans="1:65" s="2" customFormat="1" ht="16.5" customHeight="1">
      <c r="A222" s="32"/>
      <c r="B222" s="157"/>
      <c r="C222" s="188" t="s">
        <v>310</v>
      </c>
      <c r="D222" s="188" t="s">
        <v>192</v>
      </c>
      <c r="E222" s="189" t="s">
        <v>311</v>
      </c>
      <c r="F222" s="190" t="s">
        <v>312</v>
      </c>
      <c r="G222" s="191" t="s">
        <v>300</v>
      </c>
      <c r="H222" s="192">
        <v>23.601</v>
      </c>
      <c r="I222" s="193"/>
      <c r="J222" s="194">
        <f>ROUND(I222*H222,2)</f>
        <v>0</v>
      </c>
      <c r="K222" s="195"/>
      <c r="L222" s="196"/>
      <c r="M222" s="197" t="s">
        <v>1</v>
      </c>
      <c r="N222" s="198" t="s">
        <v>42</v>
      </c>
      <c r="O222" s="58"/>
      <c r="P222" s="168">
        <f>O222*H222</f>
        <v>0</v>
      </c>
      <c r="Q222" s="168">
        <v>6E-05</v>
      </c>
      <c r="R222" s="168">
        <f>Q222*H222</f>
        <v>0.00141606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289</v>
      </c>
      <c r="AT222" s="170" t="s">
        <v>192</v>
      </c>
      <c r="AU222" s="170" t="s">
        <v>142</v>
      </c>
      <c r="AY222" s="17" t="s">
        <v>134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142</v>
      </c>
      <c r="BK222" s="171">
        <f>ROUND(I222*H222,2)</f>
        <v>0</v>
      </c>
      <c r="BL222" s="17" t="s">
        <v>199</v>
      </c>
      <c r="BM222" s="170" t="s">
        <v>313</v>
      </c>
    </row>
    <row r="223" spans="2:51" s="13" customFormat="1" ht="12">
      <c r="B223" s="172"/>
      <c r="D223" s="173" t="s">
        <v>144</v>
      </c>
      <c r="E223" s="174" t="s">
        <v>1</v>
      </c>
      <c r="F223" s="175" t="s">
        <v>314</v>
      </c>
      <c r="H223" s="176">
        <v>23.601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144</v>
      </c>
      <c r="AU223" s="174" t="s">
        <v>142</v>
      </c>
      <c r="AV223" s="13" t="s">
        <v>142</v>
      </c>
      <c r="AW223" s="13" t="s">
        <v>33</v>
      </c>
      <c r="AX223" s="13" t="s">
        <v>81</v>
      </c>
      <c r="AY223" s="174" t="s">
        <v>134</v>
      </c>
    </row>
    <row r="224" spans="1:65" s="2" customFormat="1" ht="21.75" customHeight="1">
      <c r="A224" s="32"/>
      <c r="B224" s="157"/>
      <c r="C224" s="158" t="s">
        <v>315</v>
      </c>
      <c r="D224" s="158" t="s">
        <v>137</v>
      </c>
      <c r="E224" s="159" t="s">
        <v>316</v>
      </c>
      <c r="F224" s="160" t="s">
        <v>317</v>
      </c>
      <c r="G224" s="161" t="s">
        <v>234</v>
      </c>
      <c r="H224" s="162">
        <v>0.045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199</v>
      </c>
      <c r="AT224" s="170" t="s">
        <v>137</v>
      </c>
      <c r="AU224" s="170" t="s">
        <v>142</v>
      </c>
      <c r="AY224" s="17" t="s">
        <v>134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142</v>
      </c>
      <c r="BK224" s="171">
        <f>ROUND(I224*H224,2)</f>
        <v>0</v>
      </c>
      <c r="BL224" s="17" t="s">
        <v>199</v>
      </c>
      <c r="BM224" s="170" t="s">
        <v>318</v>
      </c>
    </row>
    <row r="225" spans="1:65" s="2" customFormat="1" ht="21.75" customHeight="1">
      <c r="A225" s="32"/>
      <c r="B225" s="157"/>
      <c r="C225" s="158" t="s">
        <v>319</v>
      </c>
      <c r="D225" s="158" t="s">
        <v>137</v>
      </c>
      <c r="E225" s="159" t="s">
        <v>320</v>
      </c>
      <c r="F225" s="160" t="s">
        <v>321</v>
      </c>
      <c r="G225" s="161" t="s">
        <v>234</v>
      </c>
      <c r="H225" s="162">
        <v>0.045</v>
      </c>
      <c r="I225" s="163"/>
      <c r="J225" s="164">
        <f>ROUND(I225*H225,2)</f>
        <v>0</v>
      </c>
      <c r="K225" s="165"/>
      <c r="L225" s="33"/>
      <c r="M225" s="166" t="s">
        <v>1</v>
      </c>
      <c r="N225" s="167" t="s">
        <v>42</v>
      </c>
      <c r="O225" s="58"/>
      <c r="P225" s="168">
        <f>O225*H225</f>
        <v>0</v>
      </c>
      <c r="Q225" s="168">
        <v>0</v>
      </c>
      <c r="R225" s="168">
        <f>Q225*H225</f>
        <v>0</v>
      </c>
      <c r="S225" s="168">
        <v>0</v>
      </c>
      <c r="T225" s="16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199</v>
      </c>
      <c r="AT225" s="170" t="s">
        <v>137</v>
      </c>
      <c r="AU225" s="170" t="s">
        <v>142</v>
      </c>
      <c r="AY225" s="17" t="s">
        <v>134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142</v>
      </c>
      <c r="BK225" s="171">
        <f>ROUND(I225*H225,2)</f>
        <v>0</v>
      </c>
      <c r="BL225" s="17" t="s">
        <v>199</v>
      </c>
      <c r="BM225" s="170" t="s">
        <v>322</v>
      </c>
    </row>
    <row r="226" spans="2:63" s="12" customFormat="1" ht="22.9" customHeight="1">
      <c r="B226" s="144"/>
      <c r="D226" s="145" t="s">
        <v>75</v>
      </c>
      <c r="E226" s="155" t="s">
        <v>323</v>
      </c>
      <c r="F226" s="155" t="s">
        <v>324</v>
      </c>
      <c r="I226" s="147"/>
      <c r="J226" s="156">
        <f>BK226</f>
        <v>0</v>
      </c>
      <c r="L226" s="144"/>
      <c r="M226" s="149"/>
      <c r="N226" s="150"/>
      <c r="O226" s="150"/>
      <c r="P226" s="151">
        <f>SUM(P227:P236)</f>
        <v>0</v>
      </c>
      <c r="Q226" s="150"/>
      <c r="R226" s="151">
        <f>SUM(R227:R236)</f>
        <v>0.0083</v>
      </c>
      <c r="S226" s="150"/>
      <c r="T226" s="152">
        <f>SUM(T227:T236)</f>
        <v>0.021179999999999997</v>
      </c>
      <c r="AR226" s="145" t="s">
        <v>142</v>
      </c>
      <c r="AT226" s="153" t="s">
        <v>75</v>
      </c>
      <c r="AU226" s="153" t="s">
        <v>81</v>
      </c>
      <c r="AY226" s="145" t="s">
        <v>134</v>
      </c>
      <c r="BK226" s="154">
        <f>SUM(BK227:BK236)</f>
        <v>0</v>
      </c>
    </row>
    <row r="227" spans="1:65" s="2" customFormat="1" ht="16.5" customHeight="1">
      <c r="A227" s="32"/>
      <c r="B227" s="157"/>
      <c r="C227" s="158" t="s">
        <v>325</v>
      </c>
      <c r="D227" s="158" t="s">
        <v>137</v>
      </c>
      <c r="E227" s="159" t="s">
        <v>326</v>
      </c>
      <c r="F227" s="160" t="s">
        <v>327</v>
      </c>
      <c r="G227" s="161" t="s">
        <v>300</v>
      </c>
      <c r="H227" s="162">
        <v>6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0.00198</v>
      </c>
      <c r="T227" s="169">
        <f>S227*H227</f>
        <v>0.01188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199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199</v>
      </c>
      <c r="BM227" s="170" t="s">
        <v>328</v>
      </c>
    </row>
    <row r="228" spans="1:65" s="2" customFormat="1" ht="16.5" customHeight="1">
      <c r="A228" s="32"/>
      <c r="B228" s="157"/>
      <c r="C228" s="158" t="s">
        <v>329</v>
      </c>
      <c r="D228" s="158" t="s">
        <v>137</v>
      </c>
      <c r="E228" s="159" t="s">
        <v>330</v>
      </c>
      <c r="F228" s="160" t="s">
        <v>331</v>
      </c>
      <c r="G228" s="161" t="s">
        <v>300</v>
      </c>
      <c r="H228" s="162">
        <v>2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0.00177</v>
      </c>
      <c r="R228" s="168">
        <f>Q228*H228</f>
        <v>0.00354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199</v>
      </c>
      <c r="AT228" s="170" t="s">
        <v>137</v>
      </c>
      <c r="AU228" s="170" t="s">
        <v>142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142</v>
      </c>
      <c r="BK228" s="171">
        <f>ROUND(I228*H228,2)</f>
        <v>0</v>
      </c>
      <c r="BL228" s="17" t="s">
        <v>199</v>
      </c>
      <c r="BM228" s="170" t="s">
        <v>332</v>
      </c>
    </row>
    <row r="229" spans="1:65" s="2" customFormat="1" ht="16.5" customHeight="1">
      <c r="A229" s="32"/>
      <c r="B229" s="157"/>
      <c r="C229" s="158" t="s">
        <v>333</v>
      </c>
      <c r="D229" s="158" t="s">
        <v>137</v>
      </c>
      <c r="E229" s="159" t="s">
        <v>334</v>
      </c>
      <c r="F229" s="160" t="s">
        <v>335</v>
      </c>
      <c r="G229" s="161" t="s">
        <v>300</v>
      </c>
      <c r="H229" s="162">
        <v>7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0.00046</v>
      </c>
      <c r="R229" s="168">
        <f>Q229*H229</f>
        <v>0.00322</v>
      </c>
      <c r="S229" s="168">
        <v>0</v>
      </c>
      <c r="T229" s="16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199</v>
      </c>
      <c r="AT229" s="170" t="s">
        <v>137</v>
      </c>
      <c r="AU229" s="170" t="s">
        <v>142</v>
      </c>
      <c r="AY229" s="17" t="s">
        <v>134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142</v>
      </c>
      <c r="BK229" s="171">
        <f>ROUND(I229*H229,2)</f>
        <v>0</v>
      </c>
      <c r="BL229" s="17" t="s">
        <v>199</v>
      </c>
      <c r="BM229" s="170" t="s">
        <v>336</v>
      </c>
    </row>
    <row r="230" spans="1:65" s="2" customFormat="1" ht="16.5" customHeight="1">
      <c r="A230" s="32"/>
      <c r="B230" s="157"/>
      <c r="C230" s="158" t="s">
        <v>337</v>
      </c>
      <c r="D230" s="158" t="s">
        <v>137</v>
      </c>
      <c r="E230" s="159" t="s">
        <v>338</v>
      </c>
      <c r="F230" s="160" t="s">
        <v>339</v>
      </c>
      <c r="G230" s="161" t="s">
        <v>300</v>
      </c>
      <c r="H230" s="162">
        <v>2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0.00077</v>
      </c>
      <c r="R230" s="168">
        <f>Q230*H230</f>
        <v>0.00154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199</v>
      </c>
      <c r="AT230" s="170" t="s">
        <v>137</v>
      </c>
      <c r="AU230" s="170" t="s">
        <v>142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142</v>
      </c>
      <c r="BK230" s="171">
        <f>ROUND(I230*H230,2)</f>
        <v>0</v>
      </c>
      <c r="BL230" s="17" t="s">
        <v>199</v>
      </c>
      <c r="BM230" s="170" t="s">
        <v>340</v>
      </c>
    </row>
    <row r="231" spans="1:65" s="2" customFormat="1" ht="16.5" customHeight="1">
      <c r="A231" s="32"/>
      <c r="B231" s="157"/>
      <c r="C231" s="158" t="s">
        <v>341</v>
      </c>
      <c r="D231" s="158" t="s">
        <v>137</v>
      </c>
      <c r="E231" s="159" t="s">
        <v>342</v>
      </c>
      <c r="F231" s="160" t="s">
        <v>343</v>
      </c>
      <c r="G231" s="161" t="s">
        <v>189</v>
      </c>
      <c r="H231" s="162">
        <v>3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0.0031</v>
      </c>
      <c r="T231" s="169">
        <f>S231*H231</f>
        <v>0.0093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199</v>
      </c>
      <c r="AT231" s="170" t="s">
        <v>137</v>
      </c>
      <c r="AU231" s="170" t="s">
        <v>142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142</v>
      </c>
      <c r="BK231" s="171">
        <f>ROUND(I231*H231,2)</f>
        <v>0</v>
      </c>
      <c r="BL231" s="17" t="s">
        <v>199</v>
      </c>
      <c r="BM231" s="170" t="s">
        <v>344</v>
      </c>
    </row>
    <row r="232" spans="2:51" s="14" customFormat="1" ht="12">
      <c r="B232" s="181"/>
      <c r="D232" s="173" t="s">
        <v>144</v>
      </c>
      <c r="E232" s="182" t="s">
        <v>1</v>
      </c>
      <c r="F232" s="183" t="s">
        <v>345</v>
      </c>
      <c r="H232" s="182" t="s">
        <v>1</v>
      </c>
      <c r="I232" s="184"/>
      <c r="L232" s="181"/>
      <c r="M232" s="185"/>
      <c r="N232" s="186"/>
      <c r="O232" s="186"/>
      <c r="P232" s="186"/>
      <c r="Q232" s="186"/>
      <c r="R232" s="186"/>
      <c r="S232" s="186"/>
      <c r="T232" s="187"/>
      <c r="AT232" s="182" t="s">
        <v>144</v>
      </c>
      <c r="AU232" s="182" t="s">
        <v>142</v>
      </c>
      <c r="AV232" s="14" t="s">
        <v>81</v>
      </c>
      <c r="AW232" s="14" t="s">
        <v>33</v>
      </c>
      <c r="AX232" s="14" t="s">
        <v>76</v>
      </c>
      <c r="AY232" s="182" t="s">
        <v>134</v>
      </c>
    </row>
    <row r="233" spans="2:51" s="13" customFormat="1" ht="12">
      <c r="B233" s="172"/>
      <c r="D233" s="173" t="s">
        <v>144</v>
      </c>
      <c r="E233" s="174" t="s">
        <v>1</v>
      </c>
      <c r="F233" s="175" t="s">
        <v>135</v>
      </c>
      <c r="H233" s="176">
        <v>3</v>
      </c>
      <c r="I233" s="177"/>
      <c r="L233" s="172"/>
      <c r="M233" s="178"/>
      <c r="N233" s="179"/>
      <c r="O233" s="179"/>
      <c r="P233" s="179"/>
      <c r="Q233" s="179"/>
      <c r="R233" s="179"/>
      <c r="S233" s="179"/>
      <c r="T233" s="180"/>
      <c r="AT233" s="174" t="s">
        <v>144</v>
      </c>
      <c r="AU233" s="174" t="s">
        <v>142</v>
      </c>
      <c r="AV233" s="13" t="s">
        <v>142</v>
      </c>
      <c r="AW233" s="13" t="s">
        <v>33</v>
      </c>
      <c r="AX233" s="13" t="s">
        <v>81</v>
      </c>
      <c r="AY233" s="174" t="s">
        <v>134</v>
      </c>
    </row>
    <row r="234" spans="1:65" s="2" customFormat="1" ht="16.5" customHeight="1">
      <c r="A234" s="32"/>
      <c r="B234" s="157"/>
      <c r="C234" s="158" t="s">
        <v>346</v>
      </c>
      <c r="D234" s="158" t="s">
        <v>137</v>
      </c>
      <c r="E234" s="159" t="s">
        <v>347</v>
      </c>
      <c r="F234" s="160" t="s">
        <v>348</v>
      </c>
      <c r="G234" s="161" t="s">
        <v>300</v>
      </c>
      <c r="H234" s="162">
        <v>11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</v>
      </c>
      <c r="R234" s="168">
        <f>Q234*H234</f>
        <v>0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199</v>
      </c>
      <c r="AT234" s="170" t="s">
        <v>137</v>
      </c>
      <c r="AU234" s="170" t="s">
        <v>142</v>
      </c>
      <c r="AY234" s="17" t="s">
        <v>134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142</v>
      </c>
      <c r="BK234" s="171">
        <f>ROUND(I234*H234,2)</f>
        <v>0</v>
      </c>
      <c r="BL234" s="17" t="s">
        <v>199</v>
      </c>
      <c r="BM234" s="170" t="s">
        <v>349</v>
      </c>
    </row>
    <row r="235" spans="1:65" s="2" customFormat="1" ht="21.75" customHeight="1">
      <c r="A235" s="32"/>
      <c r="B235" s="157"/>
      <c r="C235" s="158" t="s">
        <v>350</v>
      </c>
      <c r="D235" s="158" t="s">
        <v>137</v>
      </c>
      <c r="E235" s="159" t="s">
        <v>351</v>
      </c>
      <c r="F235" s="160" t="s">
        <v>352</v>
      </c>
      <c r="G235" s="161" t="s">
        <v>234</v>
      </c>
      <c r="H235" s="162">
        <v>0.008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</v>
      </c>
      <c r="R235" s="168">
        <f>Q235*H235</f>
        <v>0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199</v>
      </c>
      <c r="AT235" s="170" t="s">
        <v>137</v>
      </c>
      <c r="AU235" s="170" t="s">
        <v>142</v>
      </c>
      <c r="AY235" s="17" t="s">
        <v>134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142</v>
      </c>
      <c r="BK235" s="171">
        <f>ROUND(I235*H235,2)</f>
        <v>0</v>
      </c>
      <c r="BL235" s="17" t="s">
        <v>199</v>
      </c>
      <c r="BM235" s="170" t="s">
        <v>353</v>
      </c>
    </row>
    <row r="236" spans="1:65" s="2" customFormat="1" ht="21.75" customHeight="1">
      <c r="A236" s="32"/>
      <c r="B236" s="157"/>
      <c r="C236" s="158" t="s">
        <v>354</v>
      </c>
      <c r="D236" s="158" t="s">
        <v>137</v>
      </c>
      <c r="E236" s="159" t="s">
        <v>355</v>
      </c>
      <c r="F236" s="160" t="s">
        <v>356</v>
      </c>
      <c r="G236" s="161" t="s">
        <v>234</v>
      </c>
      <c r="H236" s="162">
        <v>0.008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199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199</v>
      </c>
      <c r="BM236" s="170" t="s">
        <v>357</v>
      </c>
    </row>
    <row r="237" spans="2:63" s="12" customFormat="1" ht="22.9" customHeight="1">
      <c r="B237" s="144"/>
      <c r="D237" s="145" t="s">
        <v>75</v>
      </c>
      <c r="E237" s="155" t="s">
        <v>358</v>
      </c>
      <c r="F237" s="155" t="s">
        <v>359</v>
      </c>
      <c r="I237" s="147"/>
      <c r="J237" s="156">
        <f>BK237</f>
        <v>0</v>
      </c>
      <c r="L237" s="144"/>
      <c r="M237" s="149"/>
      <c r="N237" s="150"/>
      <c r="O237" s="150"/>
      <c r="P237" s="151">
        <f>SUM(P238:P248)</f>
        <v>0</v>
      </c>
      <c r="Q237" s="150"/>
      <c r="R237" s="151">
        <f>SUM(R238:R248)</f>
        <v>0.02018</v>
      </c>
      <c r="S237" s="150"/>
      <c r="T237" s="152">
        <f>SUM(T238:T248)</f>
        <v>0.0027999999999999995</v>
      </c>
      <c r="AR237" s="145" t="s">
        <v>142</v>
      </c>
      <c r="AT237" s="153" t="s">
        <v>75</v>
      </c>
      <c r="AU237" s="153" t="s">
        <v>81</v>
      </c>
      <c r="AY237" s="145" t="s">
        <v>134</v>
      </c>
      <c r="BK237" s="154">
        <f>SUM(BK238:BK248)</f>
        <v>0</v>
      </c>
    </row>
    <row r="238" spans="1:65" s="2" customFormat="1" ht="16.5" customHeight="1">
      <c r="A238" s="32"/>
      <c r="B238" s="157"/>
      <c r="C238" s="158" t="s">
        <v>360</v>
      </c>
      <c r="D238" s="158" t="s">
        <v>137</v>
      </c>
      <c r="E238" s="159" t="s">
        <v>361</v>
      </c>
      <c r="F238" s="160" t="s">
        <v>362</v>
      </c>
      <c r="G238" s="161" t="s">
        <v>300</v>
      </c>
      <c r="H238" s="162">
        <v>10</v>
      </c>
      <c r="I238" s="163"/>
      <c r="J238" s="164">
        <f aca="true" t="shared" si="10" ref="J238:J248"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 aca="true" t="shared" si="11" ref="P238:P248">O238*H238</f>
        <v>0</v>
      </c>
      <c r="Q238" s="168">
        <v>0</v>
      </c>
      <c r="R238" s="168">
        <f aca="true" t="shared" si="12" ref="R238:R248">Q238*H238</f>
        <v>0</v>
      </c>
      <c r="S238" s="168">
        <v>0.00028</v>
      </c>
      <c r="T238" s="169">
        <f aca="true" t="shared" si="13" ref="T238:T248">S238*H238</f>
        <v>0.0027999999999999995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199</v>
      </c>
      <c r="AT238" s="170" t="s">
        <v>137</v>
      </c>
      <c r="AU238" s="170" t="s">
        <v>142</v>
      </c>
      <c r="AY238" s="17" t="s">
        <v>134</v>
      </c>
      <c r="BE238" s="171">
        <f aca="true" t="shared" si="14" ref="BE238:BE248">IF(N238="základní",J238,0)</f>
        <v>0</v>
      </c>
      <c r="BF238" s="171">
        <f aca="true" t="shared" si="15" ref="BF238:BF248">IF(N238="snížená",J238,0)</f>
        <v>0</v>
      </c>
      <c r="BG238" s="171">
        <f aca="true" t="shared" si="16" ref="BG238:BG248">IF(N238="zákl. přenesená",J238,0)</f>
        <v>0</v>
      </c>
      <c r="BH238" s="171">
        <f aca="true" t="shared" si="17" ref="BH238:BH248">IF(N238="sníž. přenesená",J238,0)</f>
        <v>0</v>
      </c>
      <c r="BI238" s="171">
        <f aca="true" t="shared" si="18" ref="BI238:BI248">IF(N238="nulová",J238,0)</f>
        <v>0</v>
      </c>
      <c r="BJ238" s="17" t="s">
        <v>142</v>
      </c>
      <c r="BK238" s="171">
        <f aca="true" t="shared" si="19" ref="BK238:BK248">ROUND(I238*H238,2)</f>
        <v>0</v>
      </c>
      <c r="BL238" s="17" t="s">
        <v>199</v>
      </c>
      <c r="BM238" s="170" t="s">
        <v>363</v>
      </c>
    </row>
    <row r="239" spans="1:65" s="2" customFormat="1" ht="21.75" customHeight="1">
      <c r="A239" s="32"/>
      <c r="B239" s="157"/>
      <c r="C239" s="158" t="s">
        <v>364</v>
      </c>
      <c r="D239" s="158" t="s">
        <v>137</v>
      </c>
      <c r="E239" s="159" t="s">
        <v>365</v>
      </c>
      <c r="F239" s="160" t="s">
        <v>366</v>
      </c>
      <c r="G239" s="161" t="s">
        <v>300</v>
      </c>
      <c r="H239" s="162">
        <v>20</v>
      </c>
      <c r="I239" s="163"/>
      <c r="J239" s="164">
        <f t="shared" si="10"/>
        <v>0</v>
      </c>
      <c r="K239" s="165"/>
      <c r="L239" s="33"/>
      <c r="M239" s="166" t="s">
        <v>1</v>
      </c>
      <c r="N239" s="167" t="s">
        <v>42</v>
      </c>
      <c r="O239" s="58"/>
      <c r="P239" s="168">
        <f t="shared" si="11"/>
        <v>0</v>
      </c>
      <c r="Q239" s="168">
        <v>0.00042</v>
      </c>
      <c r="R239" s="168">
        <f t="shared" si="12"/>
        <v>0.008400000000000001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199</v>
      </c>
      <c r="AT239" s="170" t="s">
        <v>137</v>
      </c>
      <c r="AU239" s="170" t="s">
        <v>142</v>
      </c>
      <c r="AY239" s="17" t="s">
        <v>134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142</v>
      </c>
      <c r="BK239" s="171">
        <f t="shared" si="19"/>
        <v>0</v>
      </c>
      <c r="BL239" s="17" t="s">
        <v>199</v>
      </c>
      <c r="BM239" s="170" t="s">
        <v>367</v>
      </c>
    </row>
    <row r="240" spans="1:65" s="2" customFormat="1" ht="21.75" customHeight="1">
      <c r="A240" s="32"/>
      <c r="B240" s="157"/>
      <c r="C240" s="188" t="s">
        <v>368</v>
      </c>
      <c r="D240" s="188" t="s">
        <v>192</v>
      </c>
      <c r="E240" s="189" t="s">
        <v>369</v>
      </c>
      <c r="F240" s="190" t="s">
        <v>370</v>
      </c>
      <c r="G240" s="191" t="s">
        <v>300</v>
      </c>
      <c r="H240" s="192">
        <v>7</v>
      </c>
      <c r="I240" s="193"/>
      <c r="J240" s="194">
        <f t="shared" si="10"/>
        <v>0</v>
      </c>
      <c r="K240" s="195"/>
      <c r="L240" s="196"/>
      <c r="M240" s="197" t="s">
        <v>1</v>
      </c>
      <c r="N240" s="198" t="s">
        <v>42</v>
      </c>
      <c r="O240" s="58"/>
      <c r="P240" s="168">
        <f t="shared" si="11"/>
        <v>0</v>
      </c>
      <c r="Q240" s="168">
        <v>0.00011</v>
      </c>
      <c r="R240" s="168">
        <f t="shared" si="12"/>
        <v>0.0007700000000000001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289</v>
      </c>
      <c r="AT240" s="170" t="s">
        <v>192</v>
      </c>
      <c r="AU240" s="170" t="s">
        <v>142</v>
      </c>
      <c r="AY240" s="17" t="s">
        <v>134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142</v>
      </c>
      <c r="BK240" s="171">
        <f t="shared" si="19"/>
        <v>0</v>
      </c>
      <c r="BL240" s="17" t="s">
        <v>199</v>
      </c>
      <c r="BM240" s="170" t="s">
        <v>371</v>
      </c>
    </row>
    <row r="241" spans="1:65" s="2" customFormat="1" ht="21.75" customHeight="1">
      <c r="A241" s="32"/>
      <c r="B241" s="157"/>
      <c r="C241" s="188" t="s">
        <v>372</v>
      </c>
      <c r="D241" s="188" t="s">
        <v>192</v>
      </c>
      <c r="E241" s="189" t="s">
        <v>373</v>
      </c>
      <c r="F241" s="190" t="s">
        <v>374</v>
      </c>
      <c r="G241" s="191" t="s">
        <v>300</v>
      </c>
      <c r="H241" s="192">
        <v>7</v>
      </c>
      <c r="I241" s="193"/>
      <c r="J241" s="194">
        <f t="shared" si="10"/>
        <v>0</v>
      </c>
      <c r="K241" s="195"/>
      <c r="L241" s="196"/>
      <c r="M241" s="197" t="s">
        <v>1</v>
      </c>
      <c r="N241" s="198" t="s">
        <v>42</v>
      </c>
      <c r="O241" s="58"/>
      <c r="P241" s="168">
        <f t="shared" si="11"/>
        <v>0</v>
      </c>
      <c r="Q241" s="168">
        <v>0.00017</v>
      </c>
      <c r="R241" s="168">
        <f t="shared" si="12"/>
        <v>0.00119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289</v>
      </c>
      <c r="AT241" s="170" t="s">
        <v>192</v>
      </c>
      <c r="AU241" s="170" t="s">
        <v>142</v>
      </c>
      <c r="AY241" s="17" t="s">
        <v>134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142</v>
      </c>
      <c r="BK241" s="171">
        <f t="shared" si="19"/>
        <v>0</v>
      </c>
      <c r="BL241" s="17" t="s">
        <v>199</v>
      </c>
      <c r="BM241" s="170" t="s">
        <v>375</v>
      </c>
    </row>
    <row r="242" spans="1:65" s="2" customFormat="1" ht="21.75" customHeight="1">
      <c r="A242" s="32"/>
      <c r="B242" s="157"/>
      <c r="C242" s="188" t="s">
        <v>376</v>
      </c>
      <c r="D242" s="188" t="s">
        <v>192</v>
      </c>
      <c r="E242" s="189" t="s">
        <v>377</v>
      </c>
      <c r="F242" s="190" t="s">
        <v>378</v>
      </c>
      <c r="G242" s="191" t="s">
        <v>300</v>
      </c>
      <c r="H242" s="192">
        <v>6</v>
      </c>
      <c r="I242" s="193"/>
      <c r="J242" s="194">
        <f t="shared" si="10"/>
        <v>0</v>
      </c>
      <c r="K242" s="195"/>
      <c r="L242" s="196"/>
      <c r="M242" s="197" t="s">
        <v>1</v>
      </c>
      <c r="N242" s="198" t="s">
        <v>42</v>
      </c>
      <c r="O242" s="58"/>
      <c r="P242" s="168">
        <f t="shared" si="11"/>
        <v>0</v>
      </c>
      <c r="Q242" s="168">
        <v>0.00027</v>
      </c>
      <c r="R242" s="168">
        <f t="shared" si="12"/>
        <v>0.00162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289</v>
      </c>
      <c r="AT242" s="170" t="s">
        <v>192</v>
      </c>
      <c r="AU242" s="170" t="s">
        <v>142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142</v>
      </c>
      <c r="BK242" s="171">
        <f t="shared" si="19"/>
        <v>0</v>
      </c>
      <c r="BL242" s="17" t="s">
        <v>199</v>
      </c>
      <c r="BM242" s="170" t="s">
        <v>379</v>
      </c>
    </row>
    <row r="243" spans="1:65" s="2" customFormat="1" ht="21.75" customHeight="1">
      <c r="A243" s="32"/>
      <c r="B243" s="157"/>
      <c r="C243" s="158" t="s">
        <v>181</v>
      </c>
      <c r="D243" s="158" t="s">
        <v>137</v>
      </c>
      <c r="E243" s="159" t="s">
        <v>380</v>
      </c>
      <c r="F243" s="160" t="s">
        <v>381</v>
      </c>
      <c r="G243" s="161" t="s">
        <v>382</v>
      </c>
      <c r="H243" s="162">
        <v>1</v>
      </c>
      <c r="I243" s="163"/>
      <c r="J243" s="164">
        <f t="shared" si="1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11"/>
        <v>0</v>
      </c>
      <c r="Q243" s="168">
        <v>0</v>
      </c>
      <c r="R243" s="168">
        <f t="shared" si="12"/>
        <v>0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199</v>
      </c>
      <c r="AT243" s="170" t="s">
        <v>137</v>
      </c>
      <c r="AU243" s="170" t="s">
        <v>142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142</v>
      </c>
      <c r="BK243" s="171">
        <f t="shared" si="19"/>
        <v>0</v>
      </c>
      <c r="BL243" s="17" t="s">
        <v>199</v>
      </c>
      <c r="BM243" s="170" t="s">
        <v>383</v>
      </c>
    </row>
    <row r="244" spans="1:65" s="2" customFormat="1" ht="21.75" customHeight="1">
      <c r="A244" s="32"/>
      <c r="B244" s="157"/>
      <c r="C244" s="158" t="s">
        <v>384</v>
      </c>
      <c r="D244" s="158" t="s">
        <v>137</v>
      </c>
      <c r="E244" s="159" t="s">
        <v>385</v>
      </c>
      <c r="F244" s="160" t="s">
        <v>386</v>
      </c>
      <c r="G244" s="161" t="s">
        <v>382</v>
      </c>
      <c r="H244" s="162">
        <v>1</v>
      </c>
      <c r="I244" s="163"/>
      <c r="J244" s="164">
        <f t="shared" si="1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11"/>
        <v>0</v>
      </c>
      <c r="Q244" s="168">
        <v>0</v>
      </c>
      <c r="R244" s="168">
        <f t="shared" si="12"/>
        <v>0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199</v>
      </c>
      <c r="AT244" s="170" t="s">
        <v>137</v>
      </c>
      <c r="AU244" s="170" t="s">
        <v>142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142</v>
      </c>
      <c r="BK244" s="171">
        <f t="shared" si="19"/>
        <v>0</v>
      </c>
      <c r="BL244" s="17" t="s">
        <v>199</v>
      </c>
      <c r="BM244" s="170" t="s">
        <v>387</v>
      </c>
    </row>
    <row r="245" spans="1:65" s="2" customFormat="1" ht="21.75" customHeight="1">
      <c r="A245" s="32"/>
      <c r="B245" s="157"/>
      <c r="C245" s="158" t="s">
        <v>388</v>
      </c>
      <c r="D245" s="158" t="s">
        <v>137</v>
      </c>
      <c r="E245" s="159" t="s">
        <v>389</v>
      </c>
      <c r="F245" s="160" t="s">
        <v>390</v>
      </c>
      <c r="G245" s="161" t="s">
        <v>300</v>
      </c>
      <c r="H245" s="162">
        <v>20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0.0004</v>
      </c>
      <c r="R245" s="168">
        <f t="shared" si="12"/>
        <v>0.008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199</v>
      </c>
      <c r="AT245" s="170" t="s">
        <v>137</v>
      </c>
      <c r="AU245" s="170" t="s">
        <v>142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142</v>
      </c>
      <c r="BK245" s="171">
        <f t="shared" si="19"/>
        <v>0</v>
      </c>
      <c r="BL245" s="17" t="s">
        <v>199</v>
      </c>
      <c r="BM245" s="170" t="s">
        <v>391</v>
      </c>
    </row>
    <row r="246" spans="1:65" s="2" customFormat="1" ht="16.5" customHeight="1">
      <c r="A246" s="32"/>
      <c r="B246" s="157"/>
      <c r="C246" s="158" t="s">
        <v>392</v>
      </c>
      <c r="D246" s="158" t="s">
        <v>137</v>
      </c>
      <c r="E246" s="159" t="s">
        <v>393</v>
      </c>
      <c r="F246" s="160" t="s">
        <v>394</v>
      </c>
      <c r="G246" s="161" t="s">
        <v>300</v>
      </c>
      <c r="H246" s="162">
        <v>20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1E-05</v>
      </c>
      <c r="R246" s="168">
        <f t="shared" si="12"/>
        <v>0.0002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199</v>
      </c>
      <c r="AT246" s="170" t="s">
        <v>137</v>
      </c>
      <c r="AU246" s="170" t="s">
        <v>142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142</v>
      </c>
      <c r="BK246" s="171">
        <f t="shared" si="19"/>
        <v>0</v>
      </c>
      <c r="BL246" s="17" t="s">
        <v>199</v>
      </c>
      <c r="BM246" s="170" t="s">
        <v>395</v>
      </c>
    </row>
    <row r="247" spans="1:65" s="2" customFormat="1" ht="21.75" customHeight="1">
      <c r="A247" s="32"/>
      <c r="B247" s="157"/>
      <c r="C247" s="158" t="s">
        <v>396</v>
      </c>
      <c r="D247" s="158" t="s">
        <v>137</v>
      </c>
      <c r="E247" s="159" t="s">
        <v>397</v>
      </c>
      <c r="F247" s="160" t="s">
        <v>398</v>
      </c>
      <c r="G247" s="161" t="s">
        <v>234</v>
      </c>
      <c r="H247" s="162">
        <v>0.02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</v>
      </c>
      <c r="R247" s="168">
        <f t="shared" si="12"/>
        <v>0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199</v>
      </c>
      <c r="AT247" s="170" t="s">
        <v>137</v>
      </c>
      <c r="AU247" s="170" t="s">
        <v>142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142</v>
      </c>
      <c r="BK247" s="171">
        <f t="shared" si="19"/>
        <v>0</v>
      </c>
      <c r="BL247" s="17" t="s">
        <v>199</v>
      </c>
      <c r="BM247" s="170" t="s">
        <v>399</v>
      </c>
    </row>
    <row r="248" spans="1:65" s="2" customFormat="1" ht="21.75" customHeight="1">
      <c r="A248" s="32"/>
      <c r="B248" s="157"/>
      <c r="C248" s="158" t="s">
        <v>400</v>
      </c>
      <c r="D248" s="158" t="s">
        <v>137</v>
      </c>
      <c r="E248" s="159" t="s">
        <v>401</v>
      </c>
      <c r="F248" s="160" t="s">
        <v>402</v>
      </c>
      <c r="G248" s="161" t="s">
        <v>234</v>
      </c>
      <c r="H248" s="162">
        <v>0.02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0</v>
      </c>
      <c r="R248" s="168">
        <f t="shared" si="12"/>
        <v>0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199</v>
      </c>
      <c r="AT248" s="170" t="s">
        <v>137</v>
      </c>
      <c r="AU248" s="170" t="s">
        <v>142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142</v>
      </c>
      <c r="BK248" s="171">
        <f t="shared" si="19"/>
        <v>0</v>
      </c>
      <c r="BL248" s="17" t="s">
        <v>199</v>
      </c>
      <c r="BM248" s="170" t="s">
        <v>403</v>
      </c>
    </row>
    <row r="249" spans="2:63" s="12" customFormat="1" ht="22.9" customHeight="1">
      <c r="B249" s="144"/>
      <c r="D249" s="145" t="s">
        <v>75</v>
      </c>
      <c r="E249" s="155" t="s">
        <v>404</v>
      </c>
      <c r="F249" s="155" t="s">
        <v>405</v>
      </c>
      <c r="I249" s="147"/>
      <c r="J249" s="156">
        <f>BK249</f>
        <v>0</v>
      </c>
      <c r="L249" s="144"/>
      <c r="M249" s="149"/>
      <c r="N249" s="150"/>
      <c r="O249" s="150"/>
      <c r="P249" s="151">
        <f>SUM(P250:P260)</f>
        <v>0</v>
      </c>
      <c r="Q249" s="150"/>
      <c r="R249" s="151">
        <f>SUM(R250:R260)</f>
        <v>0.0031499999999999996</v>
      </c>
      <c r="S249" s="150"/>
      <c r="T249" s="152">
        <f>SUM(T250:T260)</f>
        <v>0.00645</v>
      </c>
      <c r="AR249" s="145" t="s">
        <v>142</v>
      </c>
      <c r="AT249" s="153" t="s">
        <v>75</v>
      </c>
      <c r="AU249" s="153" t="s">
        <v>81</v>
      </c>
      <c r="AY249" s="145" t="s">
        <v>134</v>
      </c>
      <c r="BK249" s="154">
        <f>SUM(BK250:BK260)</f>
        <v>0</v>
      </c>
    </row>
    <row r="250" spans="1:65" s="2" customFormat="1" ht="21.75" customHeight="1">
      <c r="A250" s="32"/>
      <c r="B250" s="157"/>
      <c r="C250" s="158" t="s">
        <v>406</v>
      </c>
      <c r="D250" s="158" t="s">
        <v>137</v>
      </c>
      <c r="E250" s="159" t="s">
        <v>407</v>
      </c>
      <c r="F250" s="160" t="s">
        <v>408</v>
      </c>
      <c r="G250" s="161" t="s">
        <v>300</v>
      </c>
      <c r="H250" s="162">
        <v>3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0.00011</v>
      </c>
      <c r="R250" s="168">
        <f>Q250*H250</f>
        <v>0.00033</v>
      </c>
      <c r="S250" s="168">
        <v>0.00215</v>
      </c>
      <c r="T250" s="169">
        <f>S250*H250</f>
        <v>0.00645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199</v>
      </c>
      <c r="AT250" s="170" t="s">
        <v>137</v>
      </c>
      <c r="AU250" s="170" t="s">
        <v>142</v>
      </c>
      <c r="AY250" s="17" t="s">
        <v>134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142</v>
      </c>
      <c r="BK250" s="171">
        <f>ROUND(I250*H250,2)</f>
        <v>0</v>
      </c>
      <c r="BL250" s="17" t="s">
        <v>199</v>
      </c>
      <c r="BM250" s="170" t="s">
        <v>409</v>
      </c>
    </row>
    <row r="251" spans="1:65" s="2" customFormat="1" ht="21.75" customHeight="1">
      <c r="A251" s="32"/>
      <c r="B251" s="157"/>
      <c r="C251" s="158" t="s">
        <v>410</v>
      </c>
      <c r="D251" s="158" t="s">
        <v>137</v>
      </c>
      <c r="E251" s="159" t="s">
        <v>411</v>
      </c>
      <c r="F251" s="160" t="s">
        <v>412</v>
      </c>
      <c r="G251" s="161" t="s">
        <v>300</v>
      </c>
      <c r="H251" s="162">
        <v>1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0.0006</v>
      </c>
      <c r="R251" s="168">
        <f>Q251*H251</f>
        <v>0.0006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199</v>
      </c>
      <c r="AT251" s="170" t="s">
        <v>137</v>
      </c>
      <c r="AU251" s="170" t="s">
        <v>142</v>
      </c>
      <c r="AY251" s="17" t="s">
        <v>134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142</v>
      </c>
      <c r="BK251" s="171">
        <f>ROUND(I251*H251,2)</f>
        <v>0</v>
      </c>
      <c r="BL251" s="17" t="s">
        <v>199</v>
      </c>
      <c r="BM251" s="170" t="s">
        <v>413</v>
      </c>
    </row>
    <row r="252" spans="2:51" s="14" customFormat="1" ht="12">
      <c r="B252" s="181"/>
      <c r="D252" s="173" t="s">
        <v>144</v>
      </c>
      <c r="E252" s="182" t="s">
        <v>1</v>
      </c>
      <c r="F252" s="183" t="s">
        <v>414</v>
      </c>
      <c r="H252" s="182" t="s">
        <v>1</v>
      </c>
      <c r="I252" s="184"/>
      <c r="L252" s="181"/>
      <c r="M252" s="185"/>
      <c r="N252" s="186"/>
      <c r="O252" s="186"/>
      <c r="P252" s="186"/>
      <c r="Q252" s="186"/>
      <c r="R252" s="186"/>
      <c r="S252" s="186"/>
      <c r="T252" s="187"/>
      <c r="AT252" s="182" t="s">
        <v>144</v>
      </c>
      <c r="AU252" s="182" t="s">
        <v>142</v>
      </c>
      <c r="AV252" s="14" t="s">
        <v>81</v>
      </c>
      <c r="AW252" s="14" t="s">
        <v>33</v>
      </c>
      <c r="AX252" s="14" t="s">
        <v>76</v>
      </c>
      <c r="AY252" s="182" t="s">
        <v>134</v>
      </c>
    </row>
    <row r="253" spans="2:51" s="13" customFormat="1" ht="12">
      <c r="B253" s="172"/>
      <c r="D253" s="173" t="s">
        <v>144</v>
      </c>
      <c r="E253" s="174" t="s">
        <v>1</v>
      </c>
      <c r="F253" s="175" t="s">
        <v>81</v>
      </c>
      <c r="H253" s="176">
        <v>1</v>
      </c>
      <c r="I253" s="177"/>
      <c r="L253" s="172"/>
      <c r="M253" s="178"/>
      <c r="N253" s="179"/>
      <c r="O253" s="179"/>
      <c r="P253" s="179"/>
      <c r="Q253" s="179"/>
      <c r="R253" s="179"/>
      <c r="S253" s="179"/>
      <c r="T253" s="180"/>
      <c r="AT253" s="174" t="s">
        <v>144</v>
      </c>
      <c r="AU253" s="174" t="s">
        <v>142</v>
      </c>
      <c r="AV253" s="13" t="s">
        <v>142</v>
      </c>
      <c r="AW253" s="13" t="s">
        <v>33</v>
      </c>
      <c r="AX253" s="13" t="s">
        <v>81</v>
      </c>
      <c r="AY253" s="174" t="s">
        <v>134</v>
      </c>
    </row>
    <row r="254" spans="1:65" s="2" customFormat="1" ht="21.75" customHeight="1">
      <c r="A254" s="32"/>
      <c r="B254" s="157"/>
      <c r="C254" s="158" t="s">
        <v>415</v>
      </c>
      <c r="D254" s="158" t="s">
        <v>137</v>
      </c>
      <c r="E254" s="159" t="s">
        <v>416</v>
      </c>
      <c r="F254" s="160" t="s">
        <v>417</v>
      </c>
      <c r="G254" s="161" t="s">
        <v>300</v>
      </c>
      <c r="H254" s="162">
        <v>3</v>
      </c>
      <c r="I254" s="163"/>
      <c r="J254" s="164">
        <f aca="true" t="shared" si="20" ref="J254:J260"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 aca="true" t="shared" si="21" ref="P254:P260">O254*H254</f>
        <v>0</v>
      </c>
      <c r="Q254" s="168">
        <v>0.00054</v>
      </c>
      <c r="R254" s="168">
        <f aca="true" t="shared" si="22" ref="R254:R260">Q254*H254</f>
        <v>0.00162</v>
      </c>
      <c r="S254" s="168">
        <v>0</v>
      </c>
      <c r="T254" s="169">
        <f aca="true" t="shared" si="23" ref="T254:T260"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199</v>
      </c>
      <c r="AT254" s="170" t="s">
        <v>137</v>
      </c>
      <c r="AU254" s="170" t="s">
        <v>142</v>
      </c>
      <c r="AY254" s="17" t="s">
        <v>134</v>
      </c>
      <c r="BE254" s="171">
        <f aca="true" t="shared" si="24" ref="BE254:BE260">IF(N254="základní",J254,0)</f>
        <v>0</v>
      </c>
      <c r="BF254" s="171">
        <f aca="true" t="shared" si="25" ref="BF254:BF260">IF(N254="snížená",J254,0)</f>
        <v>0</v>
      </c>
      <c r="BG254" s="171">
        <f aca="true" t="shared" si="26" ref="BG254:BG260">IF(N254="zákl. přenesená",J254,0)</f>
        <v>0</v>
      </c>
      <c r="BH254" s="171">
        <f aca="true" t="shared" si="27" ref="BH254:BH260">IF(N254="sníž. přenesená",J254,0)</f>
        <v>0</v>
      </c>
      <c r="BI254" s="171">
        <f aca="true" t="shared" si="28" ref="BI254:BI260">IF(N254="nulová",J254,0)</f>
        <v>0</v>
      </c>
      <c r="BJ254" s="17" t="s">
        <v>142</v>
      </c>
      <c r="BK254" s="171">
        <f aca="true" t="shared" si="29" ref="BK254:BK260">ROUND(I254*H254,2)</f>
        <v>0</v>
      </c>
      <c r="BL254" s="17" t="s">
        <v>199</v>
      </c>
      <c r="BM254" s="170" t="s">
        <v>418</v>
      </c>
    </row>
    <row r="255" spans="1:65" s="2" customFormat="1" ht="21.75" customHeight="1">
      <c r="A255" s="32"/>
      <c r="B255" s="157"/>
      <c r="C255" s="158" t="s">
        <v>419</v>
      </c>
      <c r="D255" s="158" t="s">
        <v>137</v>
      </c>
      <c r="E255" s="159" t="s">
        <v>420</v>
      </c>
      <c r="F255" s="160" t="s">
        <v>421</v>
      </c>
      <c r="G255" s="161" t="s">
        <v>382</v>
      </c>
      <c r="H255" s="162">
        <v>1</v>
      </c>
      <c r="I255" s="163"/>
      <c r="J255" s="164">
        <f t="shared" si="2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21"/>
        <v>0</v>
      </c>
      <c r="Q255" s="168">
        <v>0.0006</v>
      </c>
      <c r="R255" s="168">
        <f t="shared" si="22"/>
        <v>0.0006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199</v>
      </c>
      <c r="AT255" s="170" t="s">
        <v>137</v>
      </c>
      <c r="AU255" s="170" t="s">
        <v>142</v>
      </c>
      <c r="AY255" s="17" t="s">
        <v>134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142</v>
      </c>
      <c r="BK255" s="171">
        <f t="shared" si="29"/>
        <v>0</v>
      </c>
      <c r="BL255" s="17" t="s">
        <v>199</v>
      </c>
      <c r="BM255" s="170" t="s">
        <v>422</v>
      </c>
    </row>
    <row r="256" spans="1:65" s="2" customFormat="1" ht="16.5" customHeight="1">
      <c r="A256" s="32"/>
      <c r="B256" s="157"/>
      <c r="C256" s="158" t="s">
        <v>423</v>
      </c>
      <c r="D256" s="158" t="s">
        <v>137</v>
      </c>
      <c r="E256" s="159" t="s">
        <v>424</v>
      </c>
      <c r="F256" s="160" t="s">
        <v>425</v>
      </c>
      <c r="G256" s="161" t="s">
        <v>189</v>
      </c>
      <c r="H256" s="162">
        <v>2</v>
      </c>
      <c r="I256" s="163"/>
      <c r="J256" s="164">
        <f t="shared" si="2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21"/>
        <v>0</v>
      </c>
      <c r="Q256" s="168">
        <v>0</v>
      </c>
      <c r="R256" s="168">
        <f t="shared" si="22"/>
        <v>0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199</v>
      </c>
      <c r="AT256" s="170" t="s">
        <v>137</v>
      </c>
      <c r="AU256" s="170" t="s">
        <v>142</v>
      </c>
      <c r="AY256" s="17" t="s">
        <v>134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142</v>
      </c>
      <c r="BK256" s="171">
        <f t="shared" si="29"/>
        <v>0</v>
      </c>
      <c r="BL256" s="17" t="s">
        <v>199</v>
      </c>
      <c r="BM256" s="170" t="s">
        <v>426</v>
      </c>
    </row>
    <row r="257" spans="1:65" s="2" customFormat="1" ht="16.5" customHeight="1">
      <c r="A257" s="32"/>
      <c r="B257" s="157"/>
      <c r="C257" s="158" t="s">
        <v>427</v>
      </c>
      <c r="D257" s="158" t="s">
        <v>137</v>
      </c>
      <c r="E257" s="159" t="s">
        <v>428</v>
      </c>
      <c r="F257" s="160" t="s">
        <v>429</v>
      </c>
      <c r="G257" s="161" t="s">
        <v>300</v>
      </c>
      <c r="H257" s="162">
        <v>3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199</v>
      </c>
      <c r="AT257" s="170" t="s">
        <v>137</v>
      </c>
      <c r="AU257" s="170" t="s">
        <v>142</v>
      </c>
      <c r="AY257" s="17" t="s">
        <v>134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142</v>
      </c>
      <c r="BK257" s="171">
        <f t="shared" si="29"/>
        <v>0</v>
      </c>
      <c r="BL257" s="17" t="s">
        <v>199</v>
      </c>
      <c r="BM257" s="170" t="s">
        <v>430</v>
      </c>
    </row>
    <row r="258" spans="1:65" s="2" customFormat="1" ht="16.5" customHeight="1">
      <c r="A258" s="32"/>
      <c r="B258" s="157"/>
      <c r="C258" s="158" t="s">
        <v>431</v>
      </c>
      <c r="D258" s="158" t="s">
        <v>137</v>
      </c>
      <c r="E258" s="159" t="s">
        <v>432</v>
      </c>
      <c r="F258" s="160" t="s">
        <v>433</v>
      </c>
      <c r="G258" s="161" t="s">
        <v>189</v>
      </c>
      <c r="H258" s="162">
        <v>1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199</v>
      </c>
      <c r="AT258" s="170" t="s">
        <v>137</v>
      </c>
      <c r="AU258" s="170" t="s">
        <v>142</v>
      </c>
      <c r="AY258" s="17" t="s">
        <v>134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142</v>
      </c>
      <c r="BK258" s="171">
        <f t="shared" si="29"/>
        <v>0</v>
      </c>
      <c r="BL258" s="17" t="s">
        <v>199</v>
      </c>
      <c r="BM258" s="170" t="s">
        <v>434</v>
      </c>
    </row>
    <row r="259" spans="1:65" s="2" customFormat="1" ht="21.75" customHeight="1">
      <c r="A259" s="32"/>
      <c r="B259" s="157"/>
      <c r="C259" s="158" t="s">
        <v>435</v>
      </c>
      <c r="D259" s="158" t="s">
        <v>137</v>
      </c>
      <c r="E259" s="159" t="s">
        <v>436</v>
      </c>
      <c r="F259" s="160" t="s">
        <v>437</v>
      </c>
      <c r="G259" s="161" t="s">
        <v>234</v>
      </c>
      <c r="H259" s="162">
        <v>0.003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199</v>
      </c>
      <c r="AT259" s="170" t="s">
        <v>137</v>
      </c>
      <c r="AU259" s="170" t="s">
        <v>142</v>
      </c>
      <c r="AY259" s="17" t="s">
        <v>134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142</v>
      </c>
      <c r="BK259" s="171">
        <f t="shared" si="29"/>
        <v>0</v>
      </c>
      <c r="BL259" s="17" t="s">
        <v>199</v>
      </c>
      <c r="BM259" s="170" t="s">
        <v>438</v>
      </c>
    </row>
    <row r="260" spans="1:65" s="2" customFormat="1" ht="21.75" customHeight="1">
      <c r="A260" s="32"/>
      <c r="B260" s="157"/>
      <c r="C260" s="158" t="s">
        <v>439</v>
      </c>
      <c r="D260" s="158" t="s">
        <v>137</v>
      </c>
      <c r="E260" s="159" t="s">
        <v>440</v>
      </c>
      <c r="F260" s="160" t="s">
        <v>441</v>
      </c>
      <c r="G260" s="161" t="s">
        <v>234</v>
      </c>
      <c r="H260" s="162">
        <v>0.003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199</v>
      </c>
      <c r="AT260" s="170" t="s">
        <v>137</v>
      </c>
      <c r="AU260" s="170" t="s">
        <v>142</v>
      </c>
      <c r="AY260" s="17" t="s">
        <v>134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142</v>
      </c>
      <c r="BK260" s="171">
        <f t="shared" si="29"/>
        <v>0</v>
      </c>
      <c r="BL260" s="17" t="s">
        <v>199</v>
      </c>
      <c r="BM260" s="170" t="s">
        <v>442</v>
      </c>
    </row>
    <row r="261" spans="2:63" s="12" customFormat="1" ht="22.9" customHeight="1">
      <c r="B261" s="144"/>
      <c r="D261" s="145" t="s">
        <v>75</v>
      </c>
      <c r="E261" s="155" t="s">
        <v>443</v>
      </c>
      <c r="F261" s="155" t="s">
        <v>444</v>
      </c>
      <c r="I261" s="147"/>
      <c r="J261" s="156">
        <f>BK261</f>
        <v>0</v>
      </c>
      <c r="L261" s="144"/>
      <c r="M261" s="149"/>
      <c r="N261" s="150"/>
      <c r="O261" s="150"/>
      <c r="P261" s="151">
        <f>SUM(P262:P280)</f>
        <v>0</v>
      </c>
      <c r="Q261" s="150"/>
      <c r="R261" s="151">
        <f>SUM(R262:R280)</f>
        <v>0.06511000000000002</v>
      </c>
      <c r="S261" s="150"/>
      <c r="T261" s="152">
        <f>SUM(T262:T280)</f>
        <v>0.07775</v>
      </c>
      <c r="AR261" s="145" t="s">
        <v>142</v>
      </c>
      <c r="AT261" s="153" t="s">
        <v>75</v>
      </c>
      <c r="AU261" s="153" t="s">
        <v>81</v>
      </c>
      <c r="AY261" s="145" t="s">
        <v>134</v>
      </c>
      <c r="BK261" s="154">
        <f>SUM(BK262:BK280)</f>
        <v>0</v>
      </c>
    </row>
    <row r="262" spans="1:65" s="2" customFormat="1" ht="16.5" customHeight="1">
      <c r="A262" s="32"/>
      <c r="B262" s="157"/>
      <c r="C262" s="158" t="s">
        <v>445</v>
      </c>
      <c r="D262" s="158" t="s">
        <v>137</v>
      </c>
      <c r="E262" s="159" t="s">
        <v>446</v>
      </c>
      <c r="F262" s="160" t="s">
        <v>447</v>
      </c>
      <c r="G262" s="161" t="s">
        <v>382</v>
      </c>
      <c r="H262" s="162">
        <v>1</v>
      </c>
      <c r="I262" s="163"/>
      <c r="J262" s="164">
        <f aca="true" t="shared" si="30" ref="J262:J280"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 aca="true" t="shared" si="31" ref="P262:P280">O262*H262</f>
        <v>0</v>
      </c>
      <c r="Q262" s="168">
        <v>0</v>
      </c>
      <c r="R262" s="168">
        <f aca="true" t="shared" si="32" ref="R262:R280">Q262*H262</f>
        <v>0</v>
      </c>
      <c r="S262" s="168">
        <v>0.01933</v>
      </c>
      <c r="T262" s="169">
        <f aca="true" t="shared" si="33" ref="T262:T280">S262*H262</f>
        <v>0.01933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199</v>
      </c>
      <c r="AT262" s="170" t="s">
        <v>137</v>
      </c>
      <c r="AU262" s="170" t="s">
        <v>142</v>
      </c>
      <c r="AY262" s="17" t="s">
        <v>134</v>
      </c>
      <c r="BE262" s="171">
        <f aca="true" t="shared" si="34" ref="BE262:BE280">IF(N262="základní",J262,0)</f>
        <v>0</v>
      </c>
      <c r="BF262" s="171">
        <f aca="true" t="shared" si="35" ref="BF262:BF280">IF(N262="snížená",J262,0)</f>
        <v>0</v>
      </c>
      <c r="BG262" s="171">
        <f aca="true" t="shared" si="36" ref="BG262:BG280">IF(N262="zákl. přenesená",J262,0)</f>
        <v>0</v>
      </c>
      <c r="BH262" s="171">
        <f aca="true" t="shared" si="37" ref="BH262:BH280">IF(N262="sníž. přenesená",J262,0)</f>
        <v>0</v>
      </c>
      <c r="BI262" s="171">
        <f aca="true" t="shared" si="38" ref="BI262:BI280">IF(N262="nulová",J262,0)</f>
        <v>0</v>
      </c>
      <c r="BJ262" s="17" t="s">
        <v>142</v>
      </c>
      <c r="BK262" s="171">
        <f aca="true" t="shared" si="39" ref="BK262:BK280">ROUND(I262*H262,2)</f>
        <v>0</v>
      </c>
      <c r="BL262" s="17" t="s">
        <v>199</v>
      </c>
      <c r="BM262" s="170" t="s">
        <v>448</v>
      </c>
    </row>
    <row r="263" spans="1:65" s="2" customFormat="1" ht="21.75" customHeight="1">
      <c r="A263" s="32"/>
      <c r="B263" s="157"/>
      <c r="C263" s="158" t="s">
        <v>449</v>
      </c>
      <c r="D263" s="158" t="s">
        <v>137</v>
      </c>
      <c r="E263" s="159" t="s">
        <v>450</v>
      </c>
      <c r="F263" s="160" t="s">
        <v>451</v>
      </c>
      <c r="G263" s="161" t="s">
        <v>382</v>
      </c>
      <c r="H263" s="162">
        <v>1</v>
      </c>
      <c r="I263" s="163"/>
      <c r="J263" s="164">
        <f t="shared" si="3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31"/>
        <v>0</v>
      </c>
      <c r="Q263" s="168">
        <v>0.01382</v>
      </c>
      <c r="R263" s="168">
        <f t="shared" si="32"/>
        <v>0.01382</v>
      </c>
      <c r="S263" s="168">
        <v>0</v>
      </c>
      <c r="T263" s="169">
        <f t="shared" si="3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199</v>
      </c>
      <c r="AT263" s="170" t="s">
        <v>137</v>
      </c>
      <c r="AU263" s="170" t="s">
        <v>142</v>
      </c>
      <c r="AY263" s="17" t="s">
        <v>134</v>
      </c>
      <c r="BE263" s="171">
        <f t="shared" si="34"/>
        <v>0</v>
      </c>
      <c r="BF263" s="171">
        <f t="shared" si="35"/>
        <v>0</v>
      </c>
      <c r="BG263" s="171">
        <f t="shared" si="36"/>
        <v>0</v>
      </c>
      <c r="BH263" s="171">
        <f t="shared" si="37"/>
        <v>0</v>
      </c>
      <c r="BI263" s="171">
        <f t="shared" si="38"/>
        <v>0</v>
      </c>
      <c r="BJ263" s="17" t="s">
        <v>142</v>
      </c>
      <c r="BK263" s="171">
        <f t="shared" si="39"/>
        <v>0</v>
      </c>
      <c r="BL263" s="17" t="s">
        <v>199</v>
      </c>
      <c r="BM263" s="170" t="s">
        <v>452</v>
      </c>
    </row>
    <row r="264" spans="1:65" s="2" customFormat="1" ht="16.5" customHeight="1">
      <c r="A264" s="32"/>
      <c r="B264" s="157"/>
      <c r="C264" s="158" t="s">
        <v>453</v>
      </c>
      <c r="D264" s="158" t="s">
        <v>137</v>
      </c>
      <c r="E264" s="159" t="s">
        <v>454</v>
      </c>
      <c r="F264" s="160" t="s">
        <v>455</v>
      </c>
      <c r="G264" s="161" t="s">
        <v>382</v>
      </c>
      <c r="H264" s="162">
        <v>1</v>
      </c>
      <c r="I264" s="163"/>
      <c r="J264" s="164">
        <f t="shared" si="3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31"/>
        <v>0</v>
      </c>
      <c r="Q264" s="168">
        <v>0</v>
      </c>
      <c r="R264" s="168">
        <f t="shared" si="32"/>
        <v>0</v>
      </c>
      <c r="S264" s="168">
        <v>0.01946</v>
      </c>
      <c r="T264" s="169">
        <f t="shared" si="33"/>
        <v>0.01946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199</v>
      </c>
      <c r="AT264" s="170" t="s">
        <v>137</v>
      </c>
      <c r="AU264" s="170" t="s">
        <v>142</v>
      </c>
      <c r="AY264" s="17" t="s">
        <v>134</v>
      </c>
      <c r="BE264" s="171">
        <f t="shared" si="34"/>
        <v>0</v>
      </c>
      <c r="BF264" s="171">
        <f t="shared" si="35"/>
        <v>0</v>
      </c>
      <c r="BG264" s="171">
        <f t="shared" si="36"/>
        <v>0</v>
      </c>
      <c r="BH264" s="171">
        <f t="shared" si="37"/>
        <v>0</v>
      </c>
      <c r="BI264" s="171">
        <f t="shared" si="38"/>
        <v>0</v>
      </c>
      <c r="BJ264" s="17" t="s">
        <v>142</v>
      </c>
      <c r="BK264" s="171">
        <f t="shared" si="39"/>
        <v>0</v>
      </c>
      <c r="BL264" s="17" t="s">
        <v>199</v>
      </c>
      <c r="BM264" s="170" t="s">
        <v>456</v>
      </c>
    </row>
    <row r="265" spans="1:65" s="2" customFormat="1" ht="21.75" customHeight="1">
      <c r="A265" s="32"/>
      <c r="B265" s="157"/>
      <c r="C265" s="158" t="s">
        <v>457</v>
      </c>
      <c r="D265" s="158" t="s">
        <v>137</v>
      </c>
      <c r="E265" s="159" t="s">
        <v>458</v>
      </c>
      <c r="F265" s="160" t="s">
        <v>459</v>
      </c>
      <c r="G265" s="161" t="s">
        <v>382</v>
      </c>
      <c r="H265" s="162">
        <v>1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0.01375</v>
      </c>
      <c r="R265" s="168">
        <f t="shared" si="32"/>
        <v>0.01375</v>
      </c>
      <c r="S265" s="168">
        <v>0</v>
      </c>
      <c r="T265" s="169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199</v>
      </c>
      <c r="AT265" s="170" t="s">
        <v>137</v>
      </c>
      <c r="AU265" s="170" t="s">
        <v>142</v>
      </c>
      <c r="AY265" s="17" t="s">
        <v>134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142</v>
      </c>
      <c r="BK265" s="171">
        <f t="shared" si="39"/>
        <v>0</v>
      </c>
      <c r="BL265" s="17" t="s">
        <v>199</v>
      </c>
      <c r="BM265" s="170" t="s">
        <v>460</v>
      </c>
    </row>
    <row r="266" spans="1:65" s="2" customFormat="1" ht="16.5" customHeight="1">
      <c r="A266" s="32"/>
      <c r="B266" s="157"/>
      <c r="C266" s="158" t="s">
        <v>461</v>
      </c>
      <c r="D266" s="158" t="s">
        <v>137</v>
      </c>
      <c r="E266" s="159" t="s">
        <v>462</v>
      </c>
      <c r="F266" s="160" t="s">
        <v>463</v>
      </c>
      <c r="G266" s="161" t="s">
        <v>382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</v>
      </c>
      <c r="R266" s="168">
        <f t="shared" si="32"/>
        <v>0</v>
      </c>
      <c r="S266" s="168">
        <v>0.0329</v>
      </c>
      <c r="T266" s="169">
        <f t="shared" si="33"/>
        <v>0.0329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199</v>
      </c>
      <c r="AT266" s="170" t="s">
        <v>137</v>
      </c>
      <c r="AU266" s="170" t="s">
        <v>142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142</v>
      </c>
      <c r="BK266" s="171">
        <f t="shared" si="39"/>
        <v>0</v>
      </c>
      <c r="BL266" s="17" t="s">
        <v>199</v>
      </c>
      <c r="BM266" s="170" t="s">
        <v>464</v>
      </c>
    </row>
    <row r="267" spans="1:65" s="2" customFormat="1" ht="21.75" customHeight="1">
      <c r="A267" s="32"/>
      <c r="B267" s="157"/>
      <c r="C267" s="158" t="s">
        <v>465</v>
      </c>
      <c r="D267" s="158" t="s">
        <v>137</v>
      </c>
      <c r="E267" s="159" t="s">
        <v>466</v>
      </c>
      <c r="F267" s="160" t="s">
        <v>467</v>
      </c>
      <c r="G267" s="161" t="s">
        <v>382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0.01999</v>
      </c>
      <c r="R267" s="168">
        <f t="shared" si="32"/>
        <v>0.01999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199</v>
      </c>
      <c r="AT267" s="170" t="s">
        <v>137</v>
      </c>
      <c r="AU267" s="170" t="s">
        <v>142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142</v>
      </c>
      <c r="BK267" s="171">
        <f t="shared" si="39"/>
        <v>0</v>
      </c>
      <c r="BL267" s="17" t="s">
        <v>199</v>
      </c>
      <c r="BM267" s="170" t="s">
        <v>468</v>
      </c>
    </row>
    <row r="268" spans="1:65" s="2" customFormat="1" ht="16.5" customHeight="1">
      <c r="A268" s="32"/>
      <c r="B268" s="157"/>
      <c r="C268" s="158" t="s">
        <v>469</v>
      </c>
      <c r="D268" s="158" t="s">
        <v>137</v>
      </c>
      <c r="E268" s="159" t="s">
        <v>470</v>
      </c>
      <c r="F268" s="160" t="s">
        <v>471</v>
      </c>
      <c r="G268" s="161" t="s">
        <v>189</v>
      </c>
      <c r="H268" s="162">
        <v>6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0.00049</v>
      </c>
      <c r="T268" s="169">
        <f t="shared" si="33"/>
        <v>0.00294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199</v>
      </c>
      <c r="AT268" s="170" t="s">
        <v>137</v>
      </c>
      <c r="AU268" s="170" t="s">
        <v>142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142</v>
      </c>
      <c r="BK268" s="171">
        <f t="shared" si="39"/>
        <v>0</v>
      </c>
      <c r="BL268" s="17" t="s">
        <v>199</v>
      </c>
      <c r="BM268" s="170" t="s">
        <v>472</v>
      </c>
    </row>
    <row r="269" spans="1:65" s="2" customFormat="1" ht="16.5" customHeight="1">
      <c r="A269" s="32"/>
      <c r="B269" s="157"/>
      <c r="C269" s="158" t="s">
        <v>473</v>
      </c>
      <c r="D269" s="158" t="s">
        <v>137</v>
      </c>
      <c r="E269" s="159" t="s">
        <v>474</v>
      </c>
      <c r="F269" s="160" t="s">
        <v>475</v>
      </c>
      <c r="G269" s="161" t="s">
        <v>382</v>
      </c>
      <c r="H269" s="162">
        <v>6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0.00189</v>
      </c>
      <c r="R269" s="168">
        <f t="shared" si="32"/>
        <v>0.01134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199</v>
      </c>
      <c r="AT269" s="170" t="s">
        <v>137</v>
      </c>
      <c r="AU269" s="170" t="s">
        <v>142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142</v>
      </c>
      <c r="BK269" s="171">
        <f t="shared" si="39"/>
        <v>0</v>
      </c>
      <c r="BL269" s="17" t="s">
        <v>199</v>
      </c>
      <c r="BM269" s="170" t="s">
        <v>476</v>
      </c>
    </row>
    <row r="270" spans="1:65" s="2" customFormat="1" ht="16.5" customHeight="1">
      <c r="A270" s="32"/>
      <c r="B270" s="157"/>
      <c r="C270" s="158" t="s">
        <v>477</v>
      </c>
      <c r="D270" s="158" t="s">
        <v>137</v>
      </c>
      <c r="E270" s="159" t="s">
        <v>478</v>
      </c>
      <c r="F270" s="160" t="s">
        <v>479</v>
      </c>
      <c r="G270" s="161" t="s">
        <v>382</v>
      </c>
      <c r="H270" s="162">
        <v>2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0.00156</v>
      </c>
      <c r="T270" s="169">
        <f t="shared" si="33"/>
        <v>0.00312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199</v>
      </c>
      <c r="AT270" s="170" t="s">
        <v>137</v>
      </c>
      <c r="AU270" s="170" t="s">
        <v>142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199</v>
      </c>
      <c r="BM270" s="170" t="s">
        <v>480</v>
      </c>
    </row>
    <row r="271" spans="1:65" s="2" customFormat="1" ht="16.5" customHeight="1">
      <c r="A271" s="32"/>
      <c r="B271" s="157"/>
      <c r="C271" s="158" t="s">
        <v>481</v>
      </c>
      <c r="D271" s="158" t="s">
        <v>137</v>
      </c>
      <c r="E271" s="159" t="s">
        <v>482</v>
      </c>
      <c r="F271" s="160" t="s">
        <v>483</v>
      </c>
      <c r="G271" s="161" t="s">
        <v>382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0.0018</v>
      </c>
      <c r="R271" s="168">
        <f t="shared" si="32"/>
        <v>0.0018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199</v>
      </c>
      <c r="AT271" s="170" t="s">
        <v>137</v>
      </c>
      <c r="AU271" s="170" t="s">
        <v>142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199</v>
      </c>
      <c r="BM271" s="170" t="s">
        <v>484</v>
      </c>
    </row>
    <row r="272" spans="1:65" s="2" customFormat="1" ht="21.75" customHeight="1">
      <c r="A272" s="32"/>
      <c r="B272" s="157"/>
      <c r="C272" s="158" t="s">
        <v>485</v>
      </c>
      <c r="D272" s="158" t="s">
        <v>137</v>
      </c>
      <c r="E272" s="159" t="s">
        <v>486</v>
      </c>
      <c r="F272" s="160" t="s">
        <v>487</v>
      </c>
      <c r="G272" s="161" t="s">
        <v>382</v>
      </c>
      <c r="H272" s="162">
        <v>1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0.00196</v>
      </c>
      <c r="R272" s="168">
        <f t="shared" si="32"/>
        <v>0.00196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199</v>
      </c>
      <c r="AT272" s="170" t="s">
        <v>137</v>
      </c>
      <c r="AU272" s="170" t="s">
        <v>142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199</v>
      </c>
      <c r="BM272" s="170" t="s">
        <v>488</v>
      </c>
    </row>
    <row r="273" spans="1:65" s="2" customFormat="1" ht="21.75" customHeight="1">
      <c r="A273" s="32"/>
      <c r="B273" s="157"/>
      <c r="C273" s="158" t="s">
        <v>489</v>
      </c>
      <c r="D273" s="158" t="s">
        <v>137</v>
      </c>
      <c r="E273" s="159" t="s">
        <v>490</v>
      </c>
      <c r="F273" s="160" t="s">
        <v>491</v>
      </c>
      <c r="G273" s="161" t="s">
        <v>189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0.00128</v>
      </c>
      <c r="R273" s="168">
        <f t="shared" si="32"/>
        <v>0.00128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199</v>
      </c>
      <c r="AT273" s="170" t="s">
        <v>137</v>
      </c>
      <c r="AU273" s="170" t="s">
        <v>142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199</v>
      </c>
      <c r="BM273" s="170" t="s">
        <v>492</v>
      </c>
    </row>
    <row r="274" spans="1:65" s="2" customFormat="1" ht="16.5" customHeight="1">
      <c r="A274" s="32"/>
      <c r="B274" s="157"/>
      <c r="C274" s="158" t="s">
        <v>493</v>
      </c>
      <c r="D274" s="158" t="s">
        <v>137</v>
      </c>
      <c r="E274" s="159" t="s">
        <v>494</v>
      </c>
      <c r="F274" s="160" t="s">
        <v>495</v>
      </c>
      <c r="G274" s="161" t="s">
        <v>189</v>
      </c>
      <c r="H274" s="162">
        <v>3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0.00014</v>
      </c>
      <c r="R274" s="168">
        <f t="shared" si="32"/>
        <v>0.00041999999999999996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199</v>
      </c>
      <c r="AT274" s="170" t="s">
        <v>137</v>
      </c>
      <c r="AU274" s="170" t="s">
        <v>142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142</v>
      </c>
      <c r="BK274" s="171">
        <f t="shared" si="39"/>
        <v>0</v>
      </c>
      <c r="BL274" s="17" t="s">
        <v>199</v>
      </c>
      <c r="BM274" s="170" t="s">
        <v>496</v>
      </c>
    </row>
    <row r="275" spans="1:65" s="2" customFormat="1" ht="21.75" customHeight="1">
      <c r="A275" s="32"/>
      <c r="B275" s="157"/>
      <c r="C275" s="188" t="s">
        <v>497</v>
      </c>
      <c r="D275" s="188" t="s">
        <v>192</v>
      </c>
      <c r="E275" s="189" t="s">
        <v>498</v>
      </c>
      <c r="F275" s="190" t="s">
        <v>499</v>
      </c>
      <c r="G275" s="191" t="s">
        <v>189</v>
      </c>
      <c r="H275" s="192">
        <v>1</v>
      </c>
      <c r="I275" s="193"/>
      <c r="J275" s="194">
        <f t="shared" si="30"/>
        <v>0</v>
      </c>
      <c r="K275" s="195"/>
      <c r="L275" s="196"/>
      <c r="M275" s="197" t="s">
        <v>1</v>
      </c>
      <c r="N275" s="198" t="s">
        <v>42</v>
      </c>
      <c r="O275" s="58"/>
      <c r="P275" s="168">
        <f t="shared" si="31"/>
        <v>0</v>
      </c>
      <c r="Q275" s="168">
        <v>0.00044</v>
      </c>
      <c r="R275" s="168">
        <f t="shared" si="32"/>
        <v>0.00044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289</v>
      </c>
      <c r="AT275" s="170" t="s">
        <v>192</v>
      </c>
      <c r="AU275" s="170" t="s">
        <v>142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142</v>
      </c>
      <c r="BK275" s="171">
        <f t="shared" si="39"/>
        <v>0</v>
      </c>
      <c r="BL275" s="17" t="s">
        <v>199</v>
      </c>
      <c r="BM275" s="170" t="s">
        <v>500</v>
      </c>
    </row>
    <row r="276" spans="1:65" s="2" customFormat="1" ht="21.75" customHeight="1">
      <c r="A276" s="32"/>
      <c r="B276" s="157"/>
      <c r="C276" s="188" t="s">
        <v>501</v>
      </c>
      <c r="D276" s="188" t="s">
        <v>192</v>
      </c>
      <c r="E276" s="189" t="s">
        <v>502</v>
      </c>
      <c r="F276" s="190" t="s">
        <v>503</v>
      </c>
      <c r="G276" s="191" t="s">
        <v>189</v>
      </c>
      <c r="H276" s="192">
        <v>1</v>
      </c>
      <c r="I276" s="193"/>
      <c r="J276" s="194">
        <f t="shared" si="30"/>
        <v>0</v>
      </c>
      <c r="K276" s="195"/>
      <c r="L276" s="196"/>
      <c r="M276" s="197" t="s">
        <v>1</v>
      </c>
      <c r="N276" s="198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289</v>
      </c>
      <c r="AT276" s="170" t="s">
        <v>192</v>
      </c>
      <c r="AU276" s="170" t="s">
        <v>142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142</v>
      </c>
      <c r="BK276" s="171">
        <f t="shared" si="39"/>
        <v>0</v>
      </c>
      <c r="BL276" s="17" t="s">
        <v>199</v>
      </c>
      <c r="BM276" s="170" t="s">
        <v>504</v>
      </c>
    </row>
    <row r="277" spans="1:65" s="2" customFormat="1" ht="16.5" customHeight="1">
      <c r="A277" s="32"/>
      <c r="B277" s="157"/>
      <c r="C277" s="158" t="s">
        <v>505</v>
      </c>
      <c r="D277" s="158" t="s">
        <v>137</v>
      </c>
      <c r="E277" s="159" t="s">
        <v>506</v>
      </c>
      <c r="F277" s="160" t="s">
        <v>507</v>
      </c>
      <c r="G277" s="161" t="s">
        <v>189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0.00031</v>
      </c>
      <c r="R277" s="168">
        <f t="shared" si="32"/>
        <v>0.00031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199</v>
      </c>
      <c r="AT277" s="170" t="s">
        <v>137</v>
      </c>
      <c r="AU277" s="170" t="s">
        <v>142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142</v>
      </c>
      <c r="BK277" s="171">
        <f t="shared" si="39"/>
        <v>0</v>
      </c>
      <c r="BL277" s="17" t="s">
        <v>199</v>
      </c>
      <c r="BM277" s="170" t="s">
        <v>508</v>
      </c>
    </row>
    <row r="278" spans="1:65" s="2" customFormat="1" ht="21.75" customHeight="1">
      <c r="A278" s="32"/>
      <c r="B278" s="157"/>
      <c r="C278" s="158" t="s">
        <v>509</v>
      </c>
      <c r="D278" s="158" t="s">
        <v>137</v>
      </c>
      <c r="E278" s="159" t="s">
        <v>510</v>
      </c>
      <c r="F278" s="160" t="s">
        <v>511</v>
      </c>
      <c r="G278" s="161" t="s">
        <v>234</v>
      </c>
      <c r="H278" s="162">
        <v>0.065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199</v>
      </c>
      <c r="AT278" s="170" t="s">
        <v>137</v>
      </c>
      <c r="AU278" s="170" t="s">
        <v>142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142</v>
      </c>
      <c r="BK278" s="171">
        <f t="shared" si="39"/>
        <v>0</v>
      </c>
      <c r="BL278" s="17" t="s">
        <v>199</v>
      </c>
      <c r="BM278" s="170" t="s">
        <v>512</v>
      </c>
    </row>
    <row r="279" spans="1:65" s="2" customFormat="1" ht="21.75" customHeight="1">
      <c r="A279" s="32"/>
      <c r="B279" s="157"/>
      <c r="C279" s="158" t="s">
        <v>513</v>
      </c>
      <c r="D279" s="158" t="s">
        <v>137</v>
      </c>
      <c r="E279" s="159" t="s">
        <v>514</v>
      </c>
      <c r="F279" s="160" t="s">
        <v>515</v>
      </c>
      <c r="G279" s="161" t="s">
        <v>234</v>
      </c>
      <c r="H279" s="162">
        <v>0.065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</v>
      </c>
      <c r="R279" s="168">
        <f t="shared" si="32"/>
        <v>0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199</v>
      </c>
      <c r="AT279" s="170" t="s">
        <v>137</v>
      </c>
      <c r="AU279" s="170" t="s">
        <v>142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142</v>
      </c>
      <c r="BK279" s="171">
        <f t="shared" si="39"/>
        <v>0</v>
      </c>
      <c r="BL279" s="17" t="s">
        <v>199</v>
      </c>
      <c r="BM279" s="170" t="s">
        <v>516</v>
      </c>
    </row>
    <row r="280" spans="1:65" s="2" customFormat="1" ht="33" customHeight="1">
      <c r="A280" s="32"/>
      <c r="B280" s="157"/>
      <c r="C280" s="158" t="s">
        <v>517</v>
      </c>
      <c r="D280" s="158" t="s">
        <v>137</v>
      </c>
      <c r="E280" s="159" t="s">
        <v>518</v>
      </c>
      <c r="F280" s="160" t="s">
        <v>519</v>
      </c>
      <c r="G280" s="161" t="s">
        <v>520</v>
      </c>
      <c r="H280" s="162">
        <v>1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199</v>
      </c>
      <c r="AT280" s="170" t="s">
        <v>137</v>
      </c>
      <c r="AU280" s="170" t="s">
        <v>142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142</v>
      </c>
      <c r="BK280" s="171">
        <f t="shared" si="39"/>
        <v>0</v>
      </c>
      <c r="BL280" s="17" t="s">
        <v>199</v>
      </c>
      <c r="BM280" s="170" t="s">
        <v>521</v>
      </c>
    </row>
    <row r="281" spans="2:63" s="12" customFormat="1" ht="22.9" customHeight="1">
      <c r="B281" s="144"/>
      <c r="D281" s="145" t="s">
        <v>75</v>
      </c>
      <c r="E281" s="155" t="s">
        <v>522</v>
      </c>
      <c r="F281" s="155" t="s">
        <v>523</v>
      </c>
      <c r="I281" s="147"/>
      <c r="J281" s="156">
        <f>BK281</f>
        <v>0</v>
      </c>
      <c r="L281" s="144"/>
      <c r="M281" s="149"/>
      <c r="N281" s="150"/>
      <c r="O281" s="150"/>
      <c r="P281" s="151">
        <f>SUM(P282:P284)</f>
        <v>0</v>
      </c>
      <c r="Q281" s="150"/>
      <c r="R281" s="151">
        <f>SUM(R282:R284)</f>
        <v>0.012</v>
      </c>
      <c r="S281" s="150"/>
      <c r="T281" s="152">
        <f>SUM(T282:T284)</f>
        <v>0</v>
      </c>
      <c r="AR281" s="145" t="s">
        <v>142</v>
      </c>
      <c r="AT281" s="153" t="s">
        <v>75</v>
      </c>
      <c r="AU281" s="153" t="s">
        <v>81</v>
      </c>
      <c r="AY281" s="145" t="s">
        <v>134</v>
      </c>
      <c r="BK281" s="154">
        <f>SUM(BK282:BK284)</f>
        <v>0</v>
      </c>
    </row>
    <row r="282" spans="1:65" s="2" customFormat="1" ht="21.75" customHeight="1">
      <c r="A282" s="32"/>
      <c r="B282" s="157"/>
      <c r="C282" s="158" t="s">
        <v>524</v>
      </c>
      <c r="D282" s="158" t="s">
        <v>137</v>
      </c>
      <c r="E282" s="159" t="s">
        <v>525</v>
      </c>
      <c r="F282" s="160" t="s">
        <v>526</v>
      </c>
      <c r="G282" s="161" t="s">
        <v>382</v>
      </c>
      <c r="H282" s="162">
        <v>1</v>
      </c>
      <c r="I282" s="163"/>
      <c r="J282" s="164">
        <f>ROUND(I282*H282,2)</f>
        <v>0</v>
      </c>
      <c r="K282" s="165"/>
      <c r="L282" s="33"/>
      <c r="M282" s="166" t="s">
        <v>1</v>
      </c>
      <c r="N282" s="167" t="s">
        <v>42</v>
      </c>
      <c r="O282" s="58"/>
      <c r="P282" s="168">
        <f>O282*H282</f>
        <v>0</v>
      </c>
      <c r="Q282" s="168">
        <v>0.012</v>
      </c>
      <c r="R282" s="168">
        <f>Q282*H282</f>
        <v>0.012</v>
      </c>
      <c r="S282" s="168">
        <v>0</v>
      </c>
      <c r="T282" s="169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199</v>
      </c>
      <c r="AT282" s="170" t="s">
        <v>137</v>
      </c>
      <c r="AU282" s="170" t="s">
        <v>142</v>
      </c>
      <c r="AY282" s="17" t="s">
        <v>134</v>
      </c>
      <c r="BE282" s="171">
        <f>IF(N282="základní",J282,0)</f>
        <v>0</v>
      </c>
      <c r="BF282" s="171">
        <f>IF(N282="snížená",J282,0)</f>
        <v>0</v>
      </c>
      <c r="BG282" s="171">
        <f>IF(N282="zákl. přenesená",J282,0)</f>
        <v>0</v>
      </c>
      <c r="BH282" s="171">
        <f>IF(N282="sníž. přenesená",J282,0)</f>
        <v>0</v>
      </c>
      <c r="BI282" s="171">
        <f>IF(N282="nulová",J282,0)</f>
        <v>0</v>
      </c>
      <c r="BJ282" s="17" t="s">
        <v>142</v>
      </c>
      <c r="BK282" s="171">
        <f>ROUND(I282*H282,2)</f>
        <v>0</v>
      </c>
      <c r="BL282" s="17" t="s">
        <v>199</v>
      </c>
      <c r="BM282" s="170" t="s">
        <v>527</v>
      </c>
    </row>
    <row r="283" spans="1:65" s="2" customFormat="1" ht="21.75" customHeight="1">
      <c r="A283" s="32"/>
      <c r="B283" s="157"/>
      <c r="C283" s="158" t="s">
        <v>528</v>
      </c>
      <c r="D283" s="158" t="s">
        <v>137</v>
      </c>
      <c r="E283" s="159" t="s">
        <v>529</v>
      </c>
      <c r="F283" s="160" t="s">
        <v>530</v>
      </c>
      <c r="G283" s="161" t="s">
        <v>234</v>
      </c>
      <c r="H283" s="162">
        <v>0.012</v>
      </c>
      <c r="I283" s="163"/>
      <c r="J283" s="164">
        <f>ROUND(I283*H283,2)</f>
        <v>0</v>
      </c>
      <c r="K283" s="165"/>
      <c r="L283" s="33"/>
      <c r="M283" s="166" t="s">
        <v>1</v>
      </c>
      <c r="N283" s="167" t="s">
        <v>42</v>
      </c>
      <c r="O283" s="58"/>
      <c r="P283" s="168">
        <f>O283*H283</f>
        <v>0</v>
      </c>
      <c r="Q283" s="168">
        <v>0</v>
      </c>
      <c r="R283" s="168">
        <f>Q283*H283</f>
        <v>0</v>
      </c>
      <c r="S283" s="168">
        <v>0</v>
      </c>
      <c r="T283" s="169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199</v>
      </c>
      <c r="AT283" s="170" t="s">
        <v>137</v>
      </c>
      <c r="AU283" s="170" t="s">
        <v>142</v>
      </c>
      <c r="AY283" s="17" t="s">
        <v>134</v>
      </c>
      <c r="BE283" s="171">
        <f>IF(N283="základní",J283,0)</f>
        <v>0</v>
      </c>
      <c r="BF283" s="171">
        <f>IF(N283="snížená",J283,0)</f>
        <v>0</v>
      </c>
      <c r="BG283" s="171">
        <f>IF(N283="zákl. přenesená",J283,0)</f>
        <v>0</v>
      </c>
      <c r="BH283" s="171">
        <f>IF(N283="sníž. přenesená",J283,0)</f>
        <v>0</v>
      </c>
      <c r="BI283" s="171">
        <f>IF(N283="nulová",J283,0)</f>
        <v>0</v>
      </c>
      <c r="BJ283" s="17" t="s">
        <v>142</v>
      </c>
      <c r="BK283" s="171">
        <f>ROUND(I283*H283,2)</f>
        <v>0</v>
      </c>
      <c r="BL283" s="17" t="s">
        <v>199</v>
      </c>
      <c r="BM283" s="170" t="s">
        <v>531</v>
      </c>
    </row>
    <row r="284" spans="1:65" s="2" customFormat="1" ht="21.75" customHeight="1">
      <c r="A284" s="32"/>
      <c r="B284" s="157"/>
      <c r="C284" s="158" t="s">
        <v>532</v>
      </c>
      <c r="D284" s="158" t="s">
        <v>137</v>
      </c>
      <c r="E284" s="159" t="s">
        <v>533</v>
      </c>
      <c r="F284" s="160" t="s">
        <v>534</v>
      </c>
      <c r="G284" s="161" t="s">
        <v>234</v>
      </c>
      <c r="H284" s="162">
        <v>0.012</v>
      </c>
      <c r="I284" s="163"/>
      <c r="J284" s="164">
        <f>ROUND(I284*H284,2)</f>
        <v>0</v>
      </c>
      <c r="K284" s="165"/>
      <c r="L284" s="33"/>
      <c r="M284" s="166" t="s">
        <v>1</v>
      </c>
      <c r="N284" s="167" t="s">
        <v>42</v>
      </c>
      <c r="O284" s="58"/>
      <c r="P284" s="168">
        <f>O284*H284</f>
        <v>0</v>
      </c>
      <c r="Q284" s="168">
        <v>0</v>
      </c>
      <c r="R284" s="168">
        <f>Q284*H284</f>
        <v>0</v>
      </c>
      <c r="S284" s="168">
        <v>0</v>
      </c>
      <c r="T284" s="16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199</v>
      </c>
      <c r="AT284" s="170" t="s">
        <v>137</v>
      </c>
      <c r="AU284" s="170" t="s">
        <v>142</v>
      </c>
      <c r="AY284" s="17" t="s">
        <v>134</v>
      </c>
      <c r="BE284" s="171">
        <f>IF(N284="základní",J284,0)</f>
        <v>0</v>
      </c>
      <c r="BF284" s="171">
        <f>IF(N284="snížená",J284,0)</f>
        <v>0</v>
      </c>
      <c r="BG284" s="171">
        <f>IF(N284="zákl. přenesená",J284,0)</f>
        <v>0</v>
      </c>
      <c r="BH284" s="171">
        <f>IF(N284="sníž. přenesená",J284,0)</f>
        <v>0</v>
      </c>
      <c r="BI284" s="171">
        <f>IF(N284="nulová",J284,0)</f>
        <v>0</v>
      </c>
      <c r="BJ284" s="17" t="s">
        <v>142</v>
      </c>
      <c r="BK284" s="171">
        <f>ROUND(I284*H284,2)</f>
        <v>0</v>
      </c>
      <c r="BL284" s="17" t="s">
        <v>199</v>
      </c>
      <c r="BM284" s="170" t="s">
        <v>535</v>
      </c>
    </row>
    <row r="285" spans="2:63" s="12" customFormat="1" ht="22.9" customHeight="1">
      <c r="B285" s="144"/>
      <c r="D285" s="145" t="s">
        <v>75</v>
      </c>
      <c r="E285" s="155" t="s">
        <v>536</v>
      </c>
      <c r="F285" s="155" t="s">
        <v>537</v>
      </c>
      <c r="I285" s="147"/>
      <c r="J285" s="156">
        <f>BK285</f>
        <v>0</v>
      </c>
      <c r="L285" s="144"/>
      <c r="M285" s="149"/>
      <c r="N285" s="150"/>
      <c r="O285" s="150"/>
      <c r="P285" s="151">
        <f>SUM(P286:P302)</f>
        <v>0</v>
      </c>
      <c r="Q285" s="150"/>
      <c r="R285" s="151">
        <f>SUM(R286:R302)</f>
        <v>0.02451</v>
      </c>
      <c r="S285" s="150"/>
      <c r="T285" s="152">
        <f>SUM(T286:T302)</f>
        <v>0</v>
      </c>
      <c r="AR285" s="145" t="s">
        <v>142</v>
      </c>
      <c r="AT285" s="153" t="s">
        <v>75</v>
      </c>
      <c r="AU285" s="153" t="s">
        <v>81</v>
      </c>
      <c r="AY285" s="145" t="s">
        <v>134</v>
      </c>
      <c r="BK285" s="154">
        <f>SUM(BK286:BK302)</f>
        <v>0</v>
      </c>
    </row>
    <row r="286" spans="1:65" s="2" customFormat="1" ht="16.5" customHeight="1">
      <c r="A286" s="32"/>
      <c r="B286" s="157"/>
      <c r="C286" s="158" t="s">
        <v>538</v>
      </c>
      <c r="D286" s="158" t="s">
        <v>137</v>
      </c>
      <c r="E286" s="159" t="s">
        <v>539</v>
      </c>
      <c r="F286" s="160" t="s">
        <v>540</v>
      </c>
      <c r="G286" s="161" t="s">
        <v>189</v>
      </c>
      <c r="H286" s="162">
        <v>1</v>
      </c>
      <c r="I286" s="163"/>
      <c r="J286" s="164">
        <f aca="true" t="shared" si="40" ref="J286:J302"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 aca="true" t="shared" si="41" ref="P286:P302">O286*H286</f>
        <v>0</v>
      </c>
      <c r="Q286" s="168">
        <v>0</v>
      </c>
      <c r="R286" s="168">
        <f aca="true" t="shared" si="42" ref="R286:R302">Q286*H286</f>
        <v>0</v>
      </c>
      <c r="S286" s="168">
        <v>0</v>
      </c>
      <c r="T286" s="169">
        <f aca="true" t="shared" si="43" ref="T286:T302"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199</v>
      </c>
      <c r="AT286" s="170" t="s">
        <v>137</v>
      </c>
      <c r="AU286" s="170" t="s">
        <v>142</v>
      </c>
      <c r="AY286" s="17" t="s">
        <v>134</v>
      </c>
      <c r="BE286" s="171">
        <f aca="true" t="shared" si="44" ref="BE286:BE302">IF(N286="základní",J286,0)</f>
        <v>0</v>
      </c>
      <c r="BF286" s="171">
        <f aca="true" t="shared" si="45" ref="BF286:BF302">IF(N286="snížená",J286,0)</f>
        <v>0</v>
      </c>
      <c r="BG286" s="171">
        <f aca="true" t="shared" si="46" ref="BG286:BG302">IF(N286="zákl. přenesená",J286,0)</f>
        <v>0</v>
      </c>
      <c r="BH286" s="171">
        <f aca="true" t="shared" si="47" ref="BH286:BH302">IF(N286="sníž. přenesená",J286,0)</f>
        <v>0</v>
      </c>
      <c r="BI286" s="171">
        <f aca="true" t="shared" si="48" ref="BI286:BI302">IF(N286="nulová",J286,0)</f>
        <v>0</v>
      </c>
      <c r="BJ286" s="17" t="s">
        <v>142</v>
      </c>
      <c r="BK286" s="171">
        <f aca="true" t="shared" si="49" ref="BK286:BK302">ROUND(I286*H286,2)</f>
        <v>0</v>
      </c>
      <c r="BL286" s="17" t="s">
        <v>199</v>
      </c>
      <c r="BM286" s="170" t="s">
        <v>541</v>
      </c>
    </row>
    <row r="287" spans="1:65" s="2" customFormat="1" ht="21.75" customHeight="1">
      <c r="A287" s="32"/>
      <c r="B287" s="157"/>
      <c r="C287" s="188" t="s">
        <v>542</v>
      </c>
      <c r="D287" s="188" t="s">
        <v>192</v>
      </c>
      <c r="E287" s="189" t="s">
        <v>543</v>
      </c>
      <c r="F287" s="190" t="s">
        <v>544</v>
      </c>
      <c r="G287" s="191" t="s">
        <v>189</v>
      </c>
      <c r="H287" s="192">
        <v>1</v>
      </c>
      <c r="I287" s="193"/>
      <c r="J287" s="194">
        <f t="shared" si="40"/>
        <v>0</v>
      </c>
      <c r="K287" s="195"/>
      <c r="L287" s="196"/>
      <c r="M287" s="197" t="s">
        <v>1</v>
      </c>
      <c r="N287" s="198" t="s">
        <v>42</v>
      </c>
      <c r="O287" s="58"/>
      <c r="P287" s="168">
        <f t="shared" si="41"/>
        <v>0</v>
      </c>
      <c r="Q287" s="168">
        <v>2E-05</v>
      </c>
      <c r="R287" s="168">
        <f t="shared" si="42"/>
        <v>2E-05</v>
      </c>
      <c r="S287" s="168">
        <v>0</v>
      </c>
      <c r="T287" s="169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289</v>
      </c>
      <c r="AT287" s="170" t="s">
        <v>192</v>
      </c>
      <c r="AU287" s="170" t="s">
        <v>142</v>
      </c>
      <c r="AY287" s="17" t="s">
        <v>134</v>
      </c>
      <c r="BE287" s="171">
        <f t="shared" si="44"/>
        <v>0</v>
      </c>
      <c r="BF287" s="171">
        <f t="shared" si="45"/>
        <v>0</v>
      </c>
      <c r="BG287" s="171">
        <f t="shared" si="46"/>
        <v>0</v>
      </c>
      <c r="BH287" s="171">
        <f t="shared" si="47"/>
        <v>0</v>
      </c>
      <c r="BI287" s="171">
        <f t="shared" si="48"/>
        <v>0</v>
      </c>
      <c r="BJ287" s="17" t="s">
        <v>142</v>
      </c>
      <c r="BK287" s="171">
        <f t="shared" si="49"/>
        <v>0</v>
      </c>
      <c r="BL287" s="17" t="s">
        <v>199</v>
      </c>
      <c r="BM287" s="170" t="s">
        <v>545</v>
      </c>
    </row>
    <row r="288" spans="1:65" s="2" customFormat="1" ht="21.75" customHeight="1">
      <c r="A288" s="32"/>
      <c r="B288" s="157"/>
      <c r="C288" s="158" t="s">
        <v>546</v>
      </c>
      <c r="D288" s="158" t="s">
        <v>137</v>
      </c>
      <c r="E288" s="159" t="s">
        <v>547</v>
      </c>
      <c r="F288" s="160" t="s">
        <v>548</v>
      </c>
      <c r="G288" s="161" t="s">
        <v>300</v>
      </c>
      <c r="H288" s="162">
        <v>30</v>
      </c>
      <c r="I288" s="163"/>
      <c r="J288" s="164">
        <f t="shared" si="4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41"/>
        <v>0</v>
      </c>
      <c r="Q288" s="168">
        <v>0</v>
      </c>
      <c r="R288" s="168">
        <f t="shared" si="42"/>
        <v>0</v>
      </c>
      <c r="S288" s="168">
        <v>0</v>
      </c>
      <c r="T288" s="169">
        <f t="shared" si="4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199</v>
      </c>
      <c r="AT288" s="170" t="s">
        <v>137</v>
      </c>
      <c r="AU288" s="170" t="s">
        <v>142</v>
      </c>
      <c r="AY288" s="17" t="s">
        <v>134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142</v>
      </c>
      <c r="BK288" s="171">
        <f t="shared" si="49"/>
        <v>0</v>
      </c>
      <c r="BL288" s="17" t="s">
        <v>199</v>
      </c>
      <c r="BM288" s="170" t="s">
        <v>549</v>
      </c>
    </row>
    <row r="289" spans="1:65" s="2" customFormat="1" ht="16.5" customHeight="1">
      <c r="A289" s="32"/>
      <c r="B289" s="157"/>
      <c r="C289" s="188" t="s">
        <v>550</v>
      </c>
      <c r="D289" s="188" t="s">
        <v>192</v>
      </c>
      <c r="E289" s="189" t="s">
        <v>551</v>
      </c>
      <c r="F289" s="190" t="s">
        <v>552</v>
      </c>
      <c r="G289" s="191" t="s">
        <v>300</v>
      </c>
      <c r="H289" s="192">
        <v>15</v>
      </c>
      <c r="I289" s="193"/>
      <c r="J289" s="194">
        <f t="shared" si="40"/>
        <v>0</v>
      </c>
      <c r="K289" s="195"/>
      <c r="L289" s="196"/>
      <c r="M289" s="197" t="s">
        <v>1</v>
      </c>
      <c r="N289" s="198" t="s">
        <v>42</v>
      </c>
      <c r="O289" s="58"/>
      <c r="P289" s="168">
        <f t="shared" si="41"/>
        <v>0</v>
      </c>
      <c r="Q289" s="168">
        <v>0.00017</v>
      </c>
      <c r="R289" s="168">
        <f t="shared" si="42"/>
        <v>0.00255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289</v>
      </c>
      <c r="AT289" s="170" t="s">
        <v>192</v>
      </c>
      <c r="AU289" s="170" t="s">
        <v>142</v>
      </c>
      <c r="AY289" s="17" t="s">
        <v>134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142</v>
      </c>
      <c r="BK289" s="171">
        <f t="shared" si="49"/>
        <v>0</v>
      </c>
      <c r="BL289" s="17" t="s">
        <v>199</v>
      </c>
      <c r="BM289" s="170" t="s">
        <v>553</v>
      </c>
    </row>
    <row r="290" spans="1:65" s="2" customFormat="1" ht="16.5" customHeight="1">
      <c r="A290" s="32"/>
      <c r="B290" s="157"/>
      <c r="C290" s="188" t="s">
        <v>554</v>
      </c>
      <c r="D290" s="188" t="s">
        <v>192</v>
      </c>
      <c r="E290" s="189" t="s">
        <v>555</v>
      </c>
      <c r="F290" s="190" t="s">
        <v>556</v>
      </c>
      <c r="G290" s="191" t="s">
        <v>300</v>
      </c>
      <c r="H290" s="192">
        <v>5</v>
      </c>
      <c r="I290" s="193"/>
      <c r="J290" s="194">
        <f t="shared" si="40"/>
        <v>0</v>
      </c>
      <c r="K290" s="195"/>
      <c r="L290" s="196"/>
      <c r="M290" s="197" t="s">
        <v>1</v>
      </c>
      <c r="N290" s="198" t="s">
        <v>42</v>
      </c>
      <c r="O290" s="58"/>
      <c r="P290" s="168">
        <f t="shared" si="41"/>
        <v>0</v>
      </c>
      <c r="Q290" s="168">
        <v>0.00028</v>
      </c>
      <c r="R290" s="168">
        <f t="shared" si="42"/>
        <v>0.0013999999999999998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289</v>
      </c>
      <c r="AT290" s="170" t="s">
        <v>192</v>
      </c>
      <c r="AU290" s="170" t="s">
        <v>142</v>
      </c>
      <c r="AY290" s="17" t="s">
        <v>134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142</v>
      </c>
      <c r="BK290" s="171">
        <f t="shared" si="49"/>
        <v>0</v>
      </c>
      <c r="BL290" s="17" t="s">
        <v>199</v>
      </c>
      <c r="BM290" s="170" t="s">
        <v>557</v>
      </c>
    </row>
    <row r="291" spans="1:65" s="2" customFormat="1" ht="21.75" customHeight="1">
      <c r="A291" s="32"/>
      <c r="B291" s="157"/>
      <c r="C291" s="158" t="s">
        <v>558</v>
      </c>
      <c r="D291" s="158" t="s">
        <v>137</v>
      </c>
      <c r="E291" s="159" t="s">
        <v>559</v>
      </c>
      <c r="F291" s="160" t="s">
        <v>560</v>
      </c>
      <c r="G291" s="161" t="s">
        <v>189</v>
      </c>
      <c r="H291" s="162">
        <v>1</v>
      </c>
      <c r="I291" s="163"/>
      <c r="J291" s="164">
        <f t="shared" si="4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41"/>
        <v>0</v>
      </c>
      <c r="Q291" s="168">
        <v>0</v>
      </c>
      <c r="R291" s="168">
        <f t="shared" si="42"/>
        <v>0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199</v>
      </c>
      <c r="AT291" s="170" t="s">
        <v>137</v>
      </c>
      <c r="AU291" s="170" t="s">
        <v>142</v>
      </c>
      <c r="AY291" s="17" t="s">
        <v>134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142</v>
      </c>
      <c r="BK291" s="171">
        <f t="shared" si="49"/>
        <v>0</v>
      </c>
      <c r="BL291" s="17" t="s">
        <v>199</v>
      </c>
      <c r="BM291" s="170" t="s">
        <v>561</v>
      </c>
    </row>
    <row r="292" spans="1:65" s="2" customFormat="1" ht="21.75" customHeight="1">
      <c r="A292" s="32"/>
      <c r="B292" s="157"/>
      <c r="C292" s="188" t="s">
        <v>562</v>
      </c>
      <c r="D292" s="188" t="s">
        <v>192</v>
      </c>
      <c r="E292" s="189" t="s">
        <v>563</v>
      </c>
      <c r="F292" s="190" t="s">
        <v>564</v>
      </c>
      <c r="G292" s="191" t="s">
        <v>189</v>
      </c>
      <c r="H292" s="192">
        <v>1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0.0169</v>
      </c>
      <c r="R292" s="168">
        <f t="shared" si="42"/>
        <v>0.0169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289</v>
      </c>
      <c r="AT292" s="170" t="s">
        <v>192</v>
      </c>
      <c r="AU292" s="170" t="s">
        <v>142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142</v>
      </c>
      <c r="BK292" s="171">
        <f t="shared" si="49"/>
        <v>0</v>
      </c>
      <c r="BL292" s="17" t="s">
        <v>199</v>
      </c>
      <c r="BM292" s="170" t="s">
        <v>565</v>
      </c>
    </row>
    <row r="293" spans="1:65" s="2" customFormat="1" ht="21.75" customHeight="1">
      <c r="A293" s="32"/>
      <c r="B293" s="157"/>
      <c r="C293" s="158" t="s">
        <v>566</v>
      </c>
      <c r="D293" s="158" t="s">
        <v>137</v>
      </c>
      <c r="E293" s="159" t="s">
        <v>567</v>
      </c>
      <c r="F293" s="160" t="s">
        <v>568</v>
      </c>
      <c r="G293" s="161" t="s">
        <v>189</v>
      </c>
      <c r="H293" s="162">
        <v>3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199</v>
      </c>
      <c r="AT293" s="170" t="s">
        <v>137</v>
      </c>
      <c r="AU293" s="170" t="s">
        <v>142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199</v>
      </c>
      <c r="BM293" s="170" t="s">
        <v>569</v>
      </c>
    </row>
    <row r="294" spans="1:65" s="2" customFormat="1" ht="21.75" customHeight="1">
      <c r="A294" s="32"/>
      <c r="B294" s="157"/>
      <c r="C294" s="188" t="s">
        <v>570</v>
      </c>
      <c r="D294" s="188" t="s">
        <v>192</v>
      </c>
      <c r="E294" s="189" t="s">
        <v>571</v>
      </c>
      <c r="F294" s="190" t="s">
        <v>572</v>
      </c>
      <c r="G294" s="191" t="s">
        <v>189</v>
      </c>
      <c r="H294" s="192">
        <v>3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0.0001</v>
      </c>
      <c r="R294" s="168">
        <f t="shared" si="42"/>
        <v>0.00030000000000000003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289</v>
      </c>
      <c r="AT294" s="170" t="s">
        <v>192</v>
      </c>
      <c r="AU294" s="170" t="s">
        <v>142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142</v>
      </c>
      <c r="BK294" s="171">
        <f t="shared" si="49"/>
        <v>0</v>
      </c>
      <c r="BL294" s="17" t="s">
        <v>199</v>
      </c>
      <c r="BM294" s="170" t="s">
        <v>573</v>
      </c>
    </row>
    <row r="295" spans="1:65" s="2" customFormat="1" ht="21.75" customHeight="1">
      <c r="A295" s="32"/>
      <c r="B295" s="157"/>
      <c r="C295" s="158" t="s">
        <v>574</v>
      </c>
      <c r="D295" s="158" t="s">
        <v>137</v>
      </c>
      <c r="E295" s="159" t="s">
        <v>575</v>
      </c>
      <c r="F295" s="160" t="s">
        <v>576</v>
      </c>
      <c r="G295" s="161" t="s">
        <v>189</v>
      </c>
      <c r="H295" s="162">
        <v>2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199</v>
      </c>
      <c r="AT295" s="170" t="s">
        <v>137</v>
      </c>
      <c r="AU295" s="170" t="s">
        <v>142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142</v>
      </c>
      <c r="BK295" s="171">
        <f t="shared" si="49"/>
        <v>0</v>
      </c>
      <c r="BL295" s="17" t="s">
        <v>199</v>
      </c>
      <c r="BM295" s="170" t="s">
        <v>577</v>
      </c>
    </row>
    <row r="296" spans="1:65" s="2" customFormat="1" ht="16.5" customHeight="1">
      <c r="A296" s="32"/>
      <c r="B296" s="157"/>
      <c r="C296" s="188" t="s">
        <v>578</v>
      </c>
      <c r="D296" s="188" t="s">
        <v>192</v>
      </c>
      <c r="E296" s="189" t="s">
        <v>579</v>
      </c>
      <c r="F296" s="190" t="s">
        <v>580</v>
      </c>
      <c r="G296" s="191" t="s">
        <v>189</v>
      </c>
      <c r="H296" s="192">
        <v>2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0.00027</v>
      </c>
      <c r="R296" s="168">
        <f t="shared" si="42"/>
        <v>0.00054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289</v>
      </c>
      <c r="AT296" s="170" t="s">
        <v>192</v>
      </c>
      <c r="AU296" s="170" t="s">
        <v>142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142</v>
      </c>
      <c r="BK296" s="171">
        <f t="shared" si="49"/>
        <v>0</v>
      </c>
      <c r="BL296" s="17" t="s">
        <v>199</v>
      </c>
      <c r="BM296" s="170" t="s">
        <v>581</v>
      </c>
    </row>
    <row r="297" spans="1:65" s="2" customFormat="1" ht="21.75" customHeight="1">
      <c r="A297" s="32"/>
      <c r="B297" s="157"/>
      <c r="C297" s="158" t="s">
        <v>582</v>
      </c>
      <c r="D297" s="158" t="s">
        <v>137</v>
      </c>
      <c r="E297" s="159" t="s">
        <v>583</v>
      </c>
      <c r="F297" s="160" t="s">
        <v>584</v>
      </c>
      <c r="G297" s="161" t="s">
        <v>189</v>
      </c>
      <c r="H297" s="162">
        <v>2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199</v>
      </c>
      <c r="AT297" s="170" t="s">
        <v>137</v>
      </c>
      <c r="AU297" s="170" t="s">
        <v>142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142</v>
      </c>
      <c r="BK297" s="171">
        <f t="shared" si="49"/>
        <v>0</v>
      </c>
      <c r="BL297" s="17" t="s">
        <v>199</v>
      </c>
      <c r="BM297" s="170" t="s">
        <v>585</v>
      </c>
    </row>
    <row r="298" spans="1:65" s="2" customFormat="1" ht="16.5" customHeight="1">
      <c r="A298" s="32"/>
      <c r="B298" s="157"/>
      <c r="C298" s="188" t="s">
        <v>586</v>
      </c>
      <c r="D298" s="188" t="s">
        <v>192</v>
      </c>
      <c r="E298" s="189" t="s">
        <v>587</v>
      </c>
      <c r="F298" s="190" t="s">
        <v>588</v>
      </c>
      <c r="G298" s="191" t="s">
        <v>189</v>
      </c>
      <c r="H298" s="192">
        <v>2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0.0008</v>
      </c>
      <c r="R298" s="168">
        <f t="shared" si="42"/>
        <v>0.0016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289</v>
      </c>
      <c r="AT298" s="170" t="s">
        <v>192</v>
      </c>
      <c r="AU298" s="170" t="s">
        <v>142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142</v>
      </c>
      <c r="BK298" s="171">
        <f t="shared" si="49"/>
        <v>0</v>
      </c>
      <c r="BL298" s="17" t="s">
        <v>199</v>
      </c>
      <c r="BM298" s="170" t="s">
        <v>589</v>
      </c>
    </row>
    <row r="299" spans="1:65" s="2" customFormat="1" ht="16.5" customHeight="1">
      <c r="A299" s="32"/>
      <c r="B299" s="157"/>
      <c r="C299" s="188" t="s">
        <v>590</v>
      </c>
      <c r="D299" s="188" t="s">
        <v>192</v>
      </c>
      <c r="E299" s="189" t="s">
        <v>591</v>
      </c>
      <c r="F299" s="190" t="s">
        <v>592</v>
      </c>
      <c r="G299" s="191" t="s">
        <v>300</v>
      </c>
      <c r="H299" s="192">
        <v>10</v>
      </c>
      <c r="I299" s="193"/>
      <c r="J299" s="194">
        <f t="shared" si="40"/>
        <v>0</v>
      </c>
      <c r="K299" s="195"/>
      <c r="L299" s="196"/>
      <c r="M299" s="197" t="s">
        <v>1</v>
      </c>
      <c r="N299" s="198" t="s">
        <v>42</v>
      </c>
      <c r="O299" s="58"/>
      <c r="P299" s="168">
        <f t="shared" si="41"/>
        <v>0</v>
      </c>
      <c r="Q299" s="168">
        <v>0.00012</v>
      </c>
      <c r="R299" s="168">
        <f t="shared" si="42"/>
        <v>0.0012000000000000001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289</v>
      </c>
      <c r="AT299" s="170" t="s">
        <v>192</v>
      </c>
      <c r="AU299" s="170" t="s">
        <v>142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142</v>
      </c>
      <c r="BK299" s="171">
        <f t="shared" si="49"/>
        <v>0</v>
      </c>
      <c r="BL299" s="17" t="s">
        <v>199</v>
      </c>
      <c r="BM299" s="170" t="s">
        <v>593</v>
      </c>
    </row>
    <row r="300" spans="1:65" s="2" customFormat="1" ht="21.75" customHeight="1">
      <c r="A300" s="32"/>
      <c r="B300" s="157"/>
      <c r="C300" s="158" t="s">
        <v>594</v>
      </c>
      <c r="D300" s="158" t="s">
        <v>137</v>
      </c>
      <c r="E300" s="159" t="s">
        <v>595</v>
      </c>
      <c r="F300" s="160" t="s">
        <v>596</v>
      </c>
      <c r="G300" s="161" t="s">
        <v>189</v>
      </c>
      <c r="H300" s="162">
        <v>1</v>
      </c>
      <c r="I300" s="163"/>
      <c r="J300" s="164">
        <f t="shared" si="4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41"/>
        <v>0</v>
      </c>
      <c r="Q300" s="168">
        <v>0</v>
      </c>
      <c r="R300" s="168">
        <f t="shared" si="42"/>
        <v>0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199</v>
      </c>
      <c r="AT300" s="170" t="s">
        <v>137</v>
      </c>
      <c r="AU300" s="170" t="s">
        <v>142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142</v>
      </c>
      <c r="BK300" s="171">
        <f t="shared" si="49"/>
        <v>0</v>
      </c>
      <c r="BL300" s="17" t="s">
        <v>199</v>
      </c>
      <c r="BM300" s="170" t="s">
        <v>597</v>
      </c>
    </row>
    <row r="301" spans="1:65" s="2" customFormat="1" ht="21.75" customHeight="1">
      <c r="A301" s="32"/>
      <c r="B301" s="157"/>
      <c r="C301" s="158" t="s">
        <v>598</v>
      </c>
      <c r="D301" s="158" t="s">
        <v>137</v>
      </c>
      <c r="E301" s="159" t="s">
        <v>599</v>
      </c>
      <c r="F301" s="160" t="s">
        <v>600</v>
      </c>
      <c r="G301" s="161" t="s">
        <v>234</v>
      </c>
      <c r="H301" s="162">
        <v>0.025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199</v>
      </c>
      <c r="AT301" s="170" t="s">
        <v>137</v>
      </c>
      <c r="AU301" s="170" t="s">
        <v>142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142</v>
      </c>
      <c r="BK301" s="171">
        <f t="shared" si="49"/>
        <v>0</v>
      </c>
      <c r="BL301" s="17" t="s">
        <v>199</v>
      </c>
      <c r="BM301" s="170" t="s">
        <v>601</v>
      </c>
    </row>
    <row r="302" spans="1:65" s="2" customFormat="1" ht="21.75" customHeight="1">
      <c r="A302" s="32"/>
      <c r="B302" s="157"/>
      <c r="C302" s="158" t="s">
        <v>602</v>
      </c>
      <c r="D302" s="158" t="s">
        <v>137</v>
      </c>
      <c r="E302" s="159" t="s">
        <v>603</v>
      </c>
      <c r="F302" s="160" t="s">
        <v>604</v>
      </c>
      <c r="G302" s="161" t="s">
        <v>234</v>
      </c>
      <c r="H302" s="162">
        <v>0.025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199</v>
      </c>
      <c r="AT302" s="170" t="s">
        <v>137</v>
      </c>
      <c r="AU302" s="170" t="s">
        <v>142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142</v>
      </c>
      <c r="BK302" s="171">
        <f t="shared" si="49"/>
        <v>0</v>
      </c>
      <c r="BL302" s="17" t="s">
        <v>199</v>
      </c>
      <c r="BM302" s="170" t="s">
        <v>605</v>
      </c>
    </row>
    <row r="303" spans="2:63" s="12" customFormat="1" ht="22.9" customHeight="1">
      <c r="B303" s="144"/>
      <c r="D303" s="145" t="s">
        <v>75</v>
      </c>
      <c r="E303" s="155" t="s">
        <v>606</v>
      </c>
      <c r="F303" s="155" t="s">
        <v>607</v>
      </c>
      <c r="I303" s="147"/>
      <c r="J303" s="156">
        <f>BK303</f>
        <v>0</v>
      </c>
      <c r="L303" s="144"/>
      <c r="M303" s="149"/>
      <c r="N303" s="150"/>
      <c r="O303" s="150"/>
      <c r="P303" s="151">
        <f>SUM(P304:P308)</f>
        <v>0</v>
      </c>
      <c r="Q303" s="150"/>
      <c r="R303" s="151">
        <f>SUM(R304:R308)</f>
        <v>0.01</v>
      </c>
      <c r="S303" s="150"/>
      <c r="T303" s="152">
        <f>SUM(T304:T308)</f>
        <v>0.004</v>
      </c>
      <c r="AR303" s="145" t="s">
        <v>142</v>
      </c>
      <c r="AT303" s="153" t="s">
        <v>75</v>
      </c>
      <c r="AU303" s="153" t="s">
        <v>81</v>
      </c>
      <c r="AY303" s="145" t="s">
        <v>134</v>
      </c>
      <c r="BK303" s="154">
        <f>SUM(BK304:BK308)</f>
        <v>0</v>
      </c>
    </row>
    <row r="304" spans="1:65" s="2" customFormat="1" ht="16.5" customHeight="1">
      <c r="A304" s="32"/>
      <c r="B304" s="157"/>
      <c r="C304" s="158" t="s">
        <v>608</v>
      </c>
      <c r="D304" s="158" t="s">
        <v>137</v>
      </c>
      <c r="E304" s="159" t="s">
        <v>609</v>
      </c>
      <c r="F304" s="160" t="s">
        <v>610</v>
      </c>
      <c r="G304" s="161" t="s">
        <v>189</v>
      </c>
      <c r="H304" s="162">
        <v>2</v>
      </c>
      <c r="I304" s="163"/>
      <c r="J304" s="164">
        <f>ROUND(I304*H304,2)</f>
        <v>0</v>
      </c>
      <c r="K304" s="165"/>
      <c r="L304" s="33"/>
      <c r="M304" s="166" t="s">
        <v>1</v>
      </c>
      <c r="N304" s="167" t="s">
        <v>42</v>
      </c>
      <c r="O304" s="58"/>
      <c r="P304" s="168">
        <f>O304*H304</f>
        <v>0</v>
      </c>
      <c r="Q304" s="168">
        <v>0</v>
      </c>
      <c r="R304" s="168">
        <f>Q304*H304</f>
        <v>0</v>
      </c>
      <c r="S304" s="168">
        <v>0</v>
      </c>
      <c r="T304" s="16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199</v>
      </c>
      <c r="AT304" s="170" t="s">
        <v>137</v>
      </c>
      <c r="AU304" s="170" t="s">
        <v>142</v>
      </c>
      <c r="AY304" s="17" t="s">
        <v>134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7" t="s">
        <v>142</v>
      </c>
      <c r="BK304" s="171">
        <f>ROUND(I304*H304,2)</f>
        <v>0</v>
      </c>
      <c r="BL304" s="17" t="s">
        <v>199</v>
      </c>
      <c r="BM304" s="170" t="s">
        <v>611</v>
      </c>
    </row>
    <row r="305" spans="1:65" s="2" customFormat="1" ht="16.5" customHeight="1">
      <c r="A305" s="32"/>
      <c r="B305" s="157"/>
      <c r="C305" s="188" t="s">
        <v>612</v>
      </c>
      <c r="D305" s="188" t="s">
        <v>192</v>
      </c>
      <c r="E305" s="189" t="s">
        <v>613</v>
      </c>
      <c r="F305" s="190" t="s">
        <v>614</v>
      </c>
      <c r="G305" s="191" t="s">
        <v>189</v>
      </c>
      <c r="H305" s="192">
        <v>2</v>
      </c>
      <c r="I305" s="193"/>
      <c r="J305" s="194">
        <f>ROUND(I305*H305,2)</f>
        <v>0</v>
      </c>
      <c r="K305" s="195"/>
      <c r="L305" s="196"/>
      <c r="M305" s="197" t="s">
        <v>1</v>
      </c>
      <c r="N305" s="198" t="s">
        <v>42</v>
      </c>
      <c r="O305" s="58"/>
      <c r="P305" s="168">
        <f>O305*H305</f>
        <v>0</v>
      </c>
      <c r="Q305" s="168">
        <v>0.005</v>
      </c>
      <c r="R305" s="168">
        <f>Q305*H305</f>
        <v>0.01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289</v>
      </c>
      <c r="AT305" s="170" t="s">
        <v>192</v>
      </c>
      <c r="AU305" s="170" t="s">
        <v>142</v>
      </c>
      <c r="AY305" s="17" t="s">
        <v>134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142</v>
      </c>
      <c r="BK305" s="171">
        <f>ROUND(I305*H305,2)</f>
        <v>0</v>
      </c>
      <c r="BL305" s="17" t="s">
        <v>199</v>
      </c>
      <c r="BM305" s="170" t="s">
        <v>615</v>
      </c>
    </row>
    <row r="306" spans="1:65" s="2" customFormat="1" ht="21.75" customHeight="1">
      <c r="A306" s="32"/>
      <c r="B306" s="157"/>
      <c r="C306" s="158" t="s">
        <v>616</v>
      </c>
      <c r="D306" s="158" t="s">
        <v>137</v>
      </c>
      <c r="E306" s="159" t="s">
        <v>617</v>
      </c>
      <c r="F306" s="160" t="s">
        <v>618</v>
      </c>
      <c r="G306" s="161" t="s">
        <v>189</v>
      </c>
      <c r="H306" s="162">
        <v>2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</v>
      </c>
      <c r="R306" s="168">
        <f>Q306*H306</f>
        <v>0</v>
      </c>
      <c r="S306" s="168">
        <v>0.002</v>
      </c>
      <c r="T306" s="169">
        <f>S306*H306</f>
        <v>0.004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199</v>
      </c>
      <c r="AT306" s="170" t="s">
        <v>137</v>
      </c>
      <c r="AU306" s="170" t="s">
        <v>142</v>
      </c>
      <c r="AY306" s="17" t="s">
        <v>134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142</v>
      </c>
      <c r="BK306" s="171">
        <f>ROUND(I306*H306,2)</f>
        <v>0</v>
      </c>
      <c r="BL306" s="17" t="s">
        <v>199</v>
      </c>
      <c r="BM306" s="170" t="s">
        <v>619</v>
      </c>
    </row>
    <row r="307" spans="1:65" s="2" customFormat="1" ht="21.75" customHeight="1">
      <c r="A307" s="32"/>
      <c r="B307" s="157"/>
      <c r="C307" s="158" t="s">
        <v>620</v>
      </c>
      <c r="D307" s="158" t="s">
        <v>137</v>
      </c>
      <c r="E307" s="159" t="s">
        <v>621</v>
      </c>
      <c r="F307" s="160" t="s">
        <v>622</v>
      </c>
      <c r="G307" s="161" t="s">
        <v>234</v>
      </c>
      <c r="H307" s="162">
        <v>0.01</v>
      </c>
      <c r="I307" s="163"/>
      <c r="J307" s="164">
        <f>ROUND(I307*H307,2)</f>
        <v>0</v>
      </c>
      <c r="K307" s="165"/>
      <c r="L307" s="33"/>
      <c r="M307" s="166" t="s">
        <v>1</v>
      </c>
      <c r="N307" s="167" t="s">
        <v>42</v>
      </c>
      <c r="O307" s="58"/>
      <c r="P307" s="168">
        <f>O307*H307</f>
        <v>0</v>
      </c>
      <c r="Q307" s="168">
        <v>0</v>
      </c>
      <c r="R307" s="168">
        <f>Q307*H307</f>
        <v>0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199</v>
      </c>
      <c r="AT307" s="170" t="s">
        <v>137</v>
      </c>
      <c r="AU307" s="170" t="s">
        <v>142</v>
      </c>
      <c r="AY307" s="17" t="s">
        <v>134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142</v>
      </c>
      <c r="BK307" s="171">
        <f>ROUND(I307*H307,2)</f>
        <v>0</v>
      </c>
      <c r="BL307" s="17" t="s">
        <v>199</v>
      </c>
      <c r="BM307" s="170" t="s">
        <v>623</v>
      </c>
    </row>
    <row r="308" spans="1:65" s="2" customFormat="1" ht="21.75" customHeight="1">
      <c r="A308" s="32"/>
      <c r="B308" s="157"/>
      <c r="C308" s="158" t="s">
        <v>624</v>
      </c>
      <c r="D308" s="158" t="s">
        <v>137</v>
      </c>
      <c r="E308" s="159" t="s">
        <v>625</v>
      </c>
      <c r="F308" s="160" t="s">
        <v>626</v>
      </c>
      <c r="G308" s="161" t="s">
        <v>234</v>
      </c>
      <c r="H308" s="162">
        <v>0.01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199</v>
      </c>
      <c r="AT308" s="170" t="s">
        <v>137</v>
      </c>
      <c r="AU308" s="170" t="s">
        <v>142</v>
      </c>
      <c r="AY308" s="17" t="s">
        <v>134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199</v>
      </c>
      <c r="BM308" s="170" t="s">
        <v>627</v>
      </c>
    </row>
    <row r="309" spans="2:63" s="12" customFormat="1" ht="22.9" customHeight="1">
      <c r="B309" s="144"/>
      <c r="D309" s="145" t="s">
        <v>75</v>
      </c>
      <c r="E309" s="155" t="s">
        <v>628</v>
      </c>
      <c r="F309" s="155" t="s">
        <v>629</v>
      </c>
      <c r="I309" s="147"/>
      <c r="J309" s="156">
        <f>BK309</f>
        <v>0</v>
      </c>
      <c r="L309" s="144"/>
      <c r="M309" s="149"/>
      <c r="N309" s="150"/>
      <c r="O309" s="150"/>
      <c r="P309" s="151">
        <f>SUM(P310:P340)</f>
        <v>0</v>
      </c>
      <c r="Q309" s="150"/>
      <c r="R309" s="151">
        <f>SUM(R310:R340)</f>
        <v>0.5513388899999999</v>
      </c>
      <c r="S309" s="150"/>
      <c r="T309" s="152">
        <f>SUM(T310:T340)</f>
        <v>0</v>
      </c>
      <c r="AR309" s="145" t="s">
        <v>142</v>
      </c>
      <c r="AT309" s="153" t="s">
        <v>75</v>
      </c>
      <c r="AU309" s="153" t="s">
        <v>81</v>
      </c>
      <c r="AY309" s="145" t="s">
        <v>134</v>
      </c>
      <c r="BK309" s="154">
        <f>SUM(BK310:BK340)</f>
        <v>0</v>
      </c>
    </row>
    <row r="310" spans="1:65" s="2" customFormat="1" ht="21.75" customHeight="1">
      <c r="A310" s="32"/>
      <c r="B310" s="157"/>
      <c r="C310" s="158" t="s">
        <v>630</v>
      </c>
      <c r="D310" s="158" t="s">
        <v>137</v>
      </c>
      <c r="E310" s="159" t="s">
        <v>631</v>
      </c>
      <c r="F310" s="160" t="s">
        <v>632</v>
      </c>
      <c r="G310" s="161" t="s">
        <v>140</v>
      </c>
      <c r="H310" s="162">
        <v>16.172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0.02541</v>
      </c>
      <c r="R310" s="168">
        <f>Q310*H310</f>
        <v>0.41093051999999997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199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199</v>
      </c>
      <c r="BM310" s="170" t="s">
        <v>633</v>
      </c>
    </row>
    <row r="311" spans="2:51" s="13" customFormat="1" ht="12">
      <c r="B311" s="172"/>
      <c r="D311" s="173" t="s">
        <v>144</v>
      </c>
      <c r="E311" s="174" t="s">
        <v>1</v>
      </c>
      <c r="F311" s="175" t="s">
        <v>634</v>
      </c>
      <c r="H311" s="176">
        <v>8.84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144</v>
      </c>
      <c r="AU311" s="174" t="s">
        <v>142</v>
      </c>
      <c r="AV311" s="13" t="s">
        <v>142</v>
      </c>
      <c r="AW311" s="13" t="s">
        <v>33</v>
      </c>
      <c r="AX311" s="13" t="s">
        <v>76</v>
      </c>
      <c r="AY311" s="174" t="s">
        <v>134</v>
      </c>
    </row>
    <row r="312" spans="2:51" s="13" customFormat="1" ht="12">
      <c r="B312" s="172"/>
      <c r="D312" s="173" t="s">
        <v>144</v>
      </c>
      <c r="E312" s="174" t="s">
        <v>1</v>
      </c>
      <c r="F312" s="175" t="s">
        <v>635</v>
      </c>
      <c r="H312" s="176">
        <v>7.332</v>
      </c>
      <c r="I312" s="177"/>
      <c r="L312" s="172"/>
      <c r="M312" s="178"/>
      <c r="N312" s="179"/>
      <c r="O312" s="179"/>
      <c r="P312" s="179"/>
      <c r="Q312" s="179"/>
      <c r="R312" s="179"/>
      <c r="S312" s="179"/>
      <c r="T312" s="180"/>
      <c r="AT312" s="174" t="s">
        <v>144</v>
      </c>
      <c r="AU312" s="174" t="s">
        <v>142</v>
      </c>
      <c r="AV312" s="13" t="s">
        <v>142</v>
      </c>
      <c r="AW312" s="13" t="s">
        <v>33</v>
      </c>
      <c r="AX312" s="13" t="s">
        <v>76</v>
      </c>
      <c r="AY312" s="174" t="s">
        <v>134</v>
      </c>
    </row>
    <row r="313" spans="2:51" s="15" customFormat="1" ht="12">
      <c r="B313" s="199"/>
      <c r="D313" s="173" t="s">
        <v>144</v>
      </c>
      <c r="E313" s="200" t="s">
        <v>1</v>
      </c>
      <c r="F313" s="201" t="s">
        <v>206</v>
      </c>
      <c r="H313" s="202">
        <v>16.172</v>
      </c>
      <c r="I313" s="203"/>
      <c r="L313" s="199"/>
      <c r="M313" s="204"/>
      <c r="N313" s="205"/>
      <c r="O313" s="205"/>
      <c r="P313" s="205"/>
      <c r="Q313" s="205"/>
      <c r="R313" s="205"/>
      <c r="S313" s="205"/>
      <c r="T313" s="206"/>
      <c r="AT313" s="200" t="s">
        <v>144</v>
      </c>
      <c r="AU313" s="200" t="s">
        <v>142</v>
      </c>
      <c r="AV313" s="15" t="s">
        <v>141</v>
      </c>
      <c r="AW313" s="15" t="s">
        <v>33</v>
      </c>
      <c r="AX313" s="15" t="s">
        <v>81</v>
      </c>
      <c r="AY313" s="200" t="s">
        <v>134</v>
      </c>
    </row>
    <row r="314" spans="1:65" s="2" customFormat="1" ht="21.75" customHeight="1">
      <c r="A314" s="32"/>
      <c r="B314" s="157"/>
      <c r="C314" s="158" t="s">
        <v>636</v>
      </c>
      <c r="D314" s="158" t="s">
        <v>137</v>
      </c>
      <c r="E314" s="159" t="s">
        <v>637</v>
      </c>
      <c r="F314" s="160" t="s">
        <v>638</v>
      </c>
      <c r="G314" s="161" t="s">
        <v>300</v>
      </c>
      <c r="H314" s="162">
        <v>33.56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4E-05</v>
      </c>
      <c r="R314" s="168">
        <f>Q314*H314</f>
        <v>0.0013424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199</v>
      </c>
      <c r="AT314" s="170" t="s">
        <v>137</v>
      </c>
      <c r="AU314" s="170" t="s">
        <v>142</v>
      </c>
      <c r="AY314" s="17" t="s">
        <v>134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142</v>
      </c>
      <c r="BK314" s="171">
        <f>ROUND(I314*H314,2)</f>
        <v>0</v>
      </c>
      <c r="BL314" s="17" t="s">
        <v>199</v>
      </c>
      <c r="BM314" s="170" t="s">
        <v>639</v>
      </c>
    </row>
    <row r="315" spans="2:51" s="13" customFormat="1" ht="12">
      <c r="B315" s="172"/>
      <c r="D315" s="173" t="s">
        <v>144</v>
      </c>
      <c r="E315" s="174" t="s">
        <v>1</v>
      </c>
      <c r="F315" s="175" t="s">
        <v>640</v>
      </c>
      <c r="H315" s="176">
        <v>4.05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144</v>
      </c>
      <c r="AU315" s="174" t="s">
        <v>142</v>
      </c>
      <c r="AV315" s="13" t="s">
        <v>142</v>
      </c>
      <c r="AW315" s="13" t="s">
        <v>33</v>
      </c>
      <c r="AX315" s="13" t="s">
        <v>76</v>
      </c>
      <c r="AY315" s="174" t="s">
        <v>134</v>
      </c>
    </row>
    <row r="316" spans="2:51" s="13" customFormat="1" ht="12">
      <c r="B316" s="172"/>
      <c r="D316" s="173" t="s">
        <v>144</v>
      </c>
      <c r="E316" s="174" t="s">
        <v>1</v>
      </c>
      <c r="F316" s="175" t="s">
        <v>641</v>
      </c>
      <c r="H316" s="176">
        <v>8.71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144</v>
      </c>
      <c r="AU316" s="174" t="s">
        <v>142</v>
      </c>
      <c r="AV316" s="13" t="s">
        <v>142</v>
      </c>
      <c r="AW316" s="13" t="s">
        <v>33</v>
      </c>
      <c r="AX316" s="13" t="s">
        <v>76</v>
      </c>
      <c r="AY316" s="174" t="s">
        <v>134</v>
      </c>
    </row>
    <row r="317" spans="2:51" s="13" customFormat="1" ht="12">
      <c r="B317" s="172"/>
      <c r="D317" s="173" t="s">
        <v>144</v>
      </c>
      <c r="E317" s="174" t="s">
        <v>1</v>
      </c>
      <c r="F317" s="175" t="s">
        <v>642</v>
      </c>
      <c r="H317" s="176">
        <v>20.8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144</v>
      </c>
      <c r="AU317" s="174" t="s">
        <v>142</v>
      </c>
      <c r="AV317" s="13" t="s">
        <v>142</v>
      </c>
      <c r="AW317" s="13" t="s">
        <v>33</v>
      </c>
      <c r="AX317" s="13" t="s">
        <v>76</v>
      </c>
      <c r="AY317" s="174" t="s">
        <v>134</v>
      </c>
    </row>
    <row r="318" spans="2:51" s="15" customFormat="1" ht="12">
      <c r="B318" s="199"/>
      <c r="D318" s="173" t="s">
        <v>144</v>
      </c>
      <c r="E318" s="200" t="s">
        <v>1</v>
      </c>
      <c r="F318" s="201" t="s">
        <v>206</v>
      </c>
      <c r="H318" s="202">
        <v>33.56</v>
      </c>
      <c r="I318" s="203"/>
      <c r="L318" s="199"/>
      <c r="M318" s="204"/>
      <c r="N318" s="205"/>
      <c r="O318" s="205"/>
      <c r="P318" s="205"/>
      <c r="Q318" s="205"/>
      <c r="R318" s="205"/>
      <c r="S318" s="205"/>
      <c r="T318" s="206"/>
      <c r="AT318" s="200" t="s">
        <v>144</v>
      </c>
      <c r="AU318" s="200" t="s">
        <v>142</v>
      </c>
      <c r="AV318" s="15" t="s">
        <v>141</v>
      </c>
      <c r="AW318" s="15" t="s">
        <v>33</v>
      </c>
      <c r="AX318" s="15" t="s">
        <v>81</v>
      </c>
      <c r="AY318" s="200" t="s">
        <v>134</v>
      </c>
    </row>
    <row r="319" spans="1:65" s="2" customFormat="1" ht="16.5" customHeight="1">
      <c r="A319" s="32"/>
      <c r="B319" s="157"/>
      <c r="C319" s="158" t="s">
        <v>643</v>
      </c>
      <c r="D319" s="158" t="s">
        <v>137</v>
      </c>
      <c r="E319" s="159" t="s">
        <v>644</v>
      </c>
      <c r="F319" s="160" t="s">
        <v>645</v>
      </c>
      <c r="G319" s="161" t="s">
        <v>300</v>
      </c>
      <c r="H319" s="162">
        <v>13.5</v>
      </c>
      <c r="I319" s="163"/>
      <c r="J319" s="164">
        <f>ROUND(I319*H319,2)</f>
        <v>0</v>
      </c>
      <c r="K319" s="165"/>
      <c r="L319" s="33"/>
      <c r="M319" s="166" t="s">
        <v>1</v>
      </c>
      <c r="N319" s="167" t="s">
        <v>42</v>
      </c>
      <c r="O319" s="58"/>
      <c r="P319" s="168">
        <f>O319*H319</f>
        <v>0</v>
      </c>
      <c r="Q319" s="168">
        <v>0.00015</v>
      </c>
      <c r="R319" s="168">
        <f>Q319*H319</f>
        <v>0.002025</v>
      </c>
      <c r="S319" s="168">
        <v>0</v>
      </c>
      <c r="T319" s="16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199</v>
      </c>
      <c r="AT319" s="170" t="s">
        <v>137</v>
      </c>
      <c r="AU319" s="170" t="s">
        <v>142</v>
      </c>
      <c r="AY319" s="17" t="s">
        <v>134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7" t="s">
        <v>142</v>
      </c>
      <c r="BK319" s="171">
        <f>ROUND(I319*H319,2)</f>
        <v>0</v>
      </c>
      <c r="BL319" s="17" t="s">
        <v>199</v>
      </c>
      <c r="BM319" s="170" t="s">
        <v>646</v>
      </c>
    </row>
    <row r="320" spans="2:51" s="13" customFormat="1" ht="12">
      <c r="B320" s="172"/>
      <c r="D320" s="173" t="s">
        <v>144</v>
      </c>
      <c r="E320" s="174" t="s">
        <v>1</v>
      </c>
      <c r="F320" s="175" t="s">
        <v>647</v>
      </c>
      <c r="H320" s="176">
        <v>13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144</v>
      </c>
      <c r="AU320" s="174" t="s">
        <v>142</v>
      </c>
      <c r="AV320" s="13" t="s">
        <v>142</v>
      </c>
      <c r="AW320" s="13" t="s">
        <v>33</v>
      </c>
      <c r="AX320" s="13" t="s">
        <v>76</v>
      </c>
      <c r="AY320" s="174" t="s">
        <v>134</v>
      </c>
    </row>
    <row r="321" spans="2:51" s="13" customFormat="1" ht="12">
      <c r="B321" s="172"/>
      <c r="D321" s="173" t="s">
        <v>144</v>
      </c>
      <c r="E321" s="174" t="s">
        <v>1</v>
      </c>
      <c r="F321" s="175" t="s">
        <v>648</v>
      </c>
      <c r="H321" s="176">
        <v>0.5</v>
      </c>
      <c r="I321" s="177"/>
      <c r="L321" s="172"/>
      <c r="M321" s="178"/>
      <c r="N321" s="179"/>
      <c r="O321" s="179"/>
      <c r="P321" s="179"/>
      <c r="Q321" s="179"/>
      <c r="R321" s="179"/>
      <c r="S321" s="179"/>
      <c r="T321" s="180"/>
      <c r="AT321" s="174" t="s">
        <v>144</v>
      </c>
      <c r="AU321" s="174" t="s">
        <v>142</v>
      </c>
      <c r="AV321" s="13" t="s">
        <v>142</v>
      </c>
      <c r="AW321" s="13" t="s">
        <v>33</v>
      </c>
      <c r="AX321" s="13" t="s">
        <v>76</v>
      </c>
      <c r="AY321" s="174" t="s">
        <v>134</v>
      </c>
    </row>
    <row r="322" spans="2:51" s="15" customFormat="1" ht="12">
      <c r="B322" s="199"/>
      <c r="D322" s="173" t="s">
        <v>144</v>
      </c>
      <c r="E322" s="200" t="s">
        <v>1</v>
      </c>
      <c r="F322" s="201" t="s">
        <v>206</v>
      </c>
      <c r="H322" s="202">
        <v>13.5</v>
      </c>
      <c r="I322" s="203"/>
      <c r="L322" s="199"/>
      <c r="M322" s="204"/>
      <c r="N322" s="205"/>
      <c r="O322" s="205"/>
      <c r="P322" s="205"/>
      <c r="Q322" s="205"/>
      <c r="R322" s="205"/>
      <c r="S322" s="205"/>
      <c r="T322" s="206"/>
      <c r="AT322" s="200" t="s">
        <v>144</v>
      </c>
      <c r="AU322" s="200" t="s">
        <v>142</v>
      </c>
      <c r="AV322" s="15" t="s">
        <v>141</v>
      </c>
      <c r="AW322" s="15" t="s">
        <v>33</v>
      </c>
      <c r="AX322" s="15" t="s">
        <v>81</v>
      </c>
      <c r="AY322" s="200" t="s">
        <v>134</v>
      </c>
    </row>
    <row r="323" spans="1:65" s="2" customFormat="1" ht="16.5" customHeight="1">
      <c r="A323" s="32"/>
      <c r="B323" s="157"/>
      <c r="C323" s="158" t="s">
        <v>649</v>
      </c>
      <c r="D323" s="158" t="s">
        <v>137</v>
      </c>
      <c r="E323" s="159" t="s">
        <v>650</v>
      </c>
      <c r="F323" s="160" t="s">
        <v>651</v>
      </c>
      <c r="G323" s="161" t="s">
        <v>140</v>
      </c>
      <c r="H323" s="162">
        <v>16.172</v>
      </c>
      <c r="I323" s="163"/>
      <c r="J323" s="164">
        <f>ROUND(I323*H323,2)</f>
        <v>0</v>
      </c>
      <c r="K323" s="165"/>
      <c r="L323" s="33"/>
      <c r="M323" s="166" t="s">
        <v>1</v>
      </c>
      <c r="N323" s="167" t="s">
        <v>42</v>
      </c>
      <c r="O323" s="58"/>
      <c r="P323" s="168">
        <f>O323*H323</f>
        <v>0</v>
      </c>
      <c r="Q323" s="168">
        <v>0</v>
      </c>
      <c r="R323" s="168">
        <f>Q323*H323</f>
        <v>0</v>
      </c>
      <c r="S323" s="168">
        <v>0</v>
      </c>
      <c r="T323" s="169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199</v>
      </c>
      <c r="AT323" s="170" t="s">
        <v>137</v>
      </c>
      <c r="AU323" s="170" t="s">
        <v>142</v>
      </c>
      <c r="AY323" s="17" t="s">
        <v>134</v>
      </c>
      <c r="BE323" s="171">
        <f>IF(N323="základní",J323,0)</f>
        <v>0</v>
      </c>
      <c r="BF323" s="171">
        <f>IF(N323="snížená",J323,0)</f>
        <v>0</v>
      </c>
      <c r="BG323" s="171">
        <f>IF(N323="zákl. přenesená",J323,0)</f>
        <v>0</v>
      </c>
      <c r="BH323" s="171">
        <f>IF(N323="sníž. přenesená",J323,0)</f>
        <v>0</v>
      </c>
      <c r="BI323" s="171">
        <f>IF(N323="nulová",J323,0)</f>
        <v>0</v>
      </c>
      <c r="BJ323" s="17" t="s">
        <v>142</v>
      </c>
      <c r="BK323" s="171">
        <f>ROUND(I323*H323,2)</f>
        <v>0</v>
      </c>
      <c r="BL323" s="17" t="s">
        <v>199</v>
      </c>
      <c r="BM323" s="170" t="s">
        <v>652</v>
      </c>
    </row>
    <row r="324" spans="1:65" s="2" customFormat="1" ht="21.75" customHeight="1">
      <c r="A324" s="32"/>
      <c r="B324" s="157"/>
      <c r="C324" s="158" t="s">
        <v>653</v>
      </c>
      <c r="D324" s="158" t="s">
        <v>137</v>
      </c>
      <c r="E324" s="159" t="s">
        <v>654</v>
      </c>
      <c r="F324" s="160" t="s">
        <v>655</v>
      </c>
      <c r="G324" s="161" t="s">
        <v>140</v>
      </c>
      <c r="H324" s="162">
        <v>16.172</v>
      </c>
      <c r="I324" s="163"/>
      <c r="J324" s="164">
        <f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>O324*H324</f>
        <v>0</v>
      </c>
      <c r="Q324" s="168">
        <v>0.0007</v>
      </c>
      <c r="R324" s="168">
        <f>Q324*H324</f>
        <v>0.0113204</v>
      </c>
      <c r="S324" s="168">
        <v>0</v>
      </c>
      <c r="T324" s="16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199</v>
      </c>
      <c r="AT324" s="170" t="s">
        <v>137</v>
      </c>
      <c r="AU324" s="170" t="s">
        <v>142</v>
      </c>
      <c r="AY324" s="17" t="s">
        <v>134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7" t="s">
        <v>142</v>
      </c>
      <c r="BK324" s="171">
        <f>ROUND(I324*H324,2)</f>
        <v>0</v>
      </c>
      <c r="BL324" s="17" t="s">
        <v>199</v>
      </c>
      <c r="BM324" s="170" t="s">
        <v>656</v>
      </c>
    </row>
    <row r="325" spans="1:65" s="2" customFormat="1" ht="16.5" customHeight="1">
      <c r="A325" s="32"/>
      <c r="B325" s="157"/>
      <c r="C325" s="158" t="s">
        <v>657</v>
      </c>
      <c r="D325" s="158" t="s">
        <v>137</v>
      </c>
      <c r="E325" s="159" t="s">
        <v>658</v>
      </c>
      <c r="F325" s="160" t="s">
        <v>659</v>
      </c>
      <c r="G325" s="161" t="s">
        <v>140</v>
      </c>
      <c r="H325" s="162">
        <v>40.337</v>
      </c>
      <c r="I325" s="163"/>
      <c r="J325" s="164">
        <f>ROUND(I325*H325,2)</f>
        <v>0</v>
      </c>
      <c r="K325" s="165"/>
      <c r="L325" s="33"/>
      <c r="M325" s="166" t="s">
        <v>1</v>
      </c>
      <c r="N325" s="167" t="s">
        <v>42</v>
      </c>
      <c r="O325" s="58"/>
      <c r="P325" s="168">
        <f>O325*H325</f>
        <v>0</v>
      </c>
      <c r="Q325" s="168">
        <v>0.0002</v>
      </c>
      <c r="R325" s="168">
        <f>Q325*H325</f>
        <v>0.0080674</v>
      </c>
      <c r="S325" s="168">
        <v>0</v>
      </c>
      <c r="T325" s="169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199</v>
      </c>
      <c r="AT325" s="170" t="s">
        <v>137</v>
      </c>
      <c r="AU325" s="170" t="s">
        <v>142</v>
      </c>
      <c r="AY325" s="17" t="s">
        <v>134</v>
      </c>
      <c r="BE325" s="171">
        <f>IF(N325="základní",J325,0)</f>
        <v>0</v>
      </c>
      <c r="BF325" s="171">
        <f>IF(N325="snížená",J325,0)</f>
        <v>0</v>
      </c>
      <c r="BG325" s="171">
        <f>IF(N325="zákl. přenesená",J325,0)</f>
        <v>0</v>
      </c>
      <c r="BH325" s="171">
        <f>IF(N325="sníž. přenesená",J325,0)</f>
        <v>0</v>
      </c>
      <c r="BI325" s="171">
        <f>IF(N325="nulová",J325,0)</f>
        <v>0</v>
      </c>
      <c r="BJ325" s="17" t="s">
        <v>142</v>
      </c>
      <c r="BK325" s="171">
        <f>ROUND(I325*H325,2)</f>
        <v>0</v>
      </c>
      <c r="BL325" s="17" t="s">
        <v>199</v>
      </c>
      <c r="BM325" s="170" t="s">
        <v>660</v>
      </c>
    </row>
    <row r="326" spans="2:51" s="13" customFormat="1" ht="12">
      <c r="B326" s="172"/>
      <c r="D326" s="173" t="s">
        <v>144</v>
      </c>
      <c r="E326" s="174" t="s">
        <v>1</v>
      </c>
      <c r="F326" s="175" t="s">
        <v>661</v>
      </c>
      <c r="H326" s="176">
        <v>32.344</v>
      </c>
      <c r="I326" s="177"/>
      <c r="L326" s="172"/>
      <c r="M326" s="178"/>
      <c r="N326" s="179"/>
      <c r="O326" s="179"/>
      <c r="P326" s="179"/>
      <c r="Q326" s="179"/>
      <c r="R326" s="179"/>
      <c r="S326" s="179"/>
      <c r="T326" s="180"/>
      <c r="AT326" s="174" t="s">
        <v>144</v>
      </c>
      <c r="AU326" s="174" t="s">
        <v>142</v>
      </c>
      <c r="AV326" s="13" t="s">
        <v>142</v>
      </c>
      <c r="AW326" s="13" t="s">
        <v>33</v>
      </c>
      <c r="AX326" s="13" t="s">
        <v>76</v>
      </c>
      <c r="AY326" s="174" t="s">
        <v>134</v>
      </c>
    </row>
    <row r="327" spans="2:51" s="13" customFormat="1" ht="12">
      <c r="B327" s="172"/>
      <c r="D327" s="173" t="s">
        <v>144</v>
      </c>
      <c r="E327" s="174" t="s">
        <v>1</v>
      </c>
      <c r="F327" s="175" t="s">
        <v>662</v>
      </c>
      <c r="H327" s="176">
        <v>4.873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144</v>
      </c>
      <c r="AU327" s="174" t="s">
        <v>142</v>
      </c>
      <c r="AV327" s="13" t="s">
        <v>142</v>
      </c>
      <c r="AW327" s="13" t="s">
        <v>33</v>
      </c>
      <c r="AX327" s="13" t="s">
        <v>76</v>
      </c>
      <c r="AY327" s="174" t="s">
        <v>134</v>
      </c>
    </row>
    <row r="328" spans="2:51" s="13" customFormat="1" ht="12">
      <c r="B328" s="172"/>
      <c r="D328" s="173" t="s">
        <v>144</v>
      </c>
      <c r="E328" s="174" t="s">
        <v>1</v>
      </c>
      <c r="F328" s="175" t="s">
        <v>663</v>
      </c>
      <c r="H328" s="176">
        <v>3.12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144</v>
      </c>
      <c r="AU328" s="174" t="s">
        <v>142</v>
      </c>
      <c r="AV328" s="13" t="s">
        <v>142</v>
      </c>
      <c r="AW328" s="13" t="s">
        <v>33</v>
      </c>
      <c r="AX328" s="13" t="s">
        <v>76</v>
      </c>
      <c r="AY328" s="174" t="s">
        <v>134</v>
      </c>
    </row>
    <row r="329" spans="2:51" s="15" customFormat="1" ht="12">
      <c r="B329" s="199"/>
      <c r="D329" s="173" t="s">
        <v>144</v>
      </c>
      <c r="E329" s="200" t="s">
        <v>1</v>
      </c>
      <c r="F329" s="201" t="s">
        <v>206</v>
      </c>
      <c r="H329" s="202">
        <v>40.336999999999996</v>
      </c>
      <c r="I329" s="203"/>
      <c r="L329" s="199"/>
      <c r="M329" s="204"/>
      <c r="N329" s="205"/>
      <c r="O329" s="205"/>
      <c r="P329" s="205"/>
      <c r="Q329" s="205"/>
      <c r="R329" s="205"/>
      <c r="S329" s="205"/>
      <c r="T329" s="206"/>
      <c r="AT329" s="200" t="s">
        <v>144</v>
      </c>
      <c r="AU329" s="200" t="s">
        <v>142</v>
      </c>
      <c r="AV329" s="15" t="s">
        <v>141</v>
      </c>
      <c r="AW329" s="15" t="s">
        <v>33</v>
      </c>
      <c r="AX329" s="15" t="s">
        <v>81</v>
      </c>
      <c r="AY329" s="200" t="s">
        <v>134</v>
      </c>
    </row>
    <row r="330" spans="1:65" s="2" customFormat="1" ht="16.5" customHeight="1">
      <c r="A330" s="32"/>
      <c r="B330" s="157"/>
      <c r="C330" s="158" t="s">
        <v>664</v>
      </c>
      <c r="D330" s="158" t="s">
        <v>137</v>
      </c>
      <c r="E330" s="159" t="s">
        <v>665</v>
      </c>
      <c r="F330" s="160" t="s">
        <v>666</v>
      </c>
      <c r="G330" s="161" t="s">
        <v>140</v>
      </c>
      <c r="H330" s="162">
        <v>4.873</v>
      </c>
      <c r="I330" s="163"/>
      <c r="J330" s="164">
        <f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>O330*H330</f>
        <v>0</v>
      </c>
      <c r="Q330" s="168">
        <v>0.01629</v>
      </c>
      <c r="R330" s="168">
        <f>Q330*H330</f>
        <v>0.07938117</v>
      </c>
      <c r="S330" s="168">
        <v>0</v>
      </c>
      <c r="T330" s="16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199</v>
      </c>
      <c r="AT330" s="170" t="s">
        <v>137</v>
      </c>
      <c r="AU330" s="170" t="s">
        <v>142</v>
      </c>
      <c r="AY330" s="17" t="s">
        <v>134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7" t="s">
        <v>142</v>
      </c>
      <c r="BK330" s="171">
        <f>ROUND(I330*H330,2)</f>
        <v>0</v>
      </c>
      <c r="BL330" s="17" t="s">
        <v>199</v>
      </c>
      <c r="BM330" s="170" t="s">
        <v>667</v>
      </c>
    </row>
    <row r="331" spans="2:51" s="14" customFormat="1" ht="12">
      <c r="B331" s="181"/>
      <c r="D331" s="173" t="s">
        <v>144</v>
      </c>
      <c r="E331" s="182" t="s">
        <v>1</v>
      </c>
      <c r="F331" s="183" t="s">
        <v>668</v>
      </c>
      <c r="H331" s="182" t="s">
        <v>1</v>
      </c>
      <c r="I331" s="184"/>
      <c r="L331" s="181"/>
      <c r="M331" s="185"/>
      <c r="N331" s="186"/>
      <c r="O331" s="186"/>
      <c r="P331" s="186"/>
      <c r="Q331" s="186"/>
      <c r="R331" s="186"/>
      <c r="S331" s="186"/>
      <c r="T331" s="187"/>
      <c r="AT331" s="182" t="s">
        <v>144</v>
      </c>
      <c r="AU331" s="182" t="s">
        <v>142</v>
      </c>
      <c r="AV331" s="14" t="s">
        <v>81</v>
      </c>
      <c r="AW331" s="14" t="s">
        <v>33</v>
      </c>
      <c r="AX331" s="14" t="s">
        <v>76</v>
      </c>
      <c r="AY331" s="182" t="s">
        <v>134</v>
      </c>
    </row>
    <row r="332" spans="2:51" s="13" customFormat="1" ht="12">
      <c r="B332" s="172"/>
      <c r="D332" s="173" t="s">
        <v>144</v>
      </c>
      <c r="E332" s="174" t="s">
        <v>1</v>
      </c>
      <c r="F332" s="175" t="s">
        <v>669</v>
      </c>
      <c r="H332" s="176">
        <v>4.173</v>
      </c>
      <c r="I332" s="177"/>
      <c r="L332" s="172"/>
      <c r="M332" s="178"/>
      <c r="N332" s="179"/>
      <c r="O332" s="179"/>
      <c r="P332" s="179"/>
      <c r="Q332" s="179"/>
      <c r="R332" s="179"/>
      <c r="S332" s="179"/>
      <c r="T332" s="180"/>
      <c r="AT332" s="174" t="s">
        <v>144</v>
      </c>
      <c r="AU332" s="174" t="s">
        <v>142</v>
      </c>
      <c r="AV332" s="13" t="s">
        <v>142</v>
      </c>
      <c r="AW332" s="13" t="s">
        <v>33</v>
      </c>
      <c r="AX332" s="13" t="s">
        <v>76</v>
      </c>
      <c r="AY332" s="174" t="s">
        <v>134</v>
      </c>
    </row>
    <row r="333" spans="2:51" s="14" customFormat="1" ht="12">
      <c r="B333" s="181"/>
      <c r="D333" s="173" t="s">
        <v>144</v>
      </c>
      <c r="E333" s="182" t="s">
        <v>1</v>
      </c>
      <c r="F333" s="183" t="s">
        <v>670</v>
      </c>
      <c r="H333" s="182" t="s">
        <v>1</v>
      </c>
      <c r="I333" s="184"/>
      <c r="L333" s="181"/>
      <c r="M333" s="185"/>
      <c r="N333" s="186"/>
      <c r="O333" s="186"/>
      <c r="P333" s="186"/>
      <c r="Q333" s="186"/>
      <c r="R333" s="186"/>
      <c r="S333" s="186"/>
      <c r="T333" s="187"/>
      <c r="AT333" s="182" t="s">
        <v>144</v>
      </c>
      <c r="AU333" s="182" t="s">
        <v>142</v>
      </c>
      <c r="AV333" s="14" t="s">
        <v>81</v>
      </c>
      <c r="AW333" s="14" t="s">
        <v>33</v>
      </c>
      <c r="AX333" s="14" t="s">
        <v>76</v>
      </c>
      <c r="AY333" s="182" t="s">
        <v>134</v>
      </c>
    </row>
    <row r="334" spans="2:51" s="13" customFormat="1" ht="12">
      <c r="B334" s="172"/>
      <c r="D334" s="173" t="s">
        <v>144</v>
      </c>
      <c r="E334" s="174" t="s">
        <v>1</v>
      </c>
      <c r="F334" s="175" t="s">
        <v>671</v>
      </c>
      <c r="H334" s="176">
        <v>0.7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144</v>
      </c>
      <c r="AU334" s="174" t="s">
        <v>142</v>
      </c>
      <c r="AV334" s="13" t="s">
        <v>142</v>
      </c>
      <c r="AW334" s="13" t="s">
        <v>33</v>
      </c>
      <c r="AX334" s="13" t="s">
        <v>76</v>
      </c>
      <c r="AY334" s="174" t="s">
        <v>134</v>
      </c>
    </row>
    <row r="335" spans="2:51" s="15" customFormat="1" ht="12">
      <c r="B335" s="199"/>
      <c r="D335" s="173" t="s">
        <v>144</v>
      </c>
      <c r="E335" s="200" t="s">
        <v>1</v>
      </c>
      <c r="F335" s="201" t="s">
        <v>206</v>
      </c>
      <c r="H335" s="202">
        <v>4.873</v>
      </c>
      <c r="I335" s="203"/>
      <c r="L335" s="199"/>
      <c r="M335" s="204"/>
      <c r="N335" s="205"/>
      <c r="O335" s="205"/>
      <c r="P335" s="205"/>
      <c r="Q335" s="205"/>
      <c r="R335" s="205"/>
      <c r="S335" s="205"/>
      <c r="T335" s="206"/>
      <c r="AT335" s="200" t="s">
        <v>144</v>
      </c>
      <c r="AU335" s="200" t="s">
        <v>142</v>
      </c>
      <c r="AV335" s="15" t="s">
        <v>141</v>
      </c>
      <c r="AW335" s="15" t="s">
        <v>33</v>
      </c>
      <c r="AX335" s="15" t="s">
        <v>81</v>
      </c>
      <c r="AY335" s="200" t="s">
        <v>134</v>
      </c>
    </row>
    <row r="336" spans="1:65" s="2" customFormat="1" ht="16.5" customHeight="1">
      <c r="A336" s="32"/>
      <c r="B336" s="157"/>
      <c r="C336" s="158" t="s">
        <v>672</v>
      </c>
      <c r="D336" s="158" t="s">
        <v>137</v>
      </c>
      <c r="E336" s="159" t="s">
        <v>673</v>
      </c>
      <c r="F336" s="160" t="s">
        <v>674</v>
      </c>
      <c r="G336" s="161" t="s">
        <v>300</v>
      </c>
      <c r="H336" s="162">
        <v>2.6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0.01472</v>
      </c>
      <c r="R336" s="168">
        <f>Q336*H336</f>
        <v>0.038272</v>
      </c>
      <c r="S336" s="168">
        <v>0</v>
      </c>
      <c r="T336" s="16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199</v>
      </c>
      <c r="AT336" s="170" t="s">
        <v>137</v>
      </c>
      <c r="AU336" s="170" t="s">
        <v>142</v>
      </c>
      <c r="AY336" s="17" t="s">
        <v>134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142</v>
      </c>
      <c r="BK336" s="171">
        <f>ROUND(I336*H336,2)</f>
        <v>0</v>
      </c>
      <c r="BL336" s="17" t="s">
        <v>199</v>
      </c>
      <c r="BM336" s="170" t="s">
        <v>675</v>
      </c>
    </row>
    <row r="337" spans="2:51" s="14" customFormat="1" ht="12">
      <c r="B337" s="181"/>
      <c r="D337" s="173" t="s">
        <v>144</v>
      </c>
      <c r="E337" s="182" t="s">
        <v>1</v>
      </c>
      <c r="F337" s="183" t="s">
        <v>676</v>
      </c>
      <c r="H337" s="182" t="s">
        <v>1</v>
      </c>
      <c r="I337" s="184"/>
      <c r="L337" s="181"/>
      <c r="M337" s="185"/>
      <c r="N337" s="186"/>
      <c r="O337" s="186"/>
      <c r="P337" s="186"/>
      <c r="Q337" s="186"/>
      <c r="R337" s="186"/>
      <c r="S337" s="186"/>
      <c r="T337" s="187"/>
      <c r="AT337" s="182" t="s">
        <v>144</v>
      </c>
      <c r="AU337" s="182" t="s">
        <v>142</v>
      </c>
      <c r="AV337" s="14" t="s">
        <v>81</v>
      </c>
      <c r="AW337" s="14" t="s">
        <v>33</v>
      </c>
      <c r="AX337" s="14" t="s">
        <v>76</v>
      </c>
      <c r="AY337" s="182" t="s">
        <v>134</v>
      </c>
    </row>
    <row r="338" spans="2:51" s="13" customFormat="1" ht="12">
      <c r="B338" s="172"/>
      <c r="D338" s="173" t="s">
        <v>144</v>
      </c>
      <c r="E338" s="174" t="s">
        <v>1</v>
      </c>
      <c r="F338" s="175" t="s">
        <v>677</v>
      </c>
      <c r="H338" s="176">
        <v>2.6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144</v>
      </c>
      <c r="AU338" s="174" t="s">
        <v>142</v>
      </c>
      <c r="AV338" s="13" t="s">
        <v>142</v>
      </c>
      <c r="AW338" s="13" t="s">
        <v>33</v>
      </c>
      <c r="AX338" s="13" t="s">
        <v>81</v>
      </c>
      <c r="AY338" s="174" t="s">
        <v>134</v>
      </c>
    </row>
    <row r="339" spans="1:65" s="2" customFormat="1" ht="21.75" customHeight="1">
      <c r="A339" s="32"/>
      <c r="B339" s="157"/>
      <c r="C339" s="158" t="s">
        <v>678</v>
      </c>
      <c r="D339" s="158" t="s">
        <v>137</v>
      </c>
      <c r="E339" s="159" t="s">
        <v>679</v>
      </c>
      <c r="F339" s="160" t="s">
        <v>680</v>
      </c>
      <c r="G339" s="161" t="s">
        <v>234</v>
      </c>
      <c r="H339" s="162">
        <v>0.551</v>
      </c>
      <c r="I339" s="163"/>
      <c r="J339" s="164">
        <f>ROUND(I339*H339,2)</f>
        <v>0</v>
      </c>
      <c r="K339" s="165"/>
      <c r="L339" s="33"/>
      <c r="M339" s="166" t="s">
        <v>1</v>
      </c>
      <c r="N339" s="167" t="s">
        <v>42</v>
      </c>
      <c r="O339" s="58"/>
      <c r="P339" s="168">
        <f>O339*H339</f>
        <v>0</v>
      </c>
      <c r="Q339" s="168">
        <v>0</v>
      </c>
      <c r="R339" s="168">
        <f>Q339*H339</f>
        <v>0</v>
      </c>
      <c r="S339" s="168">
        <v>0</v>
      </c>
      <c r="T339" s="169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199</v>
      </c>
      <c r="AT339" s="170" t="s">
        <v>137</v>
      </c>
      <c r="AU339" s="170" t="s">
        <v>142</v>
      </c>
      <c r="AY339" s="17" t="s">
        <v>134</v>
      </c>
      <c r="BE339" s="171">
        <f>IF(N339="základní",J339,0)</f>
        <v>0</v>
      </c>
      <c r="BF339" s="171">
        <f>IF(N339="snížená",J339,0)</f>
        <v>0</v>
      </c>
      <c r="BG339" s="171">
        <f>IF(N339="zákl. přenesená",J339,0)</f>
        <v>0</v>
      </c>
      <c r="BH339" s="171">
        <f>IF(N339="sníž. přenesená",J339,0)</f>
        <v>0</v>
      </c>
      <c r="BI339" s="171">
        <f>IF(N339="nulová",J339,0)</f>
        <v>0</v>
      </c>
      <c r="BJ339" s="17" t="s">
        <v>142</v>
      </c>
      <c r="BK339" s="171">
        <f>ROUND(I339*H339,2)</f>
        <v>0</v>
      </c>
      <c r="BL339" s="17" t="s">
        <v>199</v>
      </c>
      <c r="BM339" s="170" t="s">
        <v>681</v>
      </c>
    </row>
    <row r="340" spans="1:65" s="2" customFormat="1" ht="21.75" customHeight="1">
      <c r="A340" s="32"/>
      <c r="B340" s="157"/>
      <c r="C340" s="158" t="s">
        <v>682</v>
      </c>
      <c r="D340" s="158" t="s">
        <v>137</v>
      </c>
      <c r="E340" s="159" t="s">
        <v>683</v>
      </c>
      <c r="F340" s="160" t="s">
        <v>684</v>
      </c>
      <c r="G340" s="161" t="s">
        <v>234</v>
      </c>
      <c r="H340" s="162">
        <v>0.551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199</v>
      </c>
      <c r="AT340" s="170" t="s">
        <v>137</v>
      </c>
      <c r="AU340" s="170" t="s">
        <v>142</v>
      </c>
      <c r="AY340" s="17" t="s">
        <v>134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142</v>
      </c>
      <c r="BK340" s="171">
        <f>ROUND(I340*H340,2)</f>
        <v>0</v>
      </c>
      <c r="BL340" s="17" t="s">
        <v>199</v>
      </c>
      <c r="BM340" s="170" t="s">
        <v>685</v>
      </c>
    </row>
    <row r="341" spans="2:63" s="12" customFormat="1" ht="22.9" customHeight="1">
      <c r="B341" s="144"/>
      <c r="D341" s="145" t="s">
        <v>75</v>
      </c>
      <c r="E341" s="155" t="s">
        <v>686</v>
      </c>
      <c r="F341" s="155" t="s">
        <v>687</v>
      </c>
      <c r="I341" s="147"/>
      <c r="J341" s="156">
        <f>BK341</f>
        <v>0</v>
      </c>
      <c r="L341" s="144"/>
      <c r="M341" s="149"/>
      <c r="N341" s="150"/>
      <c r="O341" s="150"/>
      <c r="P341" s="151">
        <f>SUM(P342:P356)</f>
        <v>0</v>
      </c>
      <c r="Q341" s="150"/>
      <c r="R341" s="151">
        <f>SUM(R342:R356)</f>
        <v>0.037</v>
      </c>
      <c r="S341" s="150"/>
      <c r="T341" s="152">
        <f>SUM(T342:T356)</f>
        <v>0.1013115</v>
      </c>
      <c r="AR341" s="145" t="s">
        <v>142</v>
      </c>
      <c r="AT341" s="153" t="s">
        <v>75</v>
      </c>
      <c r="AU341" s="153" t="s">
        <v>81</v>
      </c>
      <c r="AY341" s="145" t="s">
        <v>134</v>
      </c>
      <c r="BK341" s="154">
        <f>SUM(BK342:BK356)</f>
        <v>0</v>
      </c>
    </row>
    <row r="342" spans="1:65" s="2" customFormat="1" ht="21.75" customHeight="1">
      <c r="A342" s="32"/>
      <c r="B342" s="157"/>
      <c r="C342" s="158" t="s">
        <v>688</v>
      </c>
      <c r="D342" s="158" t="s">
        <v>137</v>
      </c>
      <c r="E342" s="159" t="s">
        <v>689</v>
      </c>
      <c r="F342" s="160" t="s">
        <v>690</v>
      </c>
      <c r="G342" s="161" t="s">
        <v>140</v>
      </c>
      <c r="H342" s="162">
        <v>4.11</v>
      </c>
      <c r="I342" s="163"/>
      <c r="J342" s="164">
        <f>ROUND(I342*H342,2)</f>
        <v>0</v>
      </c>
      <c r="K342" s="165"/>
      <c r="L342" s="33"/>
      <c r="M342" s="166" t="s">
        <v>1</v>
      </c>
      <c r="N342" s="167" t="s">
        <v>42</v>
      </c>
      <c r="O342" s="58"/>
      <c r="P342" s="168">
        <f>O342*H342</f>
        <v>0</v>
      </c>
      <c r="Q342" s="168">
        <v>0</v>
      </c>
      <c r="R342" s="168">
        <f>Q342*H342</f>
        <v>0</v>
      </c>
      <c r="S342" s="168">
        <v>0.02465</v>
      </c>
      <c r="T342" s="169">
        <f>S342*H342</f>
        <v>0.1013115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199</v>
      </c>
      <c r="AT342" s="170" t="s">
        <v>137</v>
      </c>
      <c r="AU342" s="170" t="s">
        <v>142</v>
      </c>
      <c r="AY342" s="17" t="s">
        <v>134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142</v>
      </c>
      <c r="BK342" s="171">
        <f>ROUND(I342*H342,2)</f>
        <v>0</v>
      </c>
      <c r="BL342" s="17" t="s">
        <v>199</v>
      </c>
      <c r="BM342" s="170" t="s">
        <v>691</v>
      </c>
    </row>
    <row r="343" spans="2:51" s="14" customFormat="1" ht="12">
      <c r="B343" s="181"/>
      <c r="D343" s="173" t="s">
        <v>144</v>
      </c>
      <c r="E343" s="182" t="s">
        <v>1</v>
      </c>
      <c r="F343" s="183" t="s">
        <v>692</v>
      </c>
      <c r="H343" s="182" t="s">
        <v>1</v>
      </c>
      <c r="I343" s="184"/>
      <c r="L343" s="181"/>
      <c r="M343" s="185"/>
      <c r="N343" s="186"/>
      <c r="O343" s="186"/>
      <c r="P343" s="186"/>
      <c r="Q343" s="186"/>
      <c r="R343" s="186"/>
      <c r="S343" s="186"/>
      <c r="T343" s="187"/>
      <c r="AT343" s="182" t="s">
        <v>144</v>
      </c>
      <c r="AU343" s="182" t="s">
        <v>142</v>
      </c>
      <c r="AV343" s="14" t="s">
        <v>81</v>
      </c>
      <c r="AW343" s="14" t="s">
        <v>33</v>
      </c>
      <c r="AX343" s="14" t="s">
        <v>76</v>
      </c>
      <c r="AY343" s="182" t="s">
        <v>134</v>
      </c>
    </row>
    <row r="344" spans="2:51" s="13" customFormat="1" ht="12">
      <c r="B344" s="172"/>
      <c r="D344" s="173" t="s">
        <v>144</v>
      </c>
      <c r="E344" s="174" t="s">
        <v>1</v>
      </c>
      <c r="F344" s="175" t="s">
        <v>693</v>
      </c>
      <c r="H344" s="176">
        <v>4.11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144</v>
      </c>
      <c r="AU344" s="174" t="s">
        <v>142</v>
      </c>
      <c r="AV344" s="13" t="s">
        <v>142</v>
      </c>
      <c r="AW344" s="13" t="s">
        <v>33</v>
      </c>
      <c r="AX344" s="13" t="s">
        <v>76</v>
      </c>
      <c r="AY344" s="174" t="s">
        <v>134</v>
      </c>
    </row>
    <row r="345" spans="2:51" s="15" customFormat="1" ht="12">
      <c r="B345" s="199"/>
      <c r="D345" s="173" t="s">
        <v>144</v>
      </c>
      <c r="E345" s="200" t="s">
        <v>1</v>
      </c>
      <c r="F345" s="201" t="s">
        <v>206</v>
      </c>
      <c r="H345" s="202">
        <v>4.11</v>
      </c>
      <c r="I345" s="203"/>
      <c r="L345" s="199"/>
      <c r="M345" s="204"/>
      <c r="N345" s="205"/>
      <c r="O345" s="205"/>
      <c r="P345" s="205"/>
      <c r="Q345" s="205"/>
      <c r="R345" s="205"/>
      <c r="S345" s="205"/>
      <c r="T345" s="206"/>
      <c r="AT345" s="200" t="s">
        <v>144</v>
      </c>
      <c r="AU345" s="200" t="s">
        <v>142</v>
      </c>
      <c r="AV345" s="15" t="s">
        <v>141</v>
      </c>
      <c r="AW345" s="15" t="s">
        <v>33</v>
      </c>
      <c r="AX345" s="15" t="s">
        <v>81</v>
      </c>
      <c r="AY345" s="200" t="s">
        <v>134</v>
      </c>
    </row>
    <row r="346" spans="1:65" s="2" customFormat="1" ht="21.75" customHeight="1">
      <c r="A346" s="32"/>
      <c r="B346" s="157"/>
      <c r="C346" s="158" t="s">
        <v>694</v>
      </c>
      <c r="D346" s="158" t="s">
        <v>137</v>
      </c>
      <c r="E346" s="159" t="s">
        <v>695</v>
      </c>
      <c r="F346" s="160" t="s">
        <v>696</v>
      </c>
      <c r="G346" s="161" t="s">
        <v>189</v>
      </c>
      <c r="H346" s="162">
        <v>2</v>
      </c>
      <c r="I346" s="163"/>
      <c r="J346" s="164">
        <f aca="true" t="shared" si="50" ref="J346:J356"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 aca="true" t="shared" si="51" ref="P346:P356">O346*H346</f>
        <v>0</v>
      </c>
      <c r="Q346" s="168">
        <v>0</v>
      </c>
      <c r="R346" s="168">
        <f aca="true" t="shared" si="52" ref="R346:R356">Q346*H346</f>
        <v>0</v>
      </c>
      <c r="S346" s="168">
        <v>0</v>
      </c>
      <c r="T346" s="169">
        <f aca="true" t="shared" si="53" ref="T346:T356"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199</v>
      </c>
      <c r="AT346" s="170" t="s">
        <v>137</v>
      </c>
      <c r="AU346" s="170" t="s">
        <v>142</v>
      </c>
      <c r="AY346" s="17" t="s">
        <v>134</v>
      </c>
      <c r="BE346" s="171">
        <f aca="true" t="shared" si="54" ref="BE346:BE356">IF(N346="základní",J346,0)</f>
        <v>0</v>
      </c>
      <c r="BF346" s="171">
        <f aca="true" t="shared" si="55" ref="BF346:BF356">IF(N346="snížená",J346,0)</f>
        <v>0</v>
      </c>
      <c r="BG346" s="171">
        <f aca="true" t="shared" si="56" ref="BG346:BG356">IF(N346="zákl. přenesená",J346,0)</f>
        <v>0</v>
      </c>
      <c r="BH346" s="171">
        <f aca="true" t="shared" si="57" ref="BH346:BH356">IF(N346="sníž. přenesená",J346,0)</f>
        <v>0</v>
      </c>
      <c r="BI346" s="171">
        <f aca="true" t="shared" si="58" ref="BI346:BI356">IF(N346="nulová",J346,0)</f>
        <v>0</v>
      </c>
      <c r="BJ346" s="17" t="s">
        <v>142</v>
      </c>
      <c r="BK346" s="171">
        <f aca="true" t="shared" si="59" ref="BK346:BK356">ROUND(I346*H346,2)</f>
        <v>0</v>
      </c>
      <c r="BL346" s="17" t="s">
        <v>199</v>
      </c>
      <c r="BM346" s="170" t="s">
        <v>697</v>
      </c>
    </row>
    <row r="347" spans="1:65" s="2" customFormat="1" ht="16.5" customHeight="1">
      <c r="A347" s="32"/>
      <c r="B347" s="157"/>
      <c r="C347" s="188" t="s">
        <v>698</v>
      </c>
      <c r="D347" s="188" t="s">
        <v>192</v>
      </c>
      <c r="E347" s="189" t="s">
        <v>699</v>
      </c>
      <c r="F347" s="190" t="s">
        <v>700</v>
      </c>
      <c r="G347" s="191" t="s">
        <v>189</v>
      </c>
      <c r="H347" s="192">
        <v>2</v>
      </c>
      <c r="I347" s="193"/>
      <c r="J347" s="194">
        <f t="shared" si="50"/>
        <v>0</v>
      </c>
      <c r="K347" s="195"/>
      <c r="L347" s="196"/>
      <c r="M347" s="197" t="s">
        <v>1</v>
      </c>
      <c r="N347" s="198" t="s">
        <v>42</v>
      </c>
      <c r="O347" s="58"/>
      <c r="P347" s="168">
        <f t="shared" si="51"/>
        <v>0</v>
      </c>
      <c r="Q347" s="168">
        <v>0.0155</v>
      </c>
      <c r="R347" s="168">
        <f t="shared" si="52"/>
        <v>0.031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289</v>
      </c>
      <c r="AT347" s="170" t="s">
        <v>192</v>
      </c>
      <c r="AU347" s="170" t="s">
        <v>142</v>
      </c>
      <c r="AY347" s="17" t="s">
        <v>134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142</v>
      </c>
      <c r="BK347" s="171">
        <f t="shared" si="59"/>
        <v>0</v>
      </c>
      <c r="BL347" s="17" t="s">
        <v>199</v>
      </c>
      <c r="BM347" s="170" t="s">
        <v>701</v>
      </c>
    </row>
    <row r="348" spans="1:65" s="2" customFormat="1" ht="21.75" customHeight="1">
      <c r="A348" s="32"/>
      <c r="B348" s="157"/>
      <c r="C348" s="188" t="s">
        <v>702</v>
      </c>
      <c r="D348" s="188" t="s">
        <v>192</v>
      </c>
      <c r="E348" s="189" t="s">
        <v>703</v>
      </c>
      <c r="F348" s="190" t="s">
        <v>704</v>
      </c>
      <c r="G348" s="191" t="s">
        <v>189</v>
      </c>
      <c r="H348" s="192">
        <v>2</v>
      </c>
      <c r="I348" s="193"/>
      <c r="J348" s="194">
        <f t="shared" si="50"/>
        <v>0</v>
      </c>
      <c r="K348" s="195"/>
      <c r="L348" s="196"/>
      <c r="M348" s="197" t="s">
        <v>1</v>
      </c>
      <c r="N348" s="198" t="s">
        <v>42</v>
      </c>
      <c r="O348" s="58"/>
      <c r="P348" s="168">
        <f t="shared" si="51"/>
        <v>0</v>
      </c>
      <c r="Q348" s="168">
        <v>0.0012</v>
      </c>
      <c r="R348" s="168">
        <f t="shared" si="52"/>
        <v>0.0024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289</v>
      </c>
      <c r="AT348" s="170" t="s">
        <v>192</v>
      </c>
      <c r="AU348" s="170" t="s">
        <v>142</v>
      </c>
      <c r="AY348" s="17" t="s">
        <v>134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142</v>
      </c>
      <c r="BK348" s="171">
        <f t="shared" si="59"/>
        <v>0</v>
      </c>
      <c r="BL348" s="17" t="s">
        <v>199</v>
      </c>
      <c r="BM348" s="170" t="s">
        <v>705</v>
      </c>
    </row>
    <row r="349" spans="1:65" s="2" customFormat="1" ht="16.5" customHeight="1">
      <c r="A349" s="32"/>
      <c r="B349" s="157"/>
      <c r="C349" s="158" t="s">
        <v>706</v>
      </c>
      <c r="D349" s="158" t="s">
        <v>137</v>
      </c>
      <c r="E349" s="159" t="s">
        <v>707</v>
      </c>
      <c r="F349" s="160" t="s">
        <v>708</v>
      </c>
      <c r="G349" s="161" t="s">
        <v>189</v>
      </c>
      <c r="H349" s="162">
        <v>2</v>
      </c>
      <c r="I349" s="163"/>
      <c r="J349" s="164">
        <f t="shared" si="50"/>
        <v>0</v>
      </c>
      <c r="K349" s="165"/>
      <c r="L349" s="33"/>
      <c r="M349" s="166" t="s">
        <v>1</v>
      </c>
      <c r="N349" s="167" t="s">
        <v>42</v>
      </c>
      <c r="O349" s="58"/>
      <c r="P349" s="168">
        <f t="shared" si="51"/>
        <v>0</v>
      </c>
      <c r="Q349" s="168">
        <v>0</v>
      </c>
      <c r="R349" s="168">
        <f t="shared" si="52"/>
        <v>0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199</v>
      </c>
      <c r="AT349" s="170" t="s">
        <v>137</v>
      </c>
      <c r="AU349" s="170" t="s">
        <v>142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142</v>
      </c>
      <c r="BK349" s="171">
        <f t="shared" si="59"/>
        <v>0</v>
      </c>
      <c r="BL349" s="17" t="s">
        <v>199</v>
      </c>
      <c r="BM349" s="170" t="s">
        <v>709</v>
      </c>
    </row>
    <row r="350" spans="1:65" s="2" customFormat="1" ht="16.5" customHeight="1">
      <c r="A350" s="32"/>
      <c r="B350" s="157"/>
      <c r="C350" s="188" t="s">
        <v>710</v>
      </c>
      <c r="D350" s="188" t="s">
        <v>192</v>
      </c>
      <c r="E350" s="189" t="s">
        <v>711</v>
      </c>
      <c r="F350" s="190" t="s">
        <v>712</v>
      </c>
      <c r="G350" s="191" t="s">
        <v>189</v>
      </c>
      <c r="H350" s="192">
        <v>2</v>
      </c>
      <c r="I350" s="193"/>
      <c r="J350" s="194">
        <f t="shared" si="50"/>
        <v>0</v>
      </c>
      <c r="K350" s="195"/>
      <c r="L350" s="196"/>
      <c r="M350" s="197" t="s">
        <v>1</v>
      </c>
      <c r="N350" s="198" t="s">
        <v>42</v>
      </c>
      <c r="O350" s="58"/>
      <c r="P350" s="168">
        <f t="shared" si="51"/>
        <v>0</v>
      </c>
      <c r="Q350" s="168">
        <v>0.00045</v>
      </c>
      <c r="R350" s="168">
        <f t="shared" si="52"/>
        <v>0.0009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289</v>
      </c>
      <c r="AT350" s="170" t="s">
        <v>192</v>
      </c>
      <c r="AU350" s="170" t="s">
        <v>142</v>
      </c>
      <c r="AY350" s="17" t="s">
        <v>134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142</v>
      </c>
      <c r="BK350" s="171">
        <f t="shared" si="59"/>
        <v>0</v>
      </c>
      <c r="BL350" s="17" t="s">
        <v>199</v>
      </c>
      <c r="BM350" s="170" t="s">
        <v>713</v>
      </c>
    </row>
    <row r="351" spans="1:65" s="2" customFormat="1" ht="21.75" customHeight="1">
      <c r="A351" s="32"/>
      <c r="B351" s="157"/>
      <c r="C351" s="158" t="s">
        <v>714</v>
      </c>
      <c r="D351" s="158" t="s">
        <v>137</v>
      </c>
      <c r="E351" s="159" t="s">
        <v>715</v>
      </c>
      <c r="F351" s="160" t="s">
        <v>716</v>
      </c>
      <c r="G351" s="161" t="s">
        <v>189</v>
      </c>
      <c r="H351" s="162">
        <v>2</v>
      </c>
      <c r="I351" s="163"/>
      <c r="J351" s="164">
        <f t="shared" si="50"/>
        <v>0</v>
      </c>
      <c r="K351" s="165"/>
      <c r="L351" s="33"/>
      <c r="M351" s="166" t="s">
        <v>1</v>
      </c>
      <c r="N351" s="167" t="s">
        <v>42</v>
      </c>
      <c r="O351" s="58"/>
      <c r="P351" s="168">
        <f t="shared" si="51"/>
        <v>0</v>
      </c>
      <c r="Q351" s="168">
        <v>0</v>
      </c>
      <c r="R351" s="168">
        <f t="shared" si="52"/>
        <v>0</v>
      </c>
      <c r="S351" s="168">
        <v>0</v>
      </c>
      <c r="T351" s="169">
        <f t="shared" si="5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199</v>
      </c>
      <c r="AT351" s="170" t="s">
        <v>137</v>
      </c>
      <c r="AU351" s="170" t="s">
        <v>142</v>
      </c>
      <c r="AY351" s="17" t="s">
        <v>134</v>
      </c>
      <c r="BE351" s="171">
        <f t="shared" si="54"/>
        <v>0</v>
      </c>
      <c r="BF351" s="171">
        <f t="shared" si="55"/>
        <v>0</v>
      </c>
      <c r="BG351" s="171">
        <f t="shared" si="56"/>
        <v>0</v>
      </c>
      <c r="BH351" s="171">
        <f t="shared" si="57"/>
        <v>0</v>
      </c>
      <c r="BI351" s="171">
        <f t="shared" si="58"/>
        <v>0</v>
      </c>
      <c r="BJ351" s="17" t="s">
        <v>142</v>
      </c>
      <c r="BK351" s="171">
        <f t="shared" si="59"/>
        <v>0</v>
      </c>
      <c r="BL351" s="17" t="s">
        <v>199</v>
      </c>
      <c r="BM351" s="170" t="s">
        <v>717</v>
      </c>
    </row>
    <row r="352" spans="1:65" s="2" customFormat="1" ht="16.5" customHeight="1">
      <c r="A352" s="32"/>
      <c r="B352" s="157"/>
      <c r="C352" s="188" t="s">
        <v>718</v>
      </c>
      <c r="D352" s="188" t="s">
        <v>192</v>
      </c>
      <c r="E352" s="189" t="s">
        <v>719</v>
      </c>
      <c r="F352" s="190" t="s">
        <v>720</v>
      </c>
      <c r="G352" s="191" t="s">
        <v>189</v>
      </c>
      <c r="H352" s="192">
        <v>2</v>
      </c>
      <c r="I352" s="193"/>
      <c r="J352" s="194">
        <f t="shared" si="50"/>
        <v>0</v>
      </c>
      <c r="K352" s="195"/>
      <c r="L352" s="196"/>
      <c r="M352" s="197" t="s">
        <v>1</v>
      </c>
      <c r="N352" s="198" t="s">
        <v>42</v>
      </c>
      <c r="O352" s="58"/>
      <c r="P352" s="168">
        <f t="shared" si="51"/>
        <v>0</v>
      </c>
      <c r="Q352" s="168">
        <v>0.00135</v>
      </c>
      <c r="R352" s="168">
        <f t="shared" si="52"/>
        <v>0.0027</v>
      </c>
      <c r="S352" s="168">
        <v>0</v>
      </c>
      <c r="T352" s="169">
        <f t="shared" si="5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289</v>
      </c>
      <c r="AT352" s="170" t="s">
        <v>192</v>
      </c>
      <c r="AU352" s="170" t="s">
        <v>142</v>
      </c>
      <c r="AY352" s="17" t="s">
        <v>134</v>
      </c>
      <c r="BE352" s="171">
        <f t="shared" si="54"/>
        <v>0</v>
      </c>
      <c r="BF352" s="171">
        <f t="shared" si="55"/>
        <v>0</v>
      </c>
      <c r="BG352" s="171">
        <f t="shared" si="56"/>
        <v>0</v>
      </c>
      <c r="BH352" s="171">
        <f t="shared" si="57"/>
        <v>0</v>
      </c>
      <c r="BI352" s="171">
        <f t="shared" si="58"/>
        <v>0</v>
      </c>
      <c r="BJ352" s="17" t="s">
        <v>142</v>
      </c>
      <c r="BK352" s="171">
        <f t="shared" si="59"/>
        <v>0</v>
      </c>
      <c r="BL352" s="17" t="s">
        <v>199</v>
      </c>
      <c r="BM352" s="170" t="s">
        <v>721</v>
      </c>
    </row>
    <row r="353" spans="1:65" s="2" customFormat="1" ht="21.75" customHeight="1">
      <c r="A353" s="32"/>
      <c r="B353" s="157"/>
      <c r="C353" s="158" t="s">
        <v>722</v>
      </c>
      <c r="D353" s="158" t="s">
        <v>137</v>
      </c>
      <c r="E353" s="159" t="s">
        <v>723</v>
      </c>
      <c r="F353" s="160" t="s">
        <v>724</v>
      </c>
      <c r="G353" s="161" t="s">
        <v>234</v>
      </c>
      <c r="H353" s="162">
        <v>0.037</v>
      </c>
      <c r="I353" s="163"/>
      <c r="J353" s="164">
        <f t="shared" si="50"/>
        <v>0</v>
      </c>
      <c r="K353" s="165"/>
      <c r="L353" s="33"/>
      <c r="M353" s="166" t="s">
        <v>1</v>
      </c>
      <c r="N353" s="167" t="s">
        <v>42</v>
      </c>
      <c r="O353" s="58"/>
      <c r="P353" s="168">
        <f t="shared" si="51"/>
        <v>0</v>
      </c>
      <c r="Q353" s="168">
        <v>0</v>
      </c>
      <c r="R353" s="168">
        <f t="shared" si="52"/>
        <v>0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199</v>
      </c>
      <c r="AT353" s="170" t="s">
        <v>137</v>
      </c>
      <c r="AU353" s="170" t="s">
        <v>142</v>
      </c>
      <c r="AY353" s="17" t="s">
        <v>134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142</v>
      </c>
      <c r="BK353" s="171">
        <f t="shared" si="59"/>
        <v>0</v>
      </c>
      <c r="BL353" s="17" t="s">
        <v>199</v>
      </c>
      <c r="BM353" s="170" t="s">
        <v>725</v>
      </c>
    </row>
    <row r="354" spans="1:65" s="2" customFormat="1" ht="21.75" customHeight="1">
      <c r="A354" s="32"/>
      <c r="B354" s="157"/>
      <c r="C354" s="158" t="s">
        <v>726</v>
      </c>
      <c r="D354" s="158" t="s">
        <v>137</v>
      </c>
      <c r="E354" s="159" t="s">
        <v>727</v>
      </c>
      <c r="F354" s="160" t="s">
        <v>728</v>
      </c>
      <c r="G354" s="161" t="s">
        <v>234</v>
      </c>
      <c r="H354" s="162">
        <v>0.037</v>
      </c>
      <c r="I354" s="163"/>
      <c r="J354" s="164">
        <f t="shared" si="50"/>
        <v>0</v>
      </c>
      <c r="K354" s="165"/>
      <c r="L354" s="33"/>
      <c r="M354" s="166" t="s">
        <v>1</v>
      </c>
      <c r="N354" s="167" t="s">
        <v>42</v>
      </c>
      <c r="O354" s="58"/>
      <c r="P354" s="168">
        <f t="shared" si="51"/>
        <v>0</v>
      </c>
      <c r="Q354" s="168">
        <v>0</v>
      </c>
      <c r="R354" s="168">
        <f t="shared" si="52"/>
        <v>0</v>
      </c>
      <c r="S354" s="168">
        <v>0</v>
      </c>
      <c r="T354" s="169">
        <f t="shared" si="5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199</v>
      </c>
      <c r="AT354" s="170" t="s">
        <v>137</v>
      </c>
      <c r="AU354" s="170" t="s">
        <v>142</v>
      </c>
      <c r="AY354" s="17" t="s">
        <v>134</v>
      </c>
      <c r="BE354" s="171">
        <f t="shared" si="54"/>
        <v>0</v>
      </c>
      <c r="BF354" s="171">
        <f t="shared" si="55"/>
        <v>0</v>
      </c>
      <c r="BG354" s="171">
        <f t="shared" si="56"/>
        <v>0</v>
      </c>
      <c r="BH354" s="171">
        <f t="shared" si="57"/>
        <v>0</v>
      </c>
      <c r="BI354" s="171">
        <f t="shared" si="58"/>
        <v>0</v>
      </c>
      <c r="BJ354" s="17" t="s">
        <v>142</v>
      </c>
      <c r="BK354" s="171">
        <f t="shared" si="59"/>
        <v>0</v>
      </c>
      <c r="BL354" s="17" t="s">
        <v>199</v>
      </c>
      <c r="BM354" s="170" t="s">
        <v>729</v>
      </c>
    </row>
    <row r="355" spans="1:65" s="2" customFormat="1" ht="21.75" customHeight="1">
      <c r="A355" s="32"/>
      <c r="B355" s="157"/>
      <c r="C355" s="158" t="s">
        <v>730</v>
      </c>
      <c r="D355" s="158" t="s">
        <v>137</v>
      </c>
      <c r="E355" s="159" t="s">
        <v>731</v>
      </c>
      <c r="F355" s="160" t="s">
        <v>732</v>
      </c>
      <c r="G355" s="161" t="s">
        <v>520</v>
      </c>
      <c r="H355" s="162">
        <v>1</v>
      </c>
      <c r="I355" s="163"/>
      <c r="J355" s="164">
        <f t="shared" si="50"/>
        <v>0</v>
      </c>
      <c r="K355" s="165"/>
      <c r="L355" s="33"/>
      <c r="M355" s="166" t="s">
        <v>1</v>
      </c>
      <c r="N355" s="167" t="s">
        <v>42</v>
      </c>
      <c r="O355" s="58"/>
      <c r="P355" s="168">
        <f t="shared" si="51"/>
        <v>0</v>
      </c>
      <c r="Q355" s="168">
        <v>0</v>
      </c>
      <c r="R355" s="168">
        <f t="shared" si="52"/>
        <v>0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199</v>
      </c>
      <c r="AT355" s="170" t="s">
        <v>137</v>
      </c>
      <c r="AU355" s="170" t="s">
        <v>142</v>
      </c>
      <c r="AY355" s="17" t="s">
        <v>134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142</v>
      </c>
      <c r="BK355" s="171">
        <f t="shared" si="59"/>
        <v>0</v>
      </c>
      <c r="BL355" s="17" t="s">
        <v>199</v>
      </c>
      <c r="BM355" s="170" t="s">
        <v>733</v>
      </c>
    </row>
    <row r="356" spans="1:65" s="2" customFormat="1" ht="21.75" customHeight="1">
      <c r="A356" s="32"/>
      <c r="B356" s="157"/>
      <c r="C356" s="158" t="s">
        <v>734</v>
      </c>
      <c r="D356" s="158" t="s">
        <v>137</v>
      </c>
      <c r="E356" s="159" t="s">
        <v>735</v>
      </c>
      <c r="F356" s="160" t="s">
        <v>736</v>
      </c>
      <c r="G356" s="161" t="s">
        <v>520</v>
      </c>
      <c r="H356" s="162">
        <v>2</v>
      </c>
      <c r="I356" s="163"/>
      <c r="J356" s="164">
        <f t="shared" si="50"/>
        <v>0</v>
      </c>
      <c r="K356" s="165"/>
      <c r="L356" s="33"/>
      <c r="M356" s="166" t="s">
        <v>1</v>
      </c>
      <c r="N356" s="167" t="s">
        <v>42</v>
      </c>
      <c r="O356" s="58"/>
      <c r="P356" s="168">
        <f t="shared" si="51"/>
        <v>0</v>
      </c>
      <c r="Q356" s="168">
        <v>0</v>
      </c>
      <c r="R356" s="168">
        <f t="shared" si="52"/>
        <v>0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199</v>
      </c>
      <c r="AT356" s="170" t="s">
        <v>137</v>
      </c>
      <c r="AU356" s="170" t="s">
        <v>142</v>
      </c>
      <c r="AY356" s="17" t="s">
        <v>134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142</v>
      </c>
      <c r="BK356" s="171">
        <f t="shared" si="59"/>
        <v>0</v>
      </c>
      <c r="BL356" s="17" t="s">
        <v>199</v>
      </c>
      <c r="BM356" s="170" t="s">
        <v>737</v>
      </c>
    </row>
    <row r="357" spans="2:63" s="12" customFormat="1" ht="22.9" customHeight="1">
      <c r="B357" s="144"/>
      <c r="D357" s="145" t="s">
        <v>75</v>
      </c>
      <c r="E357" s="155" t="s">
        <v>738</v>
      </c>
      <c r="F357" s="155" t="s">
        <v>739</v>
      </c>
      <c r="I357" s="147"/>
      <c r="J357" s="156">
        <f>BK357</f>
        <v>0</v>
      </c>
      <c r="L357" s="144"/>
      <c r="M357" s="149"/>
      <c r="N357" s="150"/>
      <c r="O357" s="150"/>
      <c r="P357" s="151">
        <f>SUM(P358:P366)</f>
        <v>0</v>
      </c>
      <c r="Q357" s="150"/>
      <c r="R357" s="151">
        <f>SUM(R358:R366)</f>
        <v>0.3261768</v>
      </c>
      <c r="S357" s="150"/>
      <c r="T357" s="152">
        <f>SUM(T358:T366)</f>
        <v>0</v>
      </c>
      <c r="AR357" s="145" t="s">
        <v>142</v>
      </c>
      <c r="AT357" s="153" t="s">
        <v>75</v>
      </c>
      <c r="AU357" s="153" t="s">
        <v>81</v>
      </c>
      <c r="AY357" s="145" t="s">
        <v>134</v>
      </c>
      <c r="BK357" s="154">
        <f>SUM(BK358:BK366)</f>
        <v>0</v>
      </c>
    </row>
    <row r="358" spans="1:65" s="2" customFormat="1" ht="21.75" customHeight="1">
      <c r="A358" s="32"/>
      <c r="B358" s="157"/>
      <c r="C358" s="158" t="s">
        <v>740</v>
      </c>
      <c r="D358" s="158" t="s">
        <v>137</v>
      </c>
      <c r="E358" s="159" t="s">
        <v>741</v>
      </c>
      <c r="F358" s="160" t="s">
        <v>742</v>
      </c>
      <c r="G358" s="161" t="s">
        <v>140</v>
      </c>
      <c r="H358" s="162">
        <v>5.52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0.03767</v>
      </c>
      <c r="R358" s="168">
        <f>Q358*H358</f>
        <v>0.2079384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199</v>
      </c>
      <c r="AT358" s="170" t="s">
        <v>137</v>
      </c>
      <c r="AU358" s="170" t="s">
        <v>142</v>
      </c>
      <c r="AY358" s="17" t="s">
        <v>134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142</v>
      </c>
      <c r="BK358" s="171">
        <f>ROUND(I358*H358,2)</f>
        <v>0</v>
      </c>
      <c r="BL358" s="17" t="s">
        <v>199</v>
      </c>
      <c r="BM358" s="170" t="s">
        <v>743</v>
      </c>
    </row>
    <row r="359" spans="2:51" s="13" customFormat="1" ht="12">
      <c r="B359" s="172"/>
      <c r="D359" s="173" t="s">
        <v>144</v>
      </c>
      <c r="E359" s="174" t="s">
        <v>1</v>
      </c>
      <c r="F359" s="175" t="s">
        <v>81</v>
      </c>
      <c r="H359" s="176">
        <v>1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144</v>
      </c>
      <c r="AU359" s="174" t="s">
        <v>142</v>
      </c>
      <c r="AV359" s="13" t="s">
        <v>142</v>
      </c>
      <c r="AW359" s="13" t="s">
        <v>33</v>
      </c>
      <c r="AX359" s="13" t="s">
        <v>76</v>
      </c>
      <c r="AY359" s="174" t="s">
        <v>134</v>
      </c>
    </row>
    <row r="360" spans="2:51" s="13" customFormat="1" ht="12">
      <c r="B360" s="172"/>
      <c r="D360" s="173" t="s">
        <v>144</v>
      </c>
      <c r="E360" s="174" t="s">
        <v>1</v>
      </c>
      <c r="F360" s="175" t="s">
        <v>744</v>
      </c>
      <c r="H360" s="176">
        <v>4.52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144</v>
      </c>
      <c r="AU360" s="174" t="s">
        <v>142</v>
      </c>
      <c r="AV360" s="13" t="s">
        <v>142</v>
      </c>
      <c r="AW360" s="13" t="s">
        <v>33</v>
      </c>
      <c r="AX360" s="13" t="s">
        <v>76</v>
      </c>
      <c r="AY360" s="174" t="s">
        <v>134</v>
      </c>
    </row>
    <row r="361" spans="2:51" s="15" customFormat="1" ht="12">
      <c r="B361" s="199"/>
      <c r="D361" s="173" t="s">
        <v>144</v>
      </c>
      <c r="E361" s="200" t="s">
        <v>1</v>
      </c>
      <c r="F361" s="201" t="s">
        <v>206</v>
      </c>
      <c r="H361" s="202">
        <v>5.52</v>
      </c>
      <c r="I361" s="203"/>
      <c r="L361" s="199"/>
      <c r="M361" s="204"/>
      <c r="N361" s="205"/>
      <c r="O361" s="205"/>
      <c r="P361" s="205"/>
      <c r="Q361" s="205"/>
      <c r="R361" s="205"/>
      <c r="S361" s="205"/>
      <c r="T361" s="206"/>
      <c r="AT361" s="200" t="s">
        <v>144</v>
      </c>
      <c r="AU361" s="200" t="s">
        <v>142</v>
      </c>
      <c r="AV361" s="15" t="s">
        <v>141</v>
      </c>
      <c r="AW361" s="15" t="s">
        <v>33</v>
      </c>
      <c r="AX361" s="15" t="s">
        <v>81</v>
      </c>
      <c r="AY361" s="200" t="s">
        <v>134</v>
      </c>
    </row>
    <row r="362" spans="1:65" s="2" customFormat="1" ht="16.5" customHeight="1">
      <c r="A362" s="32"/>
      <c r="B362" s="157"/>
      <c r="C362" s="158" t="s">
        <v>745</v>
      </c>
      <c r="D362" s="158" t="s">
        <v>137</v>
      </c>
      <c r="E362" s="159" t="s">
        <v>746</v>
      </c>
      <c r="F362" s="160" t="s">
        <v>747</v>
      </c>
      <c r="G362" s="161" t="s">
        <v>140</v>
      </c>
      <c r="H362" s="162">
        <v>5.52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0.0003</v>
      </c>
      <c r="R362" s="168">
        <f>Q362*H362</f>
        <v>0.0016559999999999997</v>
      </c>
      <c r="S362" s="168">
        <v>0</v>
      </c>
      <c r="T362" s="16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199</v>
      </c>
      <c r="AT362" s="170" t="s">
        <v>137</v>
      </c>
      <c r="AU362" s="170" t="s">
        <v>142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199</v>
      </c>
      <c r="BM362" s="170" t="s">
        <v>748</v>
      </c>
    </row>
    <row r="363" spans="1:65" s="2" customFormat="1" ht="16.5" customHeight="1">
      <c r="A363" s="32"/>
      <c r="B363" s="157"/>
      <c r="C363" s="188" t="s">
        <v>749</v>
      </c>
      <c r="D363" s="188" t="s">
        <v>192</v>
      </c>
      <c r="E363" s="189" t="s">
        <v>750</v>
      </c>
      <c r="F363" s="190" t="s">
        <v>751</v>
      </c>
      <c r="G363" s="191" t="s">
        <v>140</v>
      </c>
      <c r="H363" s="192">
        <v>6.072</v>
      </c>
      <c r="I363" s="193"/>
      <c r="J363" s="194">
        <f>ROUND(I363*H363,2)</f>
        <v>0</v>
      </c>
      <c r="K363" s="195"/>
      <c r="L363" s="196"/>
      <c r="M363" s="197" t="s">
        <v>1</v>
      </c>
      <c r="N363" s="198" t="s">
        <v>42</v>
      </c>
      <c r="O363" s="58"/>
      <c r="P363" s="168">
        <f>O363*H363</f>
        <v>0</v>
      </c>
      <c r="Q363" s="168">
        <v>0.0192</v>
      </c>
      <c r="R363" s="168">
        <f>Q363*H363</f>
        <v>0.11658239999999999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289</v>
      </c>
      <c r="AT363" s="170" t="s">
        <v>192</v>
      </c>
      <c r="AU363" s="170" t="s">
        <v>142</v>
      </c>
      <c r="AY363" s="17" t="s">
        <v>134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142</v>
      </c>
      <c r="BK363" s="171">
        <f>ROUND(I363*H363,2)</f>
        <v>0</v>
      </c>
      <c r="BL363" s="17" t="s">
        <v>199</v>
      </c>
      <c r="BM363" s="170" t="s">
        <v>752</v>
      </c>
    </row>
    <row r="364" spans="2:51" s="13" customFormat="1" ht="12">
      <c r="B364" s="172"/>
      <c r="D364" s="173" t="s">
        <v>144</v>
      </c>
      <c r="E364" s="174" t="s">
        <v>1</v>
      </c>
      <c r="F364" s="175" t="s">
        <v>753</v>
      </c>
      <c r="H364" s="176">
        <v>6.072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81</v>
      </c>
      <c r="AY364" s="174" t="s">
        <v>134</v>
      </c>
    </row>
    <row r="365" spans="1:65" s="2" customFormat="1" ht="21.75" customHeight="1">
      <c r="A365" s="32"/>
      <c r="B365" s="157"/>
      <c r="C365" s="158" t="s">
        <v>754</v>
      </c>
      <c r="D365" s="158" t="s">
        <v>137</v>
      </c>
      <c r="E365" s="159" t="s">
        <v>755</v>
      </c>
      <c r="F365" s="160" t="s">
        <v>756</v>
      </c>
      <c r="G365" s="161" t="s">
        <v>234</v>
      </c>
      <c r="H365" s="162">
        <v>0.326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</v>
      </c>
      <c r="R365" s="168">
        <f>Q365*H365</f>
        <v>0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199</v>
      </c>
      <c r="AT365" s="170" t="s">
        <v>137</v>
      </c>
      <c r="AU365" s="170" t="s">
        <v>142</v>
      </c>
      <c r="AY365" s="17" t="s">
        <v>134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142</v>
      </c>
      <c r="BK365" s="171">
        <f>ROUND(I365*H365,2)</f>
        <v>0</v>
      </c>
      <c r="BL365" s="17" t="s">
        <v>199</v>
      </c>
      <c r="BM365" s="170" t="s">
        <v>757</v>
      </c>
    </row>
    <row r="366" spans="1:65" s="2" customFormat="1" ht="21.75" customHeight="1">
      <c r="A366" s="32"/>
      <c r="B366" s="157"/>
      <c r="C366" s="158" t="s">
        <v>758</v>
      </c>
      <c r="D366" s="158" t="s">
        <v>137</v>
      </c>
      <c r="E366" s="159" t="s">
        <v>759</v>
      </c>
      <c r="F366" s="160" t="s">
        <v>760</v>
      </c>
      <c r="G366" s="161" t="s">
        <v>234</v>
      </c>
      <c r="H366" s="162">
        <v>0.326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199</v>
      </c>
      <c r="AT366" s="170" t="s">
        <v>137</v>
      </c>
      <c r="AU366" s="170" t="s">
        <v>142</v>
      </c>
      <c r="AY366" s="17" t="s">
        <v>134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142</v>
      </c>
      <c r="BK366" s="171">
        <f>ROUND(I366*H366,2)</f>
        <v>0</v>
      </c>
      <c r="BL366" s="17" t="s">
        <v>199</v>
      </c>
      <c r="BM366" s="170" t="s">
        <v>761</v>
      </c>
    </row>
    <row r="367" spans="2:63" s="12" customFormat="1" ht="22.9" customHeight="1">
      <c r="B367" s="144"/>
      <c r="D367" s="145" t="s">
        <v>75</v>
      </c>
      <c r="E367" s="155" t="s">
        <v>762</v>
      </c>
      <c r="F367" s="155" t="s">
        <v>763</v>
      </c>
      <c r="I367" s="147"/>
      <c r="J367" s="156">
        <f>BK367</f>
        <v>0</v>
      </c>
      <c r="L367" s="144"/>
      <c r="M367" s="149"/>
      <c r="N367" s="150"/>
      <c r="O367" s="150"/>
      <c r="P367" s="151">
        <f>SUM(P368:P379)</f>
        <v>0</v>
      </c>
      <c r="Q367" s="150"/>
      <c r="R367" s="151">
        <f>SUM(R368:R379)</f>
        <v>0.00090586</v>
      </c>
      <c r="S367" s="150"/>
      <c r="T367" s="152">
        <f>SUM(T368:T379)</f>
        <v>0.016710000000000003</v>
      </c>
      <c r="AR367" s="145" t="s">
        <v>142</v>
      </c>
      <c r="AT367" s="153" t="s">
        <v>75</v>
      </c>
      <c r="AU367" s="153" t="s">
        <v>81</v>
      </c>
      <c r="AY367" s="145" t="s">
        <v>134</v>
      </c>
      <c r="BK367" s="154">
        <f>SUM(BK368:BK379)</f>
        <v>0</v>
      </c>
    </row>
    <row r="368" spans="1:65" s="2" customFormat="1" ht="21.75" customHeight="1">
      <c r="A368" s="32"/>
      <c r="B368" s="157"/>
      <c r="C368" s="158" t="s">
        <v>764</v>
      </c>
      <c r="D368" s="158" t="s">
        <v>137</v>
      </c>
      <c r="E368" s="159" t="s">
        <v>765</v>
      </c>
      <c r="F368" s="160" t="s">
        <v>766</v>
      </c>
      <c r="G368" s="161" t="s">
        <v>140</v>
      </c>
      <c r="H368" s="162">
        <v>5.57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</v>
      </c>
      <c r="R368" s="168">
        <f>Q368*H368</f>
        <v>0</v>
      </c>
      <c r="S368" s="168">
        <v>0.003</v>
      </c>
      <c r="T368" s="169">
        <f>S368*H368</f>
        <v>0.016710000000000003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199</v>
      </c>
      <c r="AT368" s="170" t="s">
        <v>137</v>
      </c>
      <c r="AU368" s="170" t="s">
        <v>142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142</v>
      </c>
      <c r="BK368" s="171">
        <f>ROUND(I368*H368,2)</f>
        <v>0</v>
      </c>
      <c r="BL368" s="17" t="s">
        <v>199</v>
      </c>
      <c r="BM368" s="170" t="s">
        <v>767</v>
      </c>
    </row>
    <row r="369" spans="2:51" s="14" customFormat="1" ht="12">
      <c r="B369" s="181"/>
      <c r="D369" s="173" t="s">
        <v>144</v>
      </c>
      <c r="E369" s="182" t="s">
        <v>1</v>
      </c>
      <c r="F369" s="183" t="s">
        <v>768</v>
      </c>
      <c r="H369" s="182" t="s">
        <v>1</v>
      </c>
      <c r="I369" s="184"/>
      <c r="L369" s="181"/>
      <c r="M369" s="185"/>
      <c r="N369" s="186"/>
      <c r="O369" s="186"/>
      <c r="P369" s="186"/>
      <c r="Q369" s="186"/>
      <c r="R369" s="186"/>
      <c r="S369" s="186"/>
      <c r="T369" s="187"/>
      <c r="AT369" s="182" t="s">
        <v>144</v>
      </c>
      <c r="AU369" s="182" t="s">
        <v>142</v>
      </c>
      <c r="AV369" s="14" t="s">
        <v>81</v>
      </c>
      <c r="AW369" s="14" t="s">
        <v>33</v>
      </c>
      <c r="AX369" s="14" t="s">
        <v>76</v>
      </c>
      <c r="AY369" s="182" t="s">
        <v>134</v>
      </c>
    </row>
    <row r="370" spans="2:51" s="13" customFormat="1" ht="12">
      <c r="B370" s="172"/>
      <c r="D370" s="173" t="s">
        <v>144</v>
      </c>
      <c r="E370" s="174" t="s">
        <v>1</v>
      </c>
      <c r="F370" s="175" t="s">
        <v>769</v>
      </c>
      <c r="H370" s="176">
        <v>0.99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144</v>
      </c>
      <c r="AU370" s="174" t="s">
        <v>142</v>
      </c>
      <c r="AV370" s="13" t="s">
        <v>142</v>
      </c>
      <c r="AW370" s="13" t="s">
        <v>33</v>
      </c>
      <c r="AX370" s="13" t="s">
        <v>76</v>
      </c>
      <c r="AY370" s="174" t="s">
        <v>134</v>
      </c>
    </row>
    <row r="371" spans="2:51" s="13" customFormat="1" ht="12">
      <c r="B371" s="172"/>
      <c r="D371" s="173" t="s">
        <v>144</v>
      </c>
      <c r="E371" s="174" t="s">
        <v>1</v>
      </c>
      <c r="F371" s="175" t="s">
        <v>770</v>
      </c>
      <c r="H371" s="176">
        <v>3.12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144</v>
      </c>
      <c r="AU371" s="174" t="s">
        <v>142</v>
      </c>
      <c r="AV371" s="13" t="s">
        <v>142</v>
      </c>
      <c r="AW371" s="13" t="s">
        <v>33</v>
      </c>
      <c r="AX371" s="13" t="s">
        <v>76</v>
      </c>
      <c r="AY371" s="174" t="s">
        <v>134</v>
      </c>
    </row>
    <row r="372" spans="2:51" s="13" customFormat="1" ht="12">
      <c r="B372" s="172"/>
      <c r="D372" s="173" t="s">
        <v>144</v>
      </c>
      <c r="E372" s="174" t="s">
        <v>1</v>
      </c>
      <c r="F372" s="175" t="s">
        <v>771</v>
      </c>
      <c r="H372" s="176">
        <v>1.46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144</v>
      </c>
      <c r="AU372" s="174" t="s">
        <v>142</v>
      </c>
      <c r="AV372" s="13" t="s">
        <v>142</v>
      </c>
      <c r="AW372" s="13" t="s">
        <v>33</v>
      </c>
      <c r="AX372" s="13" t="s">
        <v>76</v>
      </c>
      <c r="AY372" s="174" t="s">
        <v>134</v>
      </c>
    </row>
    <row r="373" spans="2:51" s="15" customFormat="1" ht="12">
      <c r="B373" s="199"/>
      <c r="D373" s="173" t="s">
        <v>144</v>
      </c>
      <c r="E373" s="200" t="s">
        <v>1</v>
      </c>
      <c r="F373" s="201" t="s">
        <v>206</v>
      </c>
      <c r="H373" s="202">
        <v>5.57</v>
      </c>
      <c r="I373" s="203"/>
      <c r="L373" s="199"/>
      <c r="M373" s="204"/>
      <c r="N373" s="205"/>
      <c r="O373" s="205"/>
      <c r="P373" s="205"/>
      <c r="Q373" s="205"/>
      <c r="R373" s="205"/>
      <c r="S373" s="205"/>
      <c r="T373" s="206"/>
      <c r="AT373" s="200" t="s">
        <v>144</v>
      </c>
      <c r="AU373" s="200" t="s">
        <v>142</v>
      </c>
      <c r="AV373" s="15" t="s">
        <v>141</v>
      </c>
      <c r="AW373" s="15" t="s">
        <v>33</v>
      </c>
      <c r="AX373" s="15" t="s">
        <v>81</v>
      </c>
      <c r="AY373" s="200" t="s">
        <v>134</v>
      </c>
    </row>
    <row r="374" spans="1:65" s="2" customFormat="1" ht="16.5" customHeight="1">
      <c r="A374" s="32"/>
      <c r="B374" s="157"/>
      <c r="C374" s="158" t="s">
        <v>772</v>
      </c>
      <c r="D374" s="158" t="s">
        <v>137</v>
      </c>
      <c r="E374" s="159" t="s">
        <v>773</v>
      </c>
      <c r="F374" s="160" t="s">
        <v>774</v>
      </c>
      <c r="G374" s="161" t="s">
        <v>300</v>
      </c>
      <c r="H374" s="162">
        <v>3.4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1E-05</v>
      </c>
      <c r="R374" s="168">
        <f>Q374*H374</f>
        <v>3.4E-05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199</v>
      </c>
      <c r="AT374" s="170" t="s">
        <v>137</v>
      </c>
      <c r="AU374" s="170" t="s">
        <v>142</v>
      </c>
      <c r="AY374" s="17" t="s">
        <v>134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142</v>
      </c>
      <c r="BK374" s="171">
        <f>ROUND(I374*H374,2)</f>
        <v>0</v>
      </c>
      <c r="BL374" s="17" t="s">
        <v>199</v>
      </c>
      <c r="BM374" s="170" t="s">
        <v>775</v>
      </c>
    </row>
    <row r="375" spans="2:51" s="13" customFormat="1" ht="12">
      <c r="B375" s="172"/>
      <c r="D375" s="173" t="s">
        <v>144</v>
      </c>
      <c r="E375" s="174" t="s">
        <v>1</v>
      </c>
      <c r="F375" s="175" t="s">
        <v>776</v>
      </c>
      <c r="H375" s="176">
        <v>3.4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144</v>
      </c>
      <c r="AU375" s="174" t="s">
        <v>142</v>
      </c>
      <c r="AV375" s="13" t="s">
        <v>142</v>
      </c>
      <c r="AW375" s="13" t="s">
        <v>33</v>
      </c>
      <c r="AX375" s="13" t="s">
        <v>81</v>
      </c>
      <c r="AY375" s="174" t="s">
        <v>134</v>
      </c>
    </row>
    <row r="376" spans="1:65" s="2" customFormat="1" ht="16.5" customHeight="1">
      <c r="A376" s="32"/>
      <c r="B376" s="157"/>
      <c r="C376" s="188" t="s">
        <v>777</v>
      </c>
      <c r="D376" s="188" t="s">
        <v>192</v>
      </c>
      <c r="E376" s="189" t="s">
        <v>778</v>
      </c>
      <c r="F376" s="190" t="s">
        <v>779</v>
      </c>
      <c r="G376" s="191" t="s">
        <v>300</v>
      </c>
      <c r="H376" s="192">
        <v>3.963</v>
      </c>
      <c r="I376" s="193"/>
      <c r="J376" s="194">
        <f>ROUND(I376*H376,2)</f>
        <v>0</v>
      </c>
      <c r="K376" s="195"/>
      <c r="L376" s="196"/>
      <c r="M376" s="197" t="s">
        <v>1</v>
      </c>
      <c r="N376" s="198" t="s">
        <v>42</v>
      </c>
      <c r="O376" s="58"/>
      <c r="P376" s="168">
        <f>O376*H376</f>
        <v>0</v>
      </c>
      <c r="Q376" s="168">
        <v>0.00022</v>
      </c>
      <c r="R376" s="168">
        <f>Q376*H376</f>
        <v>0.00087186</v>
      </c>
      <c r="S376" s="168">
        <v>0</v>
      </c>
      <c r="T376" s="16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289</v>
      </c>
      <c r="AT376" s="170" t="s">
        <v>192</v>
      </c>
      <c r="AU376" s="170" t="s">
        <v>142</v>
      </c>
      <c r="AY376" s="17" t="s">
        <v>134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142</v>
      </c>
      <c r="BK376" s="171">
        <f>ROUND(I376*H376,2)</f>
        <v>0</v>
      </c>
      <c r="BL376" s="17" t="s">
        <v>199</v>
      </c>
      <c r="BM376" s="170" t="s">
        <v>780</v>
      </c>
    </row>
    <row r="377" spans="2:51" s="13" customFormat="1" ht="12">
      <c r="B377" s="172"/>
      <c r="D377" s="173" t="s">
        <v>144</v>
      </c>
      <c r="F377" s="175" t="s">
        <v>781</v>
      </c>
      <c r="H377" s="176">
        <v>3.963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144</v>
      </c>
      <c r="AU377" s="174" t="s">
        <v>142</v>
      </c>
      <c r="AV377" s="13" t="s">
        <v>142</v>
      </c>
      <c r="AW377" s="13" t="s">
        <v>3</v>
      </c>
      <c r="AX377" s="13" t="s">
        <v>81</v>
      </c>
      <c r="AY377" s="174" t="s">
        <v>134</v>
      </c>
    </row>
    <row r="378" spans="1:65" s="2" customFormat="1" ht="21.75" customHeight="1">
      <c r="A378" s="32"/>
      <c r="B378" s="157"/>
      <c r="C378" s="158" t="s">
        <v>782</v>
      </c>
      <c r="D378" s="158" t="s">
        <v>137</v>
      </c>
      <c r="E378" s="159" t="s">
        <v>783</v>
      </c>
      <c r="F378" s="160" t="s">
        <v>784</v>
      </c>
      <c r="G378" s="161" t="s">
        <v>234</v>
      </c>
      <c r="H378" s="162">
        <v>0.001</v>
      </c>
      <c r="I378" s="163"/>
      <c r="J378" s="164">
        <f>ROUND(I378*H378,2)</f>
        <v>0</v>
      </c>
      <c r="K378" s="165"/>
      <c r="L378" s="33"/>
      <c r="M378" s="166" t="s">
        <v>1</v>
      </c>
      <c r="N378" s="167" t="s">
        <v>42</v>
      </c>
      <c r="O378" s="58"/>
      <c r="P378" s="168">
        <f>O378*H378</f>
        <v>0</v>
      </c>
      <c r="Q378" s="168">
        <v>0</v>
      </c>
      <c r="R378" s="168">
        <f>Q378*H378</f>
        <v>0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199</v>
      </c>
      <c r="AT378" s="170" t="s">
        <v>137</v>
      </c>
      <c r="AU378" s="170" t="s">
        <v>142</v>
      </c>
      <c r="AY378" s="17" t="s">
        <v>134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142</v>
      </c>
      <c r="BK378" s="171">
        <f>ROUND(I378*H378,2)</f>
        <v>0</v>
      </c>
      <c r="BL378" s="17" t="s">
        <v>199</v>
      </c>
      <c r="BM378" s="170" t="s">
        <v>785</v>
      </c>
    </row>
    <row r="379" spans="1:65" s="2" customFormat="1" ht="21.75" customHeight="1">
      <c r="A379" s="32"/>
      <c r="B379" s="157"/>
      <c r="C379" s="158" t="s">
        <v>786</v>
      </c>
      <c r="D379" s="158" t="s">
        <v>137</v>
      </c>
      <c r="E379" s="159" t="s">
        <v>787</v>
      </c>
      <c r="F379" s="160" t="s">
        <v>788</v>
      </c>
      <c r="G379" s="161" t="s">
        <v>234</v>
      </c>
      <c r="H379" s="162">
        <v>0.001</v>
      </c>
      <c r="I379" s="163"/>
      <c r="J379" s="164">
        <f>ROUND(I379*H379,2)</f>
        <v>0</v>
      </c>
      <c r="K379" s="165"/>
      <c r="L379" s="33"/>
      <c r="M379" s="166" t="s">
        <v>1</v>
      </c>
      <c r="N379" s="167" t="s">
        <v>42</v>
      </c>
      <c r="O379" s="58"/>
      <c r="P379" s="168">
        <f>O379*H379</f>
        <v>0</v>
      </c>
      <c r="Q379" s="168">
        <v>0</v>
      </c>
      <c r="R379" s="168">
        <f>Q379*H379</f>
        <v>0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199</v>
      </c>
      <c r="AT379" s="170" t="s">
        <v>137</v>
      </c>
      <c r="AU379" s="170" t="s">
        <v>142</v>
      </c>
      <c r="AY379" s="17" t="s">
        <v>134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142</v>
      </c>
      <c r="BK379" s="171">
        <f>ROUND(I379*H379,2)</f>
        <v>0</v>
      </c>
      <c r="BL379" s="17" t="s">
        <v>199</v>
      </c>
      <c r="BM379" s="170" t="s">
        <v>789</v>
      </c>
    </row>
    <row r="380" spans="2:63" s="12" customFormat="1" ht="22.9" customHeight="1">
      <c r="B380" s="144"/>
      <c r="D380" s="145" t="s">
        <v>75</v>
      </c>
      <c r="E380" s="155" t="s">
        <v>790</v>
      </c>
      <c r="F380" s="155" t="s">
        <v>791</v>
      </c>
      <c r="I380" s="147"/>
      <c r="J380" s="156">
        <f>BK380</f>
        <v>0</v>
      </c>
      <c r="L380" s="144"/>
      <c r="M380" s="149"/>
      <c r="N380" s="150"/>
      <c r="O380" s="150"/>
      <c r="P380" s="151">
        <f>SUM(P381:P398)</f>
        <v>0</v>
      </c>
      <c r="Q380" s="150"/>
      <c r="R380" s="151">
        <f>SUM(R381:R398)</f>
        <v>1.4242431</v>
      </c>
      <c r="S380" s="150"/>
      <c r="T380" s="152">
        <f>SUM(T381:T398)</f>
        <v>0</v>
      </c>
      <c r="AR380" s="145" t="s">
        <v>142</v>
      </c>
      <c r="AT380" s="153" t="s">
        <v>75</v>
      </c>
      <c r="AU380" s="153" t="s">
        <v>81</v>
      </c>
      <c r="AY380" s="145" t="s">
        <v>134</v>
      </c>
      <c r="BK380" s="154">
        <f>SUM(BK381:BK398)</f>
        <v>0</v>
      </c>
    </row>
    <row r="381" spans="1:65" s="2" customFormat="1" ht="21.75" customHeight="1">
      <c r="A381" s="32"/>
      <c r="B381" s="157"/>
      <c r="C381" s="158" t="s">
        <v>792</v>
      </c>
      <c r="D381" s="158" t="s">
        <v>137</v>
      </c>
      <c r="E381" s="159" t="s">
        <v>793</v>
      </c>
      <c r="F381" s="160" t="s">
        <v>794</v>
      </c>
      <c r="G381" s="161" t="s">
        <v>300</v>
      </c>
      <c r="H381" s="162">
        <v>12.76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0.00035</v>
      </c>
      <c r="R381" s="168">
        <f>Q381*H381</f>
        <v>0.0044659999999999995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199</v>
      </c>
      <c r="AT381" s="170" t="s">
        <v>137</v>
      </c>
      <c r="AU381" s="170" t="s">
        <v>142</v>
      </c>
      <c r="AY381" s="17" t="s">
        <v>134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142</v>
      </c>
      <c r="BK381" s="171">
        <f>ROUND(I381*H381,2)</f>
        <v>0</v>
      </c>
      <c r="BL381" s="17" t="s">
        <v>199</v>
      </c>
      <c r="BM381" s="170" t="s">
        <v>795</v>
      </c>
    </row>
    <row r="382" spans="2:51" s="13" customFormat="1" ht="12">
      <c r="B382" s="172"/>
      <c r="D382" s="173" t="s">
        <v>144</v>
      </c>
      <c r="E382" s="174" t="s">
        <v>1</v>
      </c>
      <c r="F382" s="175" t="s">
        <v>640</v>
      </c>
      <c r="H382" s="176">
        <v>4.05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144</v>
      </c>
      <c r="AU382" s="174" t="s">
        <v>142</v>
      </c>
      <c r="AV382" s="13" t="s">
        <v>142</v>
      </c>
      <c r="AW382" s="13" t="s">
        <v>33</v>
      </c>
      <c r="AX382" s="13" t="s">
        <v>76</v>
      </c>
      <c r="AY382" s="174" t="s">
        <v>134</v>
      </c>
    </row>
    <row r="383" spans="2:51" s="13" customFormat="1" ht="12">
      <c r="B383" s="172"/>
      <c r="D383" s="173" t="s">
        <v>144</v>
      </c>
      <c r="E383" s="174" t="s">
        <v>1</v>
      </c>
      <c r="F383" s="175" t="s">
        <v>796</v>
      </c>
      <c r="H383" s="176">
        <v>8.71</v>
      </c>
      <c r="I383" s="177"/>
      <c r="L383" s="172"/>
      <c r="M383" s="178"/>
      <c r="N383" s="179"/>
      <c r="O383" s="179"/>
      <c r="P383" s="179"/>
      <c r="Q383" s="179"/>
      <c r="R383" s="179"/>
      <c r="S383" s="179"/>
      <c r="T383" s="180"/>
      <c r="AT383" s="174" t="s">
        <v>144</v>
      </c>
      <c r="AU383" s="174" t="s">
        <v>142</v>
      </c>
      <c r="AV383" s="13" t="s">
        <v>142</v>
      </c>
      <c r="AW383" s="13" t="s">
        <v>33</v>
      </c>
      <c r="AX383" s="13" t="s">
        <v>76</v>
      </c>
      <c r="AY383" s="174" t="s">
        <v>134</v>
      </c>
    </row>
    <row r="384" spans="2:51" s="15" customFormat="1" ht="12">
      <c r="B384" s="199"/>
      <c r="D384" s="173" t="s">
        <v>144</v>
      </c>
      <c r="E384" s="200" t="s">
        <v>1</v>
      </c>
      <c r="F384" s="201" t="s">
        <v>206</v>
      </c>
      <c r="H384" s="202">
        <v>12.760000000000002</v>
      </c>
      <c r="I384" s="203"/>
      <c r="L384" s="199"/>
      <c r="M384" s="204"/>
      <c r="N384" s="205"/>
      <c r="O384" s="205"/>
      <c r="P384" s="205"/>
      <c r="Q384" s="205"/>
      <c r="R384" s="205"/>
      <c r="S384" s="205"/>
      <c r="T384" s="206"/>
      <c r="AT384" s="200" t="s">
        <v>144</v>
      </c>
      <c r="AU384" s="200" t="s">
        <v>142</v>
      </c>
      <c r="AV384" s="15" t="s">
        <v>141</v>
      </c>
      <c r="AW384" s="15" t="s">
        <v>33</v>
      </c>
      <c r="AX384" s="15" t="s">
        <v>81</v>
      </c>
      <c r="AY384" s="200" t="s">
        <v>134</v>
      </c>
    </row>
    <row r="385" spans="1:65" s="2" customFormat="1" ht="16.5" customHeight="1">
      <c r="A385" s="32"/>
      <c r="B385" s="157"/>
      <c r="C385" s="188" t="s">
        <v>797</v>
      </c>
      <c r="D385" s="188" t="s">
        <v>192</v>
      </c>
      <c r="E385" s="189" t="s">
        <v>798</v>
      </c>
      <c r="F385" s="190" t="s">
        <v>799</v>
      </c>
      <c r="G385" s="191" t="s">
        <v>189</v>
      </c>
      <c r="H385" s="192">
        <v>35.09</v>
      </c>
      <c r="I385" s="193"/>
      <c r="J385" s="194">
        <f>ROUND(I385*H385,2)</f>
        <v>0</v>
      </c>
      <c r="K385" s="195"/>
      <c r="L385" s="196"/>
      <c r="M385" s="197" t="s">
        <v>1</v>
      </c>
      <c r="N385" s="198" t="s">
        <v>42</v>
      </c>
      <c r="O385" s="58"/>
      <c r="P385" s="168">
        <f>O385*H385</f>
        <v>0</v>
      </c>
      <c r="Q385" s="168">
        <v>0</v>
      </c>
      <c r="R385" s="168">
        <f>Q385*H385</f>
        <v>0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289</v>
      </c>
      <c r="AT385" s="170" t="s">
        <v>192</v>
      </c>
      <c r="AU385" s="170" t="s">
        <v>142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142</v>
      </c>
      <c r="BK385" s="171">
        <f>ROUND(I385*H385,2)</f>
        <v>0</v>
      </c>
      <c r="BL385" s="17" t="s">
        <v>199</v>
      </c>
      <c r="BM385" s="170" t="s">
        <v>800</v>
      </c>
    </row>
    <row r="386" spans="2:51" s="13" customFormat="1" ht="12">
      <c r="B386" s="172"/>
      <c r="D386" s="173" t="s">
        <v>144</v>
      </c>
      <c r="E386" s="174" t="s">
        <v>1</v>
      </c>
      <c r="F386" s="175" t="s">
        <v>801</v>
      </c>
      <c r="H386" s="176">
        <v>35.09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144</v>
      </c>
      <c r="AU386" s="174" t="s">
        <v>142</v>
      </c>
      <c r="AV386" s="13" t="s">
        <v>142</v>
      </c>
      <c r="AW386" s="13" t="s">
        <v>33</v>
      </c>
      <c r="AX386" s="13" t="s">
        <v>81</v>
      </c>
      <c r="AY386" s="174" t="s">
        <v>134</v>
      </c>
    </row>
    <row r="387" spans="1:65" s="2" customFormat="1" ht="21.75" customHeight="1">
      <c r="A387" s="32"/>
      <c r="B387" s="157"/>
      <c r="C387" s="158" t="s">
        <v>802</v>
      </c>
      <c r="D387" s="158" t="s">
        <v>137</v>
      </c>
      <c r="E387" s="159" t="s">
        <v>803</v>
      </c>
      <c r="F387" s="160" t="s">
        <v>804</v>
      </c>
      <c r="G387" s="161" t="s">
        <v>140</v>
      </c>
      <c r="H387" s="162">
        <v>27.855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0.03362</v>
      </c>
      <c r="R387" s="168">
        <f>Q387*H387</f>
        <v>0.9364851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199</v>
      </c>
      <c r="AT387" s="170" t="s">
        <v>137</v>
      </c>
      <c r="AU387" s="170" t="s">
        <v>142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199</v>
      </c>
      <c r="BM387" s="170" t="s">
        <v>805</v>
      </c>
    </row>
    <row r="388" spans="2:51" s="13" customFormat="1" ht="12">
      <c r="B388" s="172"/>
      <c r="D388" s="173" t="s">
        <v>144</v>
      </c>
      <c r="E388" s="174" t="s">
        <v>1</v>
      </c>
      <c r="F388" s="175" t="s">
        <v>806</v>
      </c>
      <c r="H388" s="176">
        <v>17.42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144</v>
      </c>
      <c r="AU388" s="174" t="s">
        <v>142</v>
      </c>
      <c r="AV388" s="13" t="s">
        <v>142</v>
      </c>
      <c r="AW388" s="13" t="s">
        <v>33</v>
      </c>
      <c r="AX388" s="13" t="s">
        <v>76</v>
      </c>
      <c r="AY388" s="174" t="s">
        <v>134</v>
      </c>
    </row>
    <row r="389" spans="2:51" s="13" customFormat="1" ht="12">
      <c r="B389" s="172"/>
      <c r="D389" s="173" t="s">
        <v>144</v>
      </c>
      <c r="E389" s="174" t="s">
        <v>1</v>
      </c>
      <c r="F389" s="175" t="s">
        <v>807</v>
      </c>
      <c r="H389" s="176">
        <v>0.135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33</v>
      </c>
      <c r="AX389" s="13" t="s">
        <v>76</v>
      </c>
      <c r="AY389" s="174" t="s">
        <v>134</v>
      </c>
    </row>
    <row r="390" spans="2:51" s="13" customFormat="1" ht="12">
      <c r="B390" s="172"/>
      <c r="D390" s="173" t="s">
        <v>144</v>
      </c>
      <c r="E390" s="174" t="s">
        <v>1</v>
      </c>
      <c r="F390" s="175" t="s">
        <v>808</v>
      </c>
      <c r="H390" s="176">
        <v>8.1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144</v>
      </c>
      <c r="AU390" s="174" t="s">
        <v>142</v>
      </c>
      <c r="AV390" s="13" t="s">
        <v>142</v>
      </c>
      <c r="AW390" s="13" t="s">
        <v>33</v>
      </c>
      <c r="AX390" s="13" t="s">
        <v>76</v>
      </c>
      <c r="AY390" s="174" t="s">
        <v>134</v>
      </c>
    </row>
    <row r="391" spans="2:51" s="13" customFormat="1" ht="12">
      <c r="B391" s="172"/>
      <c r="D391" s="173" t="s">
        <v>144</v>
      </c>
      <c r="E391" s="174" t="s">
        <v>1</v>
      </c>
      <c r="F391" s="175" t="s">
        <v>809</v>
      </c>
      <c r="H391" s="176">
        <v>2.2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144</v>
      </c>
      <c r="AU391" s="174" t="s">
        <v>142</v>
      </c>
      <c r="AV391" s="13" t="s">
        <v>142</v>
      </c>
      <c r="AW391" s="13" t="s">
        <v>33</v>
      </c>
      <c r="AX391" s="13" t="s">
        <v>76</v>
      </c>
      <c r="AY391" s="174" t="s">
        <v>134</v>
      </c>
    </row>
    <row r="392" spans="2:51" s="15" customFormat="1" ht="12">
      <c r="B392" s="199"/>
      <c r="D392" s="173" t="s">
        <v>144</v>
      </c>
      <c r="E392" s="200" t="s">
        <v>1</v>
      </c>
      <c r="F392" s="201" t="s">
        <v>206</v>
      </c>
      <c r="H392" s="202">
        <v>27.855</v>
      </c>
      <c r="I392" s="203"/>
      <c r="L392" s="199"/>
      <c r="M392" s="204"/>
      <c r="N392" s="205"/>
      <c r="O392" s="205"/>
      <c r="P392" s="205"/>
      <c r="Q392" s="205"/>
      <c r="R392" s="205"/>
      <c r="S392" s="205"/>
      <c r="T392" s="206"/>
      <c r="AT392" s="200" t="s">
        <v>144</v>
      </c>
      <c r="AU392" s="200" t="s">
        <v>142</v>
      </c>
      <c r="AV392" s="15" t="s">
        <v>141</v>
      </c>
      <c r="AW392" s="15" t="s">
        <v>33</v>
      </c>
      <c r="AX392" s="15" t="s">
        <v>81</v>
      </c>
      <c r="AY392" s="200" t="s">
        <v>134</v>
      </c>
    </row>
    <row r="393" spans="1:65" s="2" customFormat="1" ht="21.75" customHeight="1">
      <c r="A393" s="32"/>
      <c r="B393" s="157"/>
      <c r="C393" s="188" t="s">
        <v>810</v>
      </c>
      <c r="D393" s="188" t="s">
        <v>192</v>
      </c>
      <c r="E393" s="189" t="s">
        <v>811</v>
      </c>
      <c r="F393" s="190" t="s">
        <v>812</v>
      </c>
      <c r="G393" s="191" t="s">
        <v>140</v>
      </c>
      <c r="H393" s="192">
        <v>30.641</v>
      </c>
      <c r="I393" s="193"/>
      <c r="J393" s="194">
        <f>ROUND(I393*H393,2)</f>
        <v>0</v>
      </c>
      <c r="K393" s="195"/>
      <c r="L393" s="196"/>
      <c r="M393" s="197" t="s">
        <v>1</v>
      </c>
      <c r="N393" s="198" t="s">
        <v>42</v>
      </c>
      <c r="O393" s="58"/>
      <c r="P393" s="168">
        <f>O393*H393</f>
        <v>0</v>
      </c>
      <c r="Q393" s="168">
        <v>0.0155</v>
      </c>
      <c r="R393" s="168">
        <f>Q393*H393</f>
        <v>0.47493549999999995</v>
      </c>
      <c r="S393" s="168">
        <v>0</v>
      </c>
      <c r="T393" s="169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289</v>
      </c>
      <c r="AT393" s="170" t="s">
        <v>192</v>
      </c>
      <c r="AU393" s="170" t="s">
        <v>142</v>
      </c>
      <c r="AY393" s="17" t="s">
        <v>134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199</v>
      </c>
      <c r="BM393" s="170" t="s">
        <v>813</v>
      </c>
    </row>
    <row r="394" spans="2:51" s="13" customFormat="1" ht="12">
      <c r="B394" s="172"/>
      <c r="D394" s="173" t="s">
        <v>144</v>
      </c>
      <c r="E394" s="174" t="s">
        <v>1</v>
      </c>
      <c r="F394" s="175" t="s">
        <v>814</v>
      </c>
      <c r="H394" s="176">
        <v>30.641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144</v>
      </c>
      <c r="AU394" s="174" t="s">
        <v>142</v>
      </c>
      <c r="AV394" s="13" t="s">
        <v>142</v>
      </c>
      <c r="AW394" s="13" t="s">
        <v>33</v>
      </c>
      <c r="AX394" s="13" t="s">
        <v>81</v>
      </c>
      <c r="AY394" s="174" t="s">
        <v>134</v>
      </c>
    </row>
    <row r="395" spans="1:65" s="2" customFormat="1" ht="16.5" customHeight="1">
      <c r="A395" s="32"/>
      <c r="B395" s="157"/>
      <c r="C395" s="158" t="s">
        <v>815</v>
      </c>
      <c r="D395" s="158" t="s">
        <v>137</v>
      </c>
      <c r="E395" s="159" t="s">
        <v>816</v>
      </c>
      <c r="F395" s="160" t="s">
        <v>817</v>
      </c>
      <c r="G395" s="161" t="s">
        <v>140</v>
      </c>
      <c r="H395" s="162">
        <v>27.855</v>
      </c>
      <c r="I395" s="163"/>
      <c r="J395" s="164">
        <f>ROUND(I395*H395,2)</f>
        <v>0</v>
      </c>
      <c r="K395" s="165"/>
      <c r="L395" s="33"/>
      <c r="M395" s="166" t="s">
        <v>1</v>
      </c>
      <c r="N395" s="167" t="s">
        <v>42</v>
      </c>
      <c r="O395" s="58"/>
      <c r="P395" s="168">
        <f>O395*H395</f>
        <v>0</v>
      </c>
      <c r="Q395" s="168">
        <v>0.0003</v>
      </c>
      <c r="R395" s="168">
        <f>Q395*H395</f>
        <v>0.0083565</v>
      </c>
      <c r="S395" s="168">
        <v>0</v>
      </c>
      <c r="T395" s="169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70" t="s">
        <v>199</v>
      </c>
      <c r="AT395" s="170" t="s">
        <v>137</v>
      </c>
      <c r="AU395" s="170" t="s">
        <v>142</v>
      </c>
      <c r="AY395" s="17" t="s">
        <v>134</v>
      </c>
      <c r="BE395" s="171">
        <f>IF(N395="základní",J395,0)</f>
        <v>0</v>
      </c>
      <c r="BF395" s="171">
        <f>IF(N395="snížená",J395,0)</f>
        <v>0</v>
      </c>
      <c r="BG395" s="171">
        <f>IF(N395="zákl. přenesená",J395,0)</f>
        <v>0</v>
      </c>
      <c r="BH395" s="171">
        <f>IF(N395="sníž. přenesená",J395,0)</f>
        <v>0</v>
      </c>
      <c r="BI395" s="171">
        <f>IF(N395="nulová",J395,0)</f>
        <v>0</v>
      </c>
      <c r="BJ395" s="17" t="s">
        <v>142</v>
      </c>
      <c r="BK395" s="171">
        <f>ROUND(I395*H395,2)</f>
        <v>0</v>
      </c>
      <c r="BL395" s="17" t="s">
        <v>199</v>
      </c>
      <c r="BM395" s="170" t="s">
        <v>818</v>
      </c>
    </row>
    <row r="396" spans="1:65" s="2" customFormat="1" ht="21.75" customHeight="1">
      <c r="A396" s="32"/>
      <c r="B396" s="157"/>
      <c r="C396" s="158" t="s">
        <v>819</v>
      </c>
      <c r="D396" s="158" t="s">
        <v>137</v>
      </c>
      <c r="E396" s="159" t="s">
        <v>820</v>
      </c>
      <c r="F396" s="160" t="s">
        <v>821</v>
      </c>
      <c r="G396" s="161" t="s">
        <v>234</v>
      </c>
      <c r="H396" s="162">
        <v>1.424</v>
      </c>
      <c r="I396" s="163"/>
      <c r="J396" s="164">
        <f>ROUND(I396*H396,2)</f>
        <v>0</v>
      </c>
      <c r="K396" s="165"/>
      <c r="L396" s="33"/>
      <c r="M396" s="166" t="s">
        <v>1</v>
      </c>
      <c r="N396" s="167" t="s">
        <v>42</v>
      </c>
      <c r="O396" s="58"/>
      <c r="P396" s="168">
        <f>O396*H396</f>
        <v>0</v>
      </c>
      <c r="Q396" s="168">
        <v>0</v>
      </c>
      <c r="R396" s="168">
        <f>Q396*H396</f>
        <v>0</v>
      </c>
      <c r="S396" s="168">
        <v>0</v>
      </c>
      <c r="T396" s="16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0" t="s">
        <v>199</v>
      </c>
      <c r="AT396" s="170" t="s">
        <v>137</v>
      </c>
      <c r="AU396" s="170" t="s">
        <v>142</v>
      </c>
      <c r="AY396" s="17" t="s">
        <v>134</v>
      </c>
      <c r="BE396" s="171">
        <f>IF(N396="základní",J396,0)</f>
        <v>0</v>
      </c>
      <c r="BF396" s="171">
        <f>IF(N396="snížená",J396,0)</f>
        <v>0</v>
      </c>
      <c r="BG396" s="171">
        <f>IF(N396="zákl. přenesená",J396,0)</f>
        <v>0</v>
      </c>
      <c r="BH396" s="171">
        <f>IF(N396="sníž. přenesená",J396,0)</f>
        <v>0</v>
      </c>
      <c r="BI396" s="171">
        <f>IF(N396="nulová",J396,0)</f>
        <v>0</v>
      </c>
      <c r="BJ396" s="17" t="s">
        <v>142</v>
      </c>
      <c r="BK396" s="171">
        <f>ROUND(I396*H396,2)</f>
        <v>0</v>
      </c>
      <c r="BL396" s="17" t="s">
        <v>199</v>
      </c>
      <c r="BM396" s="170" t="s">
        <v>822</v>
      </c>
    </row>
    <row r="397" spans="1:65" s="2" customFormat="1" ht="21.75" customHeight="1">
      <c r="A397" s="32"/>
      <c r="B397" s="157"/>
      <c r="C397" s="158" t="s">
        <v>823</v>
      </c>
      <c r="D397" s="158" t="s">
        <v>137</v>
      </c>
      <c r="E397" s="159" t="s">
        <v>824</v>
      </c>
      <c r="F397" s="160" t="s">
        <v>825</v>
      </c>
      <c r="G397" s="161" t="s">
        <v>234</v>
      </c>
      <c r="H397" s="162">
        <v>1.424</v>
      </c>
      <c r="I397" s="163"/>
      <c r="J397" s="164">
        <f>ROUND(I397*H397,2)</f>
        <v>0</v>
      </c>
      <c r="K397" s="165"/>
      <c r="L397" s="33"/>
      <c r="M397" s="166" t="s">
        <v>1</v>
      </c>
      <c r="N397" s="167" t="s">
        <v>42</v>
      </c>
      <c r="O397" s="58"/>
      <c r="P397" s="168">
        <f>O397*H397</f>
        <v>0</v>
      </c>
      <c r="Q397" s="168">
        <v>0</v>
      </c>
      <c r="R397" s="168">
        <f>Q397*H397</f>
        <v>0</v>
      </c>
      <c r="S397" s="168">
        <v>0</v>
      </c>
      <c r="T397" s="169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0" t="s">
        <v>199</v>
      </c>
      <c r="AT397" s="170" t="s">
        <v>137</v>
      </c>
      <c r="AU397" s="170" t="s">
        <v>142</v>
      </c>
      <c r="AY397" s="17" t="s">
        <v>134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7" t="s">
        <v>142</v>
      </c>
      <c r="BK397" s="171">
        <f>ROUND(I397*H397,2)</f>
        <v>0</v>
      </c>
      <c r="BL397" s="17" t="s">
        <v>199</v>
      </c>
      <c r="BM397" s="170" t="s">
        <v>826</v>
      </c>
    </row>
    <row r="398" spans="1:65" s="2" customFormat="1" ht="16.5" customHeight="1">
      <c r="A398" s="32"/>
      <c r="B398" s="157"/>
      <c r="C398" s="158" t="s">
        <v>827</v>
      </c>
      <c r="D398" s="158" t="s">
        <v>137</v>
      </c>
      <c r="E398" s="159" t="s">
        <v>828</v>
      </c>
      <c r="F398" s="160" t="s">
        <v>829</v>
      </c>
      <c r="G398" s="161" t="s">
        <v>520</v>
      </c>
      <c r="H398" s="162">
        <v>1</v>
      </c>
      <c r="I398" s="163"/>
      <c r="J398" s="164">
        <f>ROUND(I398*H398,2)</f>
        <v>0</v>
      </c>
      <c r="K398" s="165"/>
      <c r="L398" s="33"/>
      <c r="M398" s="166" t="s">
        <v>1</v>
      </c>
      <c r="N398" s="167" t="s">
        <v>42</v>
      </c>
      <c r="O398" s="58"/>
      <c r="P398" s="168">
        <f>O398*H398</f>
        <v>0</v>
      </c>
      <c r="Q398" s="168">
        <v>0</v>
      </c>
      <c r="R398" s="168">
        <f>Q398*H398</f>
        <v>0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199</v>
      </c>
      <c r="AT398" s="170" t="s">
        <v>137</v>
      </c>
      <c r="AU398" s="170" t="s">
        <v>142</v>
      </c>
      <c r="AY398" s="17" t="s">
        <v>134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142</v>
      </c>
      <c r="BK398" s="171">
        <f>ROUND(I398*H398,2)</f>
        <v>0</v>
      </c>
      <c r="BL398" s="17" t="s">
        <v>199</v>
      </c>
      <c r="BM398" s="170" t="s">
        <v>830</v>
      </c>
    </row>
    <row r="399" spans="2:63" s="12" customFormat="1" ht="22.9" customHeight="1">
      <c r="B399" s="144"/>
      <c r="D399" s="145" t="s">
        <v>75</v>
      </c>
      <c r="E399" s="155" t="s">
        <v>831</v>
      </c>
      <c r="F399" s="155" t="s">
        <v>832</v>
      </c>
      <c r="I399" s="147"/>
      <c r="J399" s="156">
        <f>BK399</f>
        <v>0</v>
      </c>
      <c r="L399" s="144"/>
      <c r="M399" s="149"/>
      <c r="N399" s="150"/>
      <c r="O399" s="150"/>
      <c r="P399" s="151">
        <f>SUM(P400:P404)</f>
        <v>0</v>
      </c>
      <c r="Q399" s="150"/>
      <c r="R399" s="151">
        <f>SUM(R400:R404)</f>
        <v>0.001617</v>
      </c>
      <c r="S399" s="150"/>
      <c r="T399" s="152">
        <f>SUM(T400:T404)</f>
        <v>0</v>
      </c>
      <c r="AR399" s="145" t="s">
        <v>142</v>
      </c>
      <c r="AT399" s="153" t="s">
        <v>75</v>
      </c>
      <c r="AU399" s="153" t="s">
        <v>81</v>
      </c>
      <c r="AY399" s="145" t="s">
        <v>134</v>
      </c>
      <c r="BK399" s="154">
        <f>SUM(BK400:BK404)</f>
        <v>0</v>
      </c>
    </row>
    <row r="400" spans="1:65" s="2" customFormat="1" ht="21.75" customHeight="1">
      <c r="A400" s="32"/>
      <c r="B400" s="157"/>
      <c r="C400" s="158" t="s">
        <v>833</v>
      </c>
      <c r="D400" s="158" t="s">
        <v>137</v>
      </c>
      <c r="E400" s="159" t="s">
        <v>834</v>
      </c>
      <c r="F400" s="160" t="s">
        <v>835</v>
      </c>
      <c r="G400" s="161" t="s">
        <v>140</v>
      </c>
      <c r="H400" s="162">
        <v>4.9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7E-05</v>
      </c>
      <c r="R400" s="168">
        <f>Q400*H400</f>
        <v>0.000343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199</v>
      </c>
      <c r="AT400" s="170" t="s">
        <v>137</v>
      </c>
      <c r="AU400" s="170" t="s">
        <v>142</v>
      </c>
      <c r="AY400" s="17" t="s">
        <v>134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142</v>
      </c>
      <c r="BK400" s="171">
        <f>ROUND(I400*H400,2)</f>
        <v>0</v>
      </c>
      <c r="BL400" s="17" t="s">
        <v>199</v>
      </c>
      <c r="BM400" s="170" t="s">
        <v>836</v>
      </c>
    </row>
    <row r="401" spans="1:65" s="2" customFormat="1" ht="21.75" customHeight="1">
      <c r="A401" s="32"/>
      <c r="B401" s="157"/>
      <c r="C401" s="158" t="s">
        <v>837</v>
      </c>
      <c r="D401" s="158" t="s">
        <v>137</v>
      </c>
      <c r="E401" s="159" t="s">
        <v>838</v>
      </c>
      <c r="F401" s="160" t="s">
        <v>839</v>
      </c>
      <c r="G401" s="161" t="s">
        <v>140</v>
      </c>
      <c r="H401" s="162">
        <v>4.9</v>
      </c>
      <c r="I401" s="163"/>
      <c r="J401" s="164">
        <f>ROUND(I401*H401,2)</f>
        <v>0</v>
      </c>
      <c r="K401" s="165"/>
      <c r="L401" s="33"/>
      <c r="M401" s="166" t="s">
        <v>1</v>
      </c>
      <c r="N401" s="167" t="s">
        <v>42</v>
      </c>
      <c r="O401" s="58"/>
      <c r="P401" s="168">
        <f>O401*H401</f>
        <v>0</v>
      </c>
      <c r="Q401" s="168">
        <v>0.00014</v>
      </c>
      <c r="R401" s="168">
        <f>Q401*H401</f>
        <v>0.000686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199</v>
      </c>
      <c r="AT401" s="170" t="s">
        <v>137</v>
      </c>
      <c r="AU401" s="170" t="s">
        <v>142</v>
      </c>
      <c r="AY401" s="17" t="s">
        <v>134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199</v>
      </c>
      <c r="BM401" s="170" t="s">
        <v>840</v>
      </c>
    </row>
    <row r="402" spans="2:51" s="14" customFormat="1" ht="12">
      <c r="B402" s="181"/>
      <c r="D402" s="173" t="s">
        <v>144</v>
      </c>
      <c r="E402" s="182" t="s">
        <v>1</v>
      </c>
      <c r="F402" s="183" t="s">
        <v>841</v>
      </c>
      <c r="H402" s="182" t="s">
        <v>1</v>
      </c>
      <c r="I402" s="184"/>
      <c r="L402" s="181"/>
      <c r="M402" s="185"/>
      <c r="N402" s="186"/>
      <c r="O402" s="186"/>
      <c r="P402" s="186"/>
      <c r="Q402" s="186"/>
      <c r="R402" s="186"/>
      <c r="S402" s="186"/>
      <c r="T402" s="187"/>
      <c r="AT402" s="182" t="s">
        <v>144</v>
      </c>
      <c r="AU402" s="182" t="s">
        <v>142</v>
      </c>
      <c r="AV402" s="14" t="s">
        <v>81</v>
      </c>
      <c r="AW402" s="14" t="s">
        <v>33</v>
      </c>
      <c r="AX402" s="14" t="s">
        <v>76</v>
      </c>
      <c r="AY402" s="182" t="s">
        <v>134</v>
      </c>
    </row>
    <row r="403" spans="2:51" s="13" customFormat="1" ht="12">
      <c r="B403" s="172"/>
      <c r="D403" s="173" t="s">
        <v>144</v>
      </c>
      <c r="E403" s="174" t="s">
        <v>1</v>
      </c>
      <c r="F403" s="175" t="s">
        <v>842</v>
      </c>
      <c r="H403" s="176">
        <v>4.9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144</v>
      </c>
      <c r="AU403" s="174" t="s">
        <v>142</v>
      </c>
      <c r="AV403" s="13" t="s">
        <v>142</v>
      </c>
      <c r="AW403" s="13" t="s">
        <v>33</v>
      </c>
      <c r="AX403" s="13" t="s">
        <v>81</v>
      </c>
      <c r="AY403" s="174" t="s">
        <v>134</v>
      </c>
    </row>
    <row r="404" spans="1:65" s="2" customFormat="1" ht="21.75" customHeight="1">
      <c r="A404" s="32"/>
      <c r="B404" s="157"/>
      <c r="C404" s="158" t="s">
        <v>843</v>
      </c>
      <c r="D404" s="158" t="s">
        <v>137</v>
      </c>
      <c r="E404" s="159" t="s">
        <v>844</v>
      </c>
      <c r="F404" s="160" t="s">
        <v>845</v>
      </c>
      <c r="G404" s="161" t="s">
        <v>140</v>
      </c>
      <c r="H404" s="162">
        <v>4.9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0.00012</v>
      </c>
      <c r="R404" s="168">
        <f>Q404*H404</f>
        <v>0.0005880000000000001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199</v>
      </c>
      <c r="AT404" s="170" t="s">
        <v>137</v>
      </c>
      <c r="AU404" s="170" t="s">
        <v>142</v>
      </c>
      <c r="AY404" s="17" t="s">
        <v>134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199</v>
      </c>
      <c r="BM404" s="170" t="s">
        <v>846</v>
      </c>
    </row>
    <row r="405" spans="2:63" s="12" customFormat="1" ht="22.9" customHeight="1">
      <c r="B405" s="144"/>
      <c r="D405" s="145" t="s">
        <v>75</v>
      </c>
      <c r="E405" s="155" t="s">
        <v>847</v>
      </c>
      <c r="F405" s="155" t="s">
        <v>848</v>
      </c>
      <c r="I405" s="147"/>
      <c r="J405" s="156">
        <f>BK405</f>
        <v>0</v>
      </c>
      <c r="L405" s="144"/>
      <c r="M405" s="149"/>
      <c r="N405" s="150"/>
      <c r="O405" s="150"/>
      <c r="P405" s="151">
        <f>SUM(P406:P423)</f>
        <v>0</v>
      </c>
      <c r="Q405" s="150"/>
      <c r="R405" s="151">
        <f>SUM(R406:R423)</f>
        <v>0.026250120000000002</v>
      </c>
      <c r="S405" s="150"/>
      <c r="T405" s="152">
        <f>SUM(T406:T423)</f>
        <v>0.0055366</v>
      </c>
      <c r="AR405" s="145" t="s">
        <v>142</v>
      </c>
      <c r="AT405" s="153" t="s">
        <v>75</v>
      </c>
      <c r="AU405" s="153" t="s">
        <v>81</v>
      </c>
      <c r="AY405" s="145" t="s">
        <v>134</v>
      </c>
      <c r="BK405" s="154">
        <f>SUM(BK406:BK423)</f>
        <v>0</v>
      </c>
    </row>
    <row r="406" spans="1:65" s="2" customFormat="1" ht="21.75" customHeight="1">
      <c r="A406" s="32"/>
      <c r="B406" s="157"/>
      <c r="C406" s="158" t="s">
        <v>849</v>
      </c>
      <c r="D406" s="158" t="s">
        <v>137</v>
      </c>
      <c r="E406" s="159" t="s">
        <v>197</v>
      </c>
      <c r="F406" s="160" t="s">
        <v>198</v>
      </c>
      <c r="G406" s="161" t="s">
        <v>140</v>
      </c>
      <c r="H406" s="162">
        <v>22.676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</v>
      </c>
      <c r="R406" s="168">
        <f>Q406*H406</f>
        <v>0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199</v>
      </c>
      <c r="AT406" s="170" t="s">
        <v>137</v>
      </c>
      <c r="AU406" s="170" t="s">
        <v>142</v>
      </c>
      <c r="AY406" s="17" t="s">
        <v>134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199</v>
      </c>
      <c r="BM406" s="170" t="s">
        <v>850</v>
      </c>
    </row>
    <row r="407" spans="2:51" s="14" customFormat="1" ht="12">
      <c r="B407" s="181"/>
      <c r="D407" s="173" t="s">
        <v>144</v>
      </c>
      <c r="E407" s="182" t="s">
        <v>1</v>
      </c>
      <c r="F407" s="183" t="s">
        <v>203</v>
      </c>
      <c r="H407" s="182" t="s">
        <v>1</v>
      </c>
      <c r="I407" s="184"/>
      <c r="L407" s="181"/>
      <c r="M407" s="185"/>
      <c r="N407" s="186"/>
      <c r="O407" s="186"/>
      <c r="P407" s="186"/>
      <c r="Q407" s="186"/>
      <c r="R407" s="186"/>
      <c r="S407" s="186"/>
      <c r="T407" s="187"/>
      <c r="AT407" s="182" t="s">
        <v>144</v>
      </c>
      <c r="AU407" s="182" t="s">
        <v>142</v>
      </c>
      <c r="AV407" s="14" t="s">
        <v>81</v>
      </c>
      <c r="AW407" s="14" t="s">
        <v>33</v>
      </c>
      <c r="AX407" s="14" t="s">
        <v>76</v>
      </c>
      <c r="AY407" s="182" t="s">
        <v>134</v>
      </c>
    </row>
    <row r="408" spans="2:51" s="13" customFormat="1" ht="12">
      <c r="B408" s="172"/>
      <c r="D408" s="173" t="s">
        <v>144</v>
      </c>
      <c r="E408" s="174" t="s">
        <v>1</v>
      </c>
      <c r="F408" s="175" t="s">
        <v>275</v>
      </c>
      <c r="H408" s="176">
        <v>5.52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134</v>
      </c>
    </row>
    <row r="409" spans="2:51" s="14" customFormat="1" ht="12">
      <c r="B409" s="181"/>
      <c r="D409" s="173" t="s">
        <v>144</v>
      </c>
      <c r="E409" s="182" t="s">
        <v>1</v>
      </c>
      <c r="F409" s="183" t="s">
        <v>851</v>
      </c>
      <c r="H409" s="182" t="s">
        <v>1</v>
      </c>
      <c r="I409" s="184"/>
      <c r="L409" s="181"/>
      <c r="M409" s="185"/>
      <c r="N409" s="186"/>
      <c r="O409" s="186"/>
      <c r="P409" s="186"/>
      <c r="Q409" s="186"/>
      <c r="R409" s="186"/>
      <c r="S409" s="186"/>
      <c r="T409" s="187"/>
      <c r="AT409" s="182" t="s">
        <v>144</v>
      </c>
      <c r="AU409" s="182" t="s">
        <v>142</v>
      </c>
      <c r="AV409" s="14" t="s">
        <v>81</v>
      </c>
      <c r="AW409" s="14" t="s">
        <v>33</v>
      </c>
      <c r="AX409" s="14" t="s">
        <v>76</v>
      </c>
      <c r="AY409" s="182" t="s">
        <v>134</v>
      </c>
    </row>
    <row r="410" spans="2:51" s="13" customFormat="1" ht="12">
      <c r="B410" s="172"/>
      <c r="D410" s="173" t="s">
        <v>144</v>
      </c>
      <c r="E410" s="174" t="s">
        <v>1</v>
      </c>
      <c r="F410" s="175" t="s">
        <v>852</v>
      </c>
      <c r="H410" s="176">
        <v>5.226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144</v>
      </c>
      <c r="AU410" s="174" t="s">
        <v>142</v>
      </c>
      <c r="AV410" s="13" t="s">
        <v>142</v>
      </c>
      <c r="AW410" s="13" t="s">
        <v>33</v>
      </c>
      <c r="AX410" s="13" t="s">
        <v>76</v>
      </c>
      <c r="AY410" s="174" t="s">
        <v>134</v>
      </c>
    </row>
    <row r="411" spans="2:51" s="13" customFormat="1" ht="12">
      <c r="B411" s="172"/>
      <c r="D411" s="173" t="s">
        <v>144</v>
      </c>
      <c r="E411" s="174" t="s">
        <v>1</v>
      </c>
      <c r="F411" s="175" t="s">
        <v>853</v>
      </c>
      <c r="H411" s="176">
        <v>2.43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76</v>
      </c>
      <c r="AY411" s="174" t="s">
        <v>134</v>
      </c>
    </row>
    <row r="412" spans="2:51" s="13" customFormat="1" ht="12">
      <c r="B412" s="172"/>
      <c r="D412" s="173" t="s">
        <v>144</v>
      </c>
      <c r="E412" s="174" t="s">
        <v>1</v>
      </c>
      <c r="F412" s="175" t="s">
        <v>854</v>
      </c>
      <c r="H412" s="176">
        <v>0.66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144</v>
      </c>
      <c r="AU412" s="174" t="s">
        <v>142</v>
      </c>
      <c r="AV412" s="13" t="s">
        <v>142</v>
      </c>
      <c r="AW412" s="13" t="s">
        <v>33</v>
      </c>
      <c r="AX412" s="13" t="s">
        <v>76</v>
      </c>
      <c r="AY412" s="174" t="s">
        <v>134</v>
      </c>
    </row>
    <row r="413" spans="2:51" s="14" customFormat="1" ht="12">
      <c r="B413" s="181"/>
      <c r="D413" s="173" t="s">
        <v>144</v>
      </c>
      <c r="E413" s="182" t="s">
        <v>1</v>
      </c>
      <c r="F413" s="183" t="s">
        <v>855</v>
      </c>
      <c r="H413" s="182" t="s">
        <v>1</v>
      </c>
      <c r="I413" s="184"/>
      <c r="L413" s="181"/>
      <c r="M413" s="185"/>
      <c r="N413" s="186"/>
      <c r="O413" s="186"/>
      <c r="P413" s="186"/>
      <c r="Q413" s="186"/>
      <c r="R413" s="186"/>
      <c r="S413" s="186"/>
      <c r="T413" s="187"/>
      <c r="AT413" s="182" t="s">
        <v>144</v>
      </c>
      <c r="AU413" s="182" t="s">
        <v>142</v>
      </c>
      <c r="AV413" s="14" t="s">
        <v>81</v>
      </c>
      <c r="AW413" s="14" t="s">
        <v>33</v>
      </c>
      <c r="AX413" s="14" t="s">
        <v>76</v>
      </c>
      <c r="AY413" s="182" t="s">
        <v>134</v>
      </c>
    </row>
    <row r="414" spans="2:51" s="13" customFormat="1" ht="12">
      <c r="B414" s="172"/>
      <c r="D414" s="173" t="s">
        <v>144</v>
      </c>
      <c r="E414" s="174" t="s">
        <v>1</v>
      </c>
      <c r="F414" s="175" t="s">
        <v>634</v>
      </c>
      <c r="H414" s="176">
        <v>8.84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134</v>
      </c>
    </row>
    <row r="415" spans="2:51" s="15" customFormat="1" ht="12">
      <c r="B415" s="199"/>
      <c r="D415" s="173" t="s">
        <v>144</v>
      </c>
      <c r="E415" s="200" t="s">
        <v>1</v>
      </c>
      <c r="F415" s="201" t="s">
        <v>206</v>
      </c>
      <c r="H415" s="202">
        <v>22.676</v>
      </c>
      <c r="I415" s="203"/>
      <c r="L415" s="199"/>
      <c r="M415" s="204"/>
      <c r="N415" s="205"/>
      <c r="O415" s="205"/>
      <c r="P415" s="205"/>
      <c r="Q415" s="205"/>
      <c r="R415" s="205"/>
      <c r="S415" s="205"/>
      <c r="T415" s="206"/>
      <c r="AT415" s="200" t="s">
        <v>144</v>
      </c>
      <c r="AU415" s="200" t="s">
        <v>142</v>
      </c>
      <c r="AV415" s="15" t="s">
        <v>141</v>
      </c>
      <c r="AW415" s="15" t="s">
        <v>33</v>
      </c>
      <c r="AX415" s="15" t="s">
        <v>81</v>
      </c>
      <c r="AY415" s="200" t="s">
        <v>134</v>
      </c>
    </row>
    <row r="416" spans="1:65" s="2" customFormat="1" ht="16.5" customHeight="1">
      <c r="A416" s="32"/>
      <c r="B416" s="157"/>
      <c r="C416" s="158" t="s">
        <v>856</v>
      </c>
      <c r="D416" s="158" t="s">
        <v>137</v>
      </c>
      <c r="E416" s="159" t="s">
        <v>857</v>
      </c>
      <c r="F416" s="160" t="s">
        <v>858</v>
      </c>
      <c r="G416" s="161" t="s">
        <v>140</v>
      </c>
      <c r="H416" s="162">
        <v>17.86</v>
      </c>
      <c r="I416" s="163"/>
      <c r="J416" s="164">
        <f>ROUND(I416*H416,2)</f>
        <v>0</v>
      </c>
      <c r="K416" s="165"/>
      <c r="L416" s="33"/>
      <c r="M416" s="166" t="s">
        <v>1</v>
      </c>
      <c r="N416" s="167" t="s">
        <v>42</v>
      </c>
      <c r="O416" s="58"/>
      <c r="P416" s="168">
        <f>O416*H416</f>
        <v>0</v>
      </c>
      <c r="Q416" s="168">
        <v>0.001</v>
      </c>
      <c r="R416" s="168">
        <f>Q416*H416</f>
        <v>0.01786</v>
      </c>
      <c r="S416" s="168">
        <v>0.00031</v>
      </c>
      <c r="T416" s="169">
        <f>S416*H416</f>
        <v>0.0055366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70" t="s">
        <v>199</v>
      </c>
      <c r="AT416" s="170" t="s">
        <v>137</v>
      </c>
      <c r="AU416" s="170" t="s">
        <v>142</v>
      </c>
      <c r="AY416" s="17" t="s">
        <v>134</v>
      </c>
      <c r="BE416" s="171">
        <f>IF(N416="základní",J416,0)</f>
        <v>0</v>
      </c>
      <c r="BF416" s="171">
        <f>IF(N416="snížená",J416,0)</f>
        <v>0</v>
      </c>
      <c r="BG416" s="171">
        <f>IF(N416="zákl. přenesená",J416,0)</f>
        <v>0</v>
      </c>
      <c r="BH416" s="171">
        <f>IF(N416="sníž. přenesená",J416,0)</f>
        <v>0</v>
      </c>
      <c r="BI416" s="171">
        <f>IF(N416="nulová",J416,0)</f>
        <v>0</v>
      </c>
      <c r="BJ416" s="17" t="s">
        <v>142</v>
      </c>
      <c r="BK416" s="171">
        <f>ROUND(I416*H416,2)</f>
        <v>0</v>
      </c>
      <c r="BL416" s="17" t="s">
        <v>199</v>
      </c>
      <c r="BM416" s="170" t="s">
        <v>859</v>
      </c>
    </row>
    <row r="417" spans="2:51" s="14" customFormat="1" ht="12">
      <c r="B417" s="181"/>
      <c r="D417" s="173" t="s">
        <v>144</v>
      </c>
      <c r="E417" s="182" t="s">
        <v>1</v>
      </c>
      <c r="F417" s="183" t="s">
        <v>860</v>
      </c>
      <c r="H417" s="182" t="s">
        <v>1</v>
      </c>
      <c r="I417" s="184"/>
      <c r="L417" s="181"/>
      <c r="M417" s="185"/>
      <c r="N417" s="186"/>
      <c r="O417" s="186"/>
      <c r="P417" s="186"/>
      <c r="Q417" s="186"/>
      <c r="R417" s="186"/>
      <c r="S417" s="186"/>
      <c r="T417" s="187"/>
      <c r="AT417" s="182" t="s">
        <v>144</v>
      </c>
      <c r="AU417" s="182" t="s">
        <v>142</v>
      </c>
      <c r="AV417" s="14" t="s">
        <v>81</v>
      </c>
      <c r="AW417" s="14" t="s">
        <v>33</v>
      </c>
      <c r="AX417" s="14" t="s">
        <v>76</v>
      </c>
      <c r="AY417" s="182" t="s">
        <v>134</v>
      </c>
    </row>
    <row r="418" spans="2:51" s="13" customFormat="1" ht="12">
      <c r="B418" s="172"/>
      <c r="D418" s="173" t="s">
        <v>144</v>
      </c>
      <c r="E418" s="174" t="s">
        <v>1</v>
      </c>
      <c r="F418" s="175" t="s">
        <v>861</v>
      </c>
      <c r="H418" s="176">
        <v>2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76</v>
      </c>
      <c r="AY418" s="174" t="s">
        <v>134</v>
      </c>
    </row>
    <row r="419" spans="2:51" s="14" customFormat="1" ht="12">
      <c r="B419" s="181"/>
      <c r="D419" s="173" t="s">
        <v>144</v>
      </c>
      <c r="E419" s="182" t="s">
        <v>1</v>
      </c>
      <c r="F419" s="183" t="s">
        <v>862</v>
      </c>
      <c r="H419" s="182" t="s">
        <v>1</v>
      </c>
      <c r="I419" s="184"/>
      <c r="L419" s="181"/>
      <c r="M419" s="185"/>
      <c r="N419" s="186"/>
      <c r="O419" s="186"/>
      <c r="P419" s="186"/>
      <c r="Q419" s="186"/>
      <c r="R419" s="186"/>
      <c r="S419" s="186"/>
      <c r="T419" s="187"/>
      <c r="AT419" s="182" t="s">
        <v>144</v>
      </c>
      <c r="AU419" s="182" t="s">
        <v>142</v>
      </c>
      <c r="AV419" s="14" t="s">
        <v>81</v>
      </c>
      <c r="AW419" s="14" t="s">
        <v>33</v>
      </c>
      <c r="AX419" s="14" t="s">
        <v>76</v>
      </c>
      <c r="AY419" s="182" t="s">
        <v>134</v>
      </c>
    </row>
    <row r="420" spans="2:51" s="13" customFormat="1" ht="12">
      <c r="B420" s="172"/>
      <c r="D420" s="173" t="s">
        <v>144</v>
      </c>
      <c r="E420" s="174" t="s">
        <v>1</v>
      </c>
      <c r="F420" s="175" t="s">
        <v>863</v>
      </c>
      <c r="H420" s="176">
        <v>15.86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144</v>
      </c>
      <c r="AU420" s="174" t="s">
        <v>142</v>
      </c>
      <c r="AV420" s="13" t="s">
        <v>142</v>
      </c>
      <c r="AW420" s="13" t="s">
        <v>33</v>
      </c>
      <c r="AX420" s="13" t="s">
        <v>76</v>
      </c>
      <c r="AY420" s="174" t="s">
        <v>134</v>
      </c>
    </row>
    <row r="421" spans="2:51" s="15" customFormat="1" ht="12">
      <c r="B421" s="199"/>
      <c r="D421" s="173" t="s">
        <v>144</v>
      </c>
      <c r="E421" s="200" t="s">
        <v>1</v>
      </c>
      <c r="F421" s="201" t="s">
        <v>206</v>
      </c>
      <c r="H421" s="202">
        <v>17.86</v>
      </c>
      <c r="I421" s="203"/>
      <c r="L421" s="199"/>
      <c r="M421" s="204"/>
      <c r="N421" s="205"/>
      <c r="O421" s="205"/>
      <c r="P421" s="205"/>
      <c r="Q421" s="205"/>
      <c r="R421" s="205"/>
      <c r="S421" s="205"/>
      <c r="T421" s="206"/>
      <c r="AT421" s="200" t="s">
        <v>144</v>
      </c>
      <c r="AU421" s="200" t="s">
        <v>142</v>
      </c>
      <c r="AV421" s="15" t="s">
        <v>141</v>
      </c>
      <c r="AW421" s="15" t="s">
        <v>33</v>
      </c>
      <c r="AX421" s="15" t="s">
        <v>81</v>
      </c>
      <c r="AY421" s="200" t="s">
        <v>134</v>
      </c>
    </row>
    <row r="422" spans="1:65" s="2" customFormat="1" ht="21.75" customHeight="1">
      <c r="A422" s="32"/>
      <c r="B422" s="157"/>
      <c r="C422" s="158" t="s">
        <v>864</v>
      </c>
      <c r="D422" s="158" t="s">
        <v>137</v>
      </c>
      <c r="E422" s="159" t="s">
        <v>865</v>
      </c>
      <c r="F422" s="160" t="s">
        <v>866</v>
      </c>
      <c r="G422" s="161" t="s">
        <v>140</v>
      </c>
      <c r="H422" s="162">
        <v>22.676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0.00021</v>
      </c>
      <c r="R422" s="168">
        <f>Q422*H422</f>
        <v>0.00476196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199</v>
      </c>
      <c r="AT422" s="170" t="s">
        <v>137</v>
      </c>
      <c r="AU422" s="170" t="s">
        <v>142</v>
      </c>
      <c r="AY422" s="17" t="s">
        <v>134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142</v>
      </c>
      <c r="BK422" s="171">
        <f>ROUND(I422*H422,2)</f>
        <v>0</v>
      </c>
      <c r="BL422" s="17" t="s">
        <v>199</v>
      </c>
      <c r="BM422" s="170" t="s">
        <v>867</v>
      </c>
    </row>
    <row r="423" spans="1:65" s="2" customFormat="1" ht="21.75" customHeight="1">
      <c r="A423" s="32"/>
      <c r="B423" s="157"/>
      <c r="C423" s="158" t="s">
        <v>868</v>
      </c>
      <c r="D423" s="158" t="s">
        <v>137</v>
      </c>
      <c r="E423" s="159" t="s">
        <v>869</v>
      </c>
      <c r="F423" s="160" t="s">
        <v>870</v>
      </c>
      <c r="G423" s="161" t="s">
        <v>140</v>
      </c>
      <c r="H423" s="162">
        <v>22.676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0.00016</v>
      </c>
      <c r="R423" s="168">
        <f>Q423*H423</f>
        <v>0.00362816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199</v>
      </c>
      <c r="AT423" s="170" t="s">
        <v>137</v>
      </c>
      <c r="AU423" s="170" t="s">
        <v>142</v>
      </c>
      <c r="AY423" s="17" t="s">
        <v>134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142</v>
      </c>
      <c r="BK423" s="171">
        <f>ROUND(I423*H423,2)</f>
        <v>0</v>
      </c>
      <c r="BL423" s="17" t="s">
        <v>199</v>
      </c>
      <c r="BM423" s="170" t="s">
        <v>871</v>
      </c>
    </row>
    <row r="424" spans="2:63" s="12" customFormat="1" ht="25.9" customHeight="1">
      <c r="B424" s="144"/>
      <c r="D424" s="145" t="s">
        <v>75</v>
      </c>
      <c r="E424" s="146" t="s">
        <v>872</v>
      </c>
      <c r="F424" s="146" t="s">
        <v>873</v>
      </c>
      <c r="I424" s="147"/>
      <c r="J424" s="148">
        <f>BK424</f>
        <v>0</v>
      </c>
      <c r="L424" s="144"/>
      <c r="M424" s="149"/>
      <c r="N424" s="150"/>
      <c r="O424" s="150"/>
      <c r="P424" s="151">
        <f>SUM(P425:P446)</f>
        <v>0</v>
      </c>
      <c r="Q424" s="150"/>
      <c r="R424" s="151">
        <f>SUM(R425:R446)</f>
        <v>0</v>
      </c>
      <c r="S424" s="150"/>
      <c r="T424" s="152">
        <f>SUM(T425:T446)</f>
        <v>0</v>
      </c>
      <c r="AR424" s="145" t="s">
        <v>141</v>
      </c>
      <c r="AT424" s="153" t="s">
        <v>75</v>
      </c>
      <c r="AU424" s="153" t="s">
        <v>76</v>
      </c>
      <c r="AY424" s="145" t="s">
        <v>134</v>
      </c>
      <c r="BK424" s="154">
        <f>SUM(BK425:BK446)</f>
        <v>0</v>
      </c>
    </row>
    <row r="425" spans="1:65" s="2" customFormat="1" ht="16.5" customHeight="1">
      <c r="A425" s="32"/>
      <c r="B425" s="157"/>
      <c r="C425" s="158" t="s">
        <v>874</v>
      </c>
      <c r="D425" s="158" t="s">
        <v>137</v>
      </c>
      <c r="E425" s="159" t="s">
        <v>875</v>
      </c>
      <c r="F425" s="160" t="s">
        <v>876</v>
      </c>
      <c r="G425" s="161" t="s">
        <v>877</v>
      </c>
      <c r="H425" s="162">
        <v>50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</v>
      </c>
      <c r="R425" s="168">
        <f>Q425*H425</f>
        <v>0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878</v>
      </c>
      <c r="AT425" s="170" t="s">
        <v>137</v>
      </c>
      <c r="AU425" s="170" t="s">
        <v>81</v>
      </c>
      <c r="AY425" s="17" t="s">
        <v>134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878</v>
      </c>
      <c r="BM425" s="170" t="s">
        <v>879</v>
      </c>
    </row>
    <row r="426" spans="2:51" s="14" customFormat="1" ht="22.5">
      <c r="B426" s="181"/>
      <c r="D426" s="173" t="s">
        <v>144</v>
      </c>
      <c r="E426" s="182" t="s">
        <v>1</v>
      </c>
      <c r="F426" s="183" t="s">
        <v>880</v>
      </c>
      <c r="H426" s="182" t="s">
        <v>1</v>
      </c>
      <c r="I426" s="184"/>
      <c r="L426" s="181"/>
      <c r="M426" s="185"/>
      <c r="N426" s="186"/>
      <c r="O426" s="186"/>
      <c r="P426" s="186"/>
      <c r="Q426" s="186"/>
      <c r="R426" s="186"/>
      <c r="S426" s="186"/>
      <c r="T426" s="187"/>
      <c r="AT426" s="182" t="s">
        <v>144</v>
      </c>
      <c r="AU426" s="182" t="s">
        <v>81</v>
      </c>
      <c r="AV426" s="14" t="s">
        <v>81</v>
      </c>
      <c r="AW426" s="14" t="s">
        <v>33</v>
      </c>
      <c r="AX426" s="14" t="s">
        <v>76</v>
      </c>
      <c r="AY426" s="182" t="s">
        <v>134</v>
      </c>
    </row>
    <row r="427" spans="2:51" s="14" customFormat="1" ht="12">
      <c r="B427" s="181"/>
      <c r="D427" s="173" t="s">
        <v>144</v>
      </c>
      <c r="E427" s="182" t="s">
        <v>1</v>
      </c>
      <c r="F427" s="183" t="s">
        <v>881</v>
      </c>
      <c r="H427" s="182" t="s">
        <v>1</v>
      </c>
      <c r="I427" s="184"/>
      <c r="L427" s="181"/>
      <c r="M427" s="185"/>
      <c r="N427" s="186"/>
      <c r="O427" s="186"/>
      <c r="P427" s="186"/>
      <c r="Q427" s="186"/>
      <c r="R427" s="186"/>
      <c r="S427" s="186"/>
      <c r="T427" s="187"/>
      <c r="AT427" s="182" t="s">
        <v>144</v>
      </c>
      <c r="AU427" s="182" t="s">
        <v>81</v>
      </c>
      <c r="AV427" s="14" t="s">
        <v>81</v>
      </c>
      <c r="AW427" s="14" t="s">
        <v>33</v>
      </c>
      <c r="AX427" s="14" t="s">
        <v>76</v>
      </c>
      <c r="AY427" s="182" t="s">
        <v>134</v>
      </c>
    </row>
    <row r="428" spans="2:51" s="13" customFormat="1" ht="12">
      <c r="B428" s="172"/>
      <c r="D428" s="173" t="s">
        <v>144</v>
      </c>
      <c r="E428" s="174" t="s">
        <v>1</v>
      </c>
      <c r="F428" s="175" t="s">
        <v>199</v>
      </c>
      <c r="H428" s="176">
        <v>16</v>
      </c>
      <c r="I428" s="177"/>
      <c r="L428" s="172"/>
      <c r="M428" s="178"/>
      <c r="N428" s="179"/>
      <c r="O428" s="179"/>
      <c r="P428" s="179"/>
      <c r="Q428" s="179"/>
      <c r="R428" s="179"/>
      <c r="S428" s="179"/>
      <c r="T428" s="180"/>
      <c r="AT428" s="174" t="s">
        <v>144</v>
      </c>
      <c r="AU428" s="174" t="s">
        <v>81</v>
      </c>
      <c r="AV428" s="13" t="s">
        <v>142</v>
      </c>
      <c r="AW428" s="13" t="s">
        <v>33</v>
      </c>
      <c r="AX428" s="13" t="s">
        <v>76</v>
      </c>
      <c r="AY428" s="174" t="s">
        <v>134</v>
      </c>
    </row>
    <row r="429" spans="2:51" s="14" customFormat="1" ht="12">
      <c r="B429" s="181"/>
      <c r="D429" s="173" t="s">
        <v>144</v>
      </c>
      <c r="E429" s="182" t="s">
        <v>1</v>
      </c>
      <c r="F429" s="183" t="s">
        <v>882</v>
      </c>
      <c r="H429" s="182" t="s">
        <v>1</v>
      </c>
      <c r="I429" s="184"/>
      <c r="L429" s="181"/>
      <c r="M429" s="185"/>
      <c r="N429" s="186"/>
      <c r="O429" s="186"/>
      <c r="P429" s="186"/>
      <c r="Q429" s="186"/>
      <c r="R429" s="186"/>
      <c r="S429" s="186"/>
      <c r="T429" s="187"/>
      <c r="AT429" s="182" t="s">
        <v>144</v>
      </c>
      <c r="AU429" s="182" t="s">
        <v>81</v>
      </c>
      <c r="AV429" s="14" t="s">
        <v>81</v>
      </c>
      <c r="AW429" s="14" t="s">
        <v>33</v>
      </c>
      <c r="AX429" s="14" t="s">
        <v>76</v>
      </c>
      <c r="AY429" s="182" t="s">
        <v>134</v>
      </c>
    </row>
    <row r="430" spans="2:51" s="13" customFormat="1" ht="12">
      <c r="B430" s="172"/>
      <c r="D430" s="173" t="s">
        <v>144</v>
      </c>
      <c r="E430" s="174" t="s">
        <v>1</v>
      </c>
      <c r="F430" s="175" t="s">
        <v>199</v>
      </c>
      <c r="H430" s="176">
        <v>16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144</v>
      </c>
      <c r="AU430" s="174" t="s">
        <v>81</v>
      </c>
      <c r="AV430" s="13" t="s">
        <v>142</v>
      </c>
      <c r="AW430" s="13" t="s">
        <v>33</v>
      </c>
      <c r="AX430" s="13" t="s">
        <v>76</v>
      </c>
      <c r="AY430" s="174" t="s">
        <v>134</v>
      </c>
    </row>
    <row r="431" spans="2:51" s="14" customFormat="1" ht="22.5">
      <c r="B431" s="181"/>
      <c r="D431" s="173" t="s">
        <v>144</v>
      </c>
      <c r="E431" s="182" t="s">
        <v>1</v>
      </c>
      <c r="F431" s="183" t="s">
        <v>883</v>
      </c>
      <c r="H431" s="182" t="s">
        <v>1</v>
      </c>
      <c r="I431" s="184"/>
      <c r="L431" s="181"/>
      <c r="M431" s="185"/>
      <c r="N431" s="186"/>
      <c r="O431" s="186"/>
      <c r="P431" s="186"/>
      <c r="Q431" s="186"/>
      <c r="R431" s="186"/>
      <c r="S431" s="186"/>
      <c r="T431" s="187"/>
      <c r="AT431" s="182" t="s">
        <v>144</v>
      </c>
      <c r="AU431" s="182" t="s">
        <v>81</v>
      </c>
      <c r="AV431" s="14" t="s">
        <v>81</v>
      </c>
      <c r="AW431" s="14" t="s">
        <v>33</v>
      </c>
      <c r="AX431" s="14" t="s">
        <v>76</v>
      </c>
      <c r="AY431" s="182" t="s">
        <v>134</v>
      </c>
    </row>
    <row r="432" spans="2:51" s="13" customFormat="1" ht="12">
      <c r="B432" s="172"/>
      <c r="D432" s="173" t="s">
        <v>144</v>
      </c>
      <c r="E432" s="174" t="s">
        <v>1</v>
      </c>
      <c r="F432" s="175" t="s">
        <v>142</v>
      </c>
      <c r="H432" s="176">
        <v>2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81</v>
      </c>
      <c r="AV432" s="13" t="s">
        <v>142</v>
      </c>
      <c r="AW432" s="13" t="s">
        <v>33</v>
      </c>
      <c r="AX432" s="13" t="s">
        <v>76</v>
      </c>
      <c r="AY432" s="174" t="s">
        <v>134</v>
      </c>
    </row>
    <row r="433" spans="2:51" s="14" customFormat="1" ht="12">
      <c r="B433" s="181"/>
      <c r="D433" s="173" t="s">
        <v>144</v>
      </c>
      <c r="E433" s="182" t="s">
        <v>1</v>
      </c>
      <c r="F433" s="183" t="s">
        <v>884</v>
      </c>
      <c r="H433" s="182" t="s">
        <v>1</v>
      </c>
      <c r="I433" s="184"/>
      <c r="L433" s="181"/>
      <c r="M433" s="185"/>
      <c r="N433" s="186"/>
      <c r="O433" s="186"/>
      <c r="P433" s="186"/>
      <c r="Q433" s="186"/>
      <c r="R433" s="186"/>
      <c r="S433" s="186"/>
      <c r="T433" s="187"/>
      <c r="AT433" s="182" t="s">
        <v>144</v>
      </c>
      <c r="AU433" s="182" t="s">
        <v>81</v>
      </c>
      <c r="AV433" s="14" t="s">
        <v>81</v>
      </c>
      <c r="AW433" s="14" t="s">
        <v>33</v>
      </c>
      <c r="AX433" s="14" t="s">
        <v>76</v>
      </c>
      <c r="AY433" s="182" t="s">
        <v>134</v>
      </c>
    </row>
    <row r="434" spans="2:51" s="13" customFormat="1" ht="12">
      <c r="B434" s="172"/>
      <c r="D434" s="173" t="s">
        <v>144</v>
      </c>
      <c r="E434" s="174" t="s">
        <v>1</v>
      </c>
      <c r="F434" s="175" t="s">
        <v>161</v>
      </c>
      <c r="H434" s="176">
        <v>8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81</v>
      </c>
      <c r="AV434" s="13" t="s">
        <v>142</v>
      </c>
      <c r="AW434" s="13" t="s">
        <v>33</v>
      </c>
      <c r="AX434" s="13" t="s">
        <v>76</v>
      </c>
      <c r="AY434" s="174" t="s">
        <v>134</v>
      </c>
    </row>
    <row r="435" spans="2:51" s="14" customFormat="1" ht="12">
      <c r="B435" s="181"/>
      <c r="D435" s="173" t="s">
        <v>144</v>
      </c>
      <c r="E435" s="182" t="s">
        <v>1</v>
      </c>
      <c r="F435" s="183" t="s">
        <v>885</v>
      </c>
      <c r="H435" s="182" t="s">
        <v>1</v>
      </c>
      <c r="I435" s="184"/>
      <c r="L435" s="181"/>
      <c r="M435" s="185"/>
      <c r="N435" s="186"/>
      <c r="O435" s="186"/>
      <c r="P435" s="186"/>
      <c r="Q435" s="186"/>
      <c r="R435" s="186"/>
      <c r="S435" s="186"/>
      <c r="T435" s="187"/>
      <c r="AT435" s="182" t="s">
        <v>144</v>
      </c>
      <c r="AU435" s="182" t="s">
        <v>81</v>
      </c>
      <c r="AV435" s="14" t="s">
        <v>81</v>
      </c>
      <c r="AW435" s="14" t="s">
        <v>33</v>
      </c>
      <c r="AX435" s="14" t="s">
        <v>76</v>
      </c>
      <c r="AY435" s="182" t="s">
        <v>134</v>
      </c>
    </row>
    <row r="436" spans="2:51" s="13" customFormat="1" ht="12">
      <c r="B436" s="172"/>
      <c r="D436" s="173" t="s">
        <v>144</v>
      </c>
      <c r="E436" s="174" t="s">
        <v>1</v>
      </c>
      <c r="F436" s="175" t="s">
        <v>161</v>
      </c>
      <c r="H436" s="176">
        <v>8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81</v>
      </c>
      <c r="AV436" s="13" t="s">
        <v>142</v>
      </c>
      <c r="AW436" s="13" t="s">
        <v>33</v>
      </c>
      <c r="AX436" s="13" t="s">
        <v>76</v>
      </c>
      <c r="AY436" s="174" t="s">
        <v>134</v>
      </c>
    </row>
    <row r="437" spans="2:51" s="15" customFormat="1" ht="12">
      <c r="B437" s="199"/>
      <c r="D437" s="173" t="s">
        <v>144</v>
      </c>
      <c r="E437" s="200" t="s">
        <v>1</v>
      </c>
      <c r="F437" s="201" t="s">
        <v>206</v>
      </c>
      <c r="H437" s="202">
        <v>50</v>
      </c>
      <c r="I437" s="203"/>
      <c r="L437" s="199"/>
      <c r="M437" s="204"/>
      <c r="N437" s="205"/>
      <c r="O437" s="205"/>
      <c r="P437" s="205"/>
      <c r="Q437" s="205"/>
      <c r="R437" s="205"/>
      <c r="S437" s="205"/>
      <c r="T437" s="206"/>
      <c r="AT437" s="200" t="s">
        <v>144</v>
      </c>
      <c r="AU437" s="200" t="s">
        <v>81</v>
      </c>
      <c r="AV437" s="15" t="s">
        <v>141</v>
      </c>
      <c r="AW437" s="15" t="s">
        <v>33</v>
      </c>
      <c r="AX437" s="15" t="s">
        <v>81</v>
      </c>
      <c r="AY437" s="200" t="s">
        <v>134</v>
      </c>
    </row>
    <row r="438" spans="1:65" s="2" customFormat="1" ht="16.5" customHeight="1">
      <c r="A438" s="32"/>
      <c r="B438" s="157"/>
      <c r="C438" s="158" t="s">
        <v>886</v>
      </c>
      <c r="D438" s="158" t="s">
        <v>137</v>
      </c>
      <c r="E438" s="159" t="s">
        <v>887</v>
      </c>
      <c r="F438" s="160" t="s">
        <v>888</v>
      </c>
      <c r="G438" s="161" t="s">
        <v>877</v>
      </c>
      <c r="H438" s="162">
        <v>8</v>
      </c>
      <c r="I438" s="163"/>
      <c r="J438" s="164">
        <f>ROUND(I438*H438,2)</f>
        <v>0</v>
      </c>
      <c r="K438" s="165"/>
      <c r="L438" s="33"/>
      <c r="M438" s="166" t="s">
        <v>1</v>
      </c>
      <c r="N438" s="167" t="s">
        <v>42</v>
      </c>
      <c r="O438" s="58"/>
      <c r="P438" s="168">
        <f>O438*H438</f>
        <v>0</v>
      </c>
      <c r="Q438" s="168">
        <v>0</v>
      </c>
      <c r="R438" s="168">
        <f>Q438*H438</f>
        <v>0</v>
      </c>
      <c r="S438" s="168">
        <v>0</v>
      </c>
      <c r="T438" s="169">
        <f>S438*H438</f>
        <v>0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70" t="s">
        <v>878</v>
      </c>
      <c r="AT438" s="170" t="s">
        <v>137</v>
      </c>
      <c r="AU438" s="170" t="s">
        <v>81</v>
      </c>
      <c r="AY438" s="17" t="s">
        <v>134</v>
      </c>
      <c r="BE438" s="171">
        <f>IF(N438="základní",J438,0)</f>
        <v>0</v>
      </c>
      <c r="BF438" s="171">
        <f>IF(N438="snížená",J438,0)</f>
        <v>0</v>
      </c>
      <c r="BG438" s="171">
        <f>IF(N438="zákl. přenesená",J438,0)</f>
        <v>0</v>
      </c>
      <c r="BH438" s="171">
        <f>IF(N438="sníž. přenesená",J438,0)</f>
        <v>0</v>
      </c>
      <c r="BI438" s="171">
        <f>IF(N438="nulová",J438,0)</f>
        <v>0</v>
      </c>
      <c r="BJ438" s="17" t="s">
        <v>142</v>
      </c>
      <c r="BK438" s="171">
        <f>ROUND(I438*H438,2)</f>
        <v>0</v>
      </c>
      <c r="BL438" s="17" t="s">
        <v>878</v>
      </c>
      <c r="BM438" s="170" t="s">
        <v>889</v>
      </c>
    </row>
    <row r="439" spans="2:51" s="14" customFormat="1" ht="22.5">
      <c r="B439" s="181"/>
      <c r="D439" s="173" t="s">
        <v>144</v>
      </c>
      <c r="E439" s="182" t="s">
        <v>1</v>
      </c>
      <c r="F439" s="183" t="s">
        <v>890</v>
      </c>
      <c r="H439" s="182" t="s">
        <v>1</v>
      </c>
      <c r="I439" s="184"/>
      <c r="L439" s="181"/>
      <c r="M439" s="185"/>
      <c r="N439" s="186"/>
      <c r="O439" s="186"/>
      <c r="P439" s="186"/>
      <c r="Q439" s="186"/>
      <c r="R439" s="186"/>
      <c r="S439" s="186"/>
      <c r="T439" s="187"/>
      <c r="AT439" s="182" t="s">
        <v>144</v>
      </c>
      <c r="AU439" s="182" t="s">
        <v>81</v>
      </c>
      <c r="AV439" s="14" t="s">
        <v>81</v>
      </c>
      <c r="AW439" s="14" t="s">
        <v>33</v>
      </c>
      <c r="AX439" s="14" t="s">
        <v>76</v>
      </c>
      <c r="AY439" s="182" t="s">
        <v>134</v>
      </c>
    </row>
    <row r="440" spans="2:51" s="13" customFormat="1" ht="12">
      <c r="B440" s="172"/>
      <c r="D440" s="173" t="s">
        <v>144</v>
      </c>
      <c r="E440" s="174" t="s">
        <v>1</v>
      </c>
      <c r="F440" s="175" t="s">
        <v>161</v>
      </c>
      <c r="H440" s="176">
        <v>8</v>
      </c>
      <c r="I440" s="177"/>
      <c r="L440" s="172"/>
      <c r="M440" s="178"/>
      <c r="N440" s="179"/>
      <c r="O440" s="179"/>
      <c r="P440" s="179"/>
      <c r="Q440" s="179"/>
      <c r="R440" s="179"/>
      <c r="S440" s="179"/>
      <c r="T440" s="180"/>
      <c r="AT440" s="174" t="s">
        <v>144</v>
      </c>
      <c r="AU440" s="174" t="s">
        <v>81</v>
      </c>
      <c r="AV440" s="13" t="s">
        <v>142</v>
      </c>
      <c r="AW440" s="13" t="s">
        <v>33</v>
      </c>
      <c r="AX440" s="13" t="s">
        <v>81</v>
      </c>
      <c r="AY440" s="174" t="s">
        <v>134</v>
      </c>
    </row>
    <row r="441" spans="1:65" s="2" customFormat="1" ht="16.5" customHeight="1">
      <c r="A441" s="32"/>
      <c r="B441" s="157"/>
      <c r="C441" s="158" t="s">
        <v>891</v>
      </c>
      <c r="D441" s="158" t="s">
        <v>137</v>
      </c>
      <c r="E441" s="159" t="s">
        <v>892</v>
      </c>
      <c r="F441" s="160" t="s">
        <v>893</v>
      </c>
      <c r="G441" s="161" t="s">
        <v>877</v>
      </c>
      <c r="H441" s="162">
        <v>4</v>
      </c>
      <c r="I441" s="163"/>
      <c r="J441" s="164">
        <f>ROUND(I441*H441,2)</f>
        <v>0</v>
      </c>
      <c r="K441" s="165"/>
      <c r="L441" s="33"/>
      <c r="M441" s="166" t="s">
        <v>1</v>
      </c>
      <c r="N441" s="167" t="s">
        <v>42</v>
      </c>
      <c r="O441" s="58"/>
      <c r="P441" s="168">
        <f>O441*H441</f>
        <v>0</v>
      </c>
      <c r="Q441" s="168">
        <v>0</v>
      </c>
      <c r="R441" s="168">
        <f>Q441*H441</f>
        <v>0</v>
      </c>
      <c r="S441" s="168">
        <v>0</v>
      </c>
      <c r="T441" s="169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70" t="s">
        <v>878</v>
      </c>
      <c r="AT441" s="170" t="s">
        <v>137</v>
      </c>
      <c r="AU441" s="170" t="s">
        <v>81</v>
      </c>
      <c r="AY441" s="17" t="s">
        <v>134</v>
      </c>
      <c r="BE441" s="171">
        <f>IF(N441="základní",J441,0)</f>
        <v>0</v>
      </c>
      <c r="BF441" s="171">
        <f>IF(N441="snížená",J441,0)</f>
        <v>0</v>
      </c>
      <c r="BG441" s="171">
        <f>IF(N441="zákl. přenesená",J441,0)</f>
        <v>0</v>
      </c>
      <c r="BH441" s="171">
        <f>IF(N441="sníž. přenesená",J441,0)</f>
        <v>0</v>
      </c>
      <c r="BI441" s="171">
        <f>IF(N441="nulová",J441,0)</f>
        <v>0</v>
      </c>
      <c r="BJ441" s="17" t="s">
        <v>142</v>
      </c>
      <c r="BK441" s="171">
        <f>ROUND(I441*H441,2)</f>
        <v>0</v>
      </c>
      <c r="BL441" s="17" t="s">
        <v>878</v>
      </c>
      <c r="BM441" s="170" t="s">
        <v>894</v>
      </c>
    </row>
    <row r="442" spans="2:51" s="14" customFormat="1" ht="12">
      <c r="B442" s="181"/>
      <c r="D442" s="173" t="s">
        <v>144</v>
      </c>
      <c r="E442" s="182" t="s">
        <v>1</v>
      </c>
      <c r="F442" s="183" t="s">
        <v>895</v>
      </c>
      <c r="H442" s="182" t="s">
        <v>1</v>
      </c>
      <c r="I442" s="184"/>
      <c r="L442" s="181"/>
      <c r="M442" s="185"/>
      <c r="N442" s="186"/>
      <c r="O442" s="186"/>
      <c r="P442" s="186"/>
      <c r="Q442" s="186"/>
      <c r="R442" s="186"/>
      <c r="S442" s="186"/>
      <c r="T442" s="187"/>
      <c r="AT442" s="182" t="s">
        <v>144</v>
      </c>
      <c r="AU442" s="182" t="s">
        <v>81</v>
      </c>
      <c r="AV442" s="14" t="s">
        <v>81</v>
      </c>
      <c r="AW442" s="14" t="s">
        <v>33</v>
      </c>
      <c r="AX442" s="14" t="s">
        <v>76</v>
      </c>
      <c r="AY442" s="182" t="s">
        <v>134</v>
      </c>
    </row>
    <row r="443" spans="2:51" s="13" customFormat="1" ht="12">
      <c r="B443" s="172"/>
      <c r="D443" s="173" t="s">
        <v>144</v>
      </c>
      <c r="E443" s="174" t="s">
        <v>1</v>
      </c>
      <c r="F443" s="175" t="s">
        <v>141</v>
      </c>
      <c r="H443" s="176">
        <v>4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81</v>
      </c>
      <c r="AV443" s="13" t="s">
        <v>142</v>
      </c>
      <c r="AW443" s="13" t="s">
        <v>33</v>
      </c>
      <c r="AX443" s="13" t="s">
        <v>81</v>
      </c>
      <c r="AY443" s="174" t="s">
        <v>134</v>
      </c>
    </row>
    <row r="444" spans="1:65" s="2" customFormat="1" ht="16.5" customHeight="1">
      <c r="A444" s="32"/>
      <c r="B444" s="157"/>
      <c r="C444" s="158" t="s">
        <v>896</v>
      </c>
      <c r="D444" s="158" t="s">
        <v>137</v>
      </c>
      <c r="E444" s="159" t="s">
        <v>897</v>
      </c>
      <c r="F444" s="160" t="s">
        <v>898</v>
      </c>
      <c r="G444" s="161" t="s">
        <v>877</v>
      </c>
      <c r="H444" s="162">
        <v>4</v>
      </c>
      <c r="I444" s="163"/>
      <c r="J444" s="164">
        <f>ROUND(I444*H444,2)</f>
        <v>0</v>
      </c>
      <c r="K444" s="165"/>
      <c r="L444" s="33"/>
      <c r="M444" s="166" t="s">
        <v>1</v>
      </c>
      <c r="N444" s="167" t="s">
        <v>42</v>
      </c>
      <c r="O444" s="58"/>
      <c r="P444" s="168">
        <f>O444*H444</f>
        <v>0</v>
      </c>
      <c r="Q444" s="168">
        <v>0</v>
      </c>
      <c r="R444" s="168">
        <f>Q444*H444</f>
        <v>0</v>
      </c>
      <c r="S444" s="168">
        <v>0</v>
      </c>
      <c r="T444" s="169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70" t="s">
        <v>878</v>
      </c>
      <c r="AT444" s="170" t="s">
        <v>137</v>
      </c>
      <c r="AU444" s="170" t="s">
        <v>81</v>
      </c>
      <c r="AY444" s="17" t="s">
        <v>134</v>
      </c>
      <c r="BE444" s="171">
        <f>IF(N444="základní",J444,0)</f>
        <v>0</v>
      </c>
      <c r="BF444" s="171">
        <f>IF(N444="snížená",J444,0)</f>
        <v>0</v>
      </c>
      <c r="BG444" s="171">
        <f>IF(N444="zákl. přenesená",J444,0)</f>
        <v>0</v>
      </c>
      <c r="BH444" s="171">
        <f>IF(N444="sníž. přenesená",J444,0)</f>
        <v>0</v>
      </c>
      <c r="BI444" s="171">
        <f>IF(N444="nulová",J444,0)</f>
        <v>0</v>
      </c>
      <c r="BJ444" s="17" t="s">
        <v>142</v>
      </c>
      <c r="BK444" s="171">
        <f>ROUND(I444*H444,2)</f>
        <v>0</v>
      </c>
      <c r="BL444" s="17" t="s">
        <v>878</v>
      </c>
      <c r="BM444" s="170" t="s">
        <v>899</v>
      </c>
    </row>
    <row r="445" spans="2:51" s="14" customFormat="1" ht="12">
      <c r="B445" s="181"/>
      <c r="D445" s="173" t="s">
        <v>144</v>
      </c>
      <c r="E445" s="182" t="s">
        <v>1</v>
      </c>
      <c r="F445" s="183" t="s">
        <v>900</v>
      </c>
      <c r="H445" s="182" t="s">
        <v>1</v>
      </c>
      <c r="I445" s="184"/>
      <c r="L445" s="181"/>
      <c r="M445" s="185"/>
      <c r="N445" s="186"/>
      <c r="O445" s="186"/>
      <c r="P445" s="186"/>
      <c r="Q445" s="186"/>
      <c r="R445" s="186"/>
      <c r="S445" s="186"/>
      <c r="T445" s="187"/>
      <c r="AT445" s="182" t="s">
        <v>144</v>
      </c>
      <c r="AU445" s="182" t="s">
        <v>81</v>
      </c>
      <c r="AV445" s="14" t="s">
        <v>81</v>
      </c>
      <c r="AW445" s="14" t="s">
        <v>33</v>
      </c>
      <c r="AX445" s="14" t="s">
        <v>76</v>
      </c>
      <c r="AY445" s="182" t="s">
        <v>134</v>
      </c>
    </row>
    <row r="446" spans="2:51" s="13" customFormat="1" ht="12">
      <c r="B446" s="172"/>
      <c r="D446" s="173" t="s">
        <v>144</v>
      </c>
      <c r="E446" s="174" t="s">
        <v>1</v>
      </c>
      <c r="F446" s="175" t="s">
        <v>141</v>
      </c>
      <c r="H446" s="176">
        <v>4</v>
      </c>
      <c r="I446" s="177"/>
      <c r="L446" s="172"/>
      <c r="M446" s="178"/>
      <c r="N446" s="179"/>
      <c r="O446" s="179"/>
      <c r="P446" s="179"/>
      <c r="Q446" s="179"/>
      <c r="R446" s="179"/>
      <c r="S446" s="179"/>
      <c r="T446" s="180"/>
      <c r="AT446" s="174" t="s">
        <v>144</v>
      </c>
      <c r="AU446" s="174" t="s">
        <v>81</v>
      </c>
      <c r="AV446" s="13" t="s">
        <v>142</v>
      </c>
      <c r="AW446" s="13" t="s">
        <v>33</v>
      </c>
      <c r="AX446" s="13" t="s">
        <v>81</v>
      </c>
      <c r="AY446" s="174" t="s">
        <v>134</v>
      </c>
    </row>
    <row r="447" spans="2:63" s="12" customFormat="1" ht="25.9" customHeight="1">
      <c r="B447" s="144"/>
      <c r="D447" s="145" t="s">
        <v>75</v>
      </c>
      <c r="E447" s="146" t="s">
        <v>901</v>
      </c>
      <c r="F447" s="146" t="s">
        <v>902</v>
      </c>
      <c r="I447" s="147"/>
      <c r="J447" s="148">
        <f>BK447</f>
        <v>0</v>
      </c>
      <c r="L447" s="144"/>
      <c r="M447" s="149"/>
      <c r="N447" s="150"/>
      <c r="O447" s="150"/>
      <c r="P447" s="151">
        <f>P448+P450</f>
        <v>0</v>
      </c>
      <c r="Q447" s="150"/>
      <c r="R447" s="151">
        <f>R448+R450</f>
        <v>0</v>
      </c>
      <c r="S447" s="150"/>
      <c r="T447" s="152">
        <f>T448+T450</f>
        <v>0</v>
      </c>
      <c r="AR447" s="145" t="s">
        <v>153</v>
      </c>
      <c r="AT447" s="153" t="s">
        <v>75</v>
      </c>
      <c r="AU447" s="153" t="s">
        <v>76</v>
      </c>
      <c r="AY447" s="145" t="s">
        <v>134</v>
      </c>
      <c r="BK447" s="154">
        <f>BK448+BK450</f>
        <v>0</v>
      </c>
    </row>
    <row r="448" spans="2:63" s="12" customFormat="1" ht="22.9" customHeight="1">
      <c r="B448" s="144"/>
      <c r="D448" s="145" t="s">
        <v>75</v>
      </c>
      <c r="E448" s="155" t="s">
        <v>903</v>
      </c>
      <c r="F448" s="155" t="s">
        <v>904</v>
      </c>
      <c r="I448" s="147"/>
      <c r="J448" s="156">
        <f>BK448</f>
        <v>0</v>
      </c>
      <c r="L448" s="144"/>
      <c r="M448" s="149"/>
      <c r="N448" s="150"/>
      <c r="O448" s="150"/>
      <c r="P448" s="151">
        <f>P449</f>
        <v>0</v>
      </c>
      <c r="Q448" s="150"/>
      <c r="R448" s="151">
        <f>R449</f>
        <v>0</v>
      </c>
      <c r="S448" s="150"/>
      <c r="T448" s="152">
        <f>T449</f>
        <v>0</v>
      </c>
      <c r="AR448" s="145" t="s">
        <v>153</v>
      </c>
      <c r="AT448" s="153" t="s">
        <v>75</v>
      </c>
      <c r="AU448" s="153" t="s">
        <v>81</v>
      </c>
      <c r="AY448" s="145" t="s">
        <v>134</v>
      </c>
      <c r="BK448" s="154">
        <f>BK449</f>
        <v>0</v>
      </c>
    </row>
    <row r="449" spans="1:65" s="2" customFormat="1" ht="16.5" customHeight="1">
      <c r="A449" s="32"/>
      <c r="B449" s="157"/>
      <c r="C449" s="158" t="s">
        <v>905</v>
      </c>
      <c r="D449" s="158" t="s">
        <v>137</v>
      </c>
      <c r="E449" s="159" t="s">
        <v>906</v>
      </c>
      <c r="F449" s="160" t="s">
        <v>904</v>
      </c>
      <c r="G449" s="161" t="s">
        <v>382</v>
      </c>
      <c r="H449" s="162">
        <v>1</v>
      </c>
      <c r="I449" s="163"/>
      <c r="J449" s="164">
        <f>ROUND(I449*H449,2)</f>
        <v>0</v>
      </c>
      <c r="K449" s="165"/>
      <c r="L449" s="33"/>
      <c r="M449" s="166" t="s">
        <v>1</v>
      </c>
      <c r="N449" s="167" t="s">
        <v>42</v>
      </c>
      <c r="O449" s="58"/>
      <c r="P449" s="168">
        <f>O449*H449</f>
        <v>0</v>
      </c>
      <c r="Q449" s="168">
        <v>0</v>
      </c>
      <c r="R449" s="168">
        <f>Q449*H449</f>
        <v>0</v>
      </c>
      <c r="S449" s="168">
        <v>0</v>
      </c>
      <c r="T449" s="169">
        <f>S449*H449</f>
        <v>0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70" t="s">
        <v>907</v>
      </c>
      <c r="AT449" s="170" t="s">
        <v>137</v>
      </c>
      <c r="AU449" s="170" t="s">
        <v>142</v>
      </c>
      <c r="AY449" s="17" t="s">
        <v>134</v>
      </c>
      <c r="BE449" s="171">
        <f>IF(N449="základní",J449,0)</f>
        <v>0</v>
      </c>
      <c r="BF449" s="171">
        <f>IF(N449="snížená",J449,0)</f>
        <v>0</v>
      </c>
      <c r="BG449" s="171">
        <f>IF(N449="zákl. přenesená",J449,0)</f>
        <v>0</v>
      </c>
      <c r="BH449" s="171">
        <f>IF(N449="sníž. přenesená",J449,0)</f>
        <v>0</v>
      </c>
      <c r="BI449" s="171">
        <f>IF(N449="nulová",J449,0)</f>
        <v>0</v>
      </c>
      <c r="BJ449" s="17" t="s">
        <v>142</v>
      </c>
      <c r="BK449" s="171">
        <f>ROUND(I449*H449,2)</f>
        <v>0</v>
      </c>
      <c r="BL449" s="17" t="s">
        <v>907</v>
      </c>
      <c r="BM449" s="170" t="s">
        <v>908</v>
      </c>
    </row>
    <row r="450" spans="2:63" s="12" customFormat="1" ht="22.9" customHeight="1">
      <c r="B450" s="144"/>
      <c r="D450" s="145" t="s">
        <v>75</v>
      </c>
      <c r="E450" s="155" t="s">
        <v>909</v>
      </c>
      <c r="F450" s="155" t="s">
        <v>910</v>
      </c>
      <c r="I450" s="147"/>
      <c r="J450" s="156">
        <f>BK450</f>
        <v>0</v>
      </c>
      <c r="L450" s="144"/>
      <c r="M450" s="149"/>
      <c r="N450" s="150"/>
      <c r="O450" s="150"/>
      <c r="P450" s="151">
        <f>P451</f>
        <v>0</v>
      </c>
      <c r="Q450" s="150"/>
      <c r="R450" s="151">
        <f>R451</f>
        <v>0</v>
      </c>
      <c r="S450" s="150"/>
      <c r="T450" s="152">
        <f>T451</f>
        <v>0</v>
      </c>
      <c r="AR450" s="145" t="s">
        <v>153</v>
      </c>
      <c r="AT450" s="153" t="s">
        <v>75</v>
      </c>
      <c r="AU450" s="153" t="s">
        <v>81</v>
      </c>
      <c r="AY450" s="145" t="s">
        <v>134</v>
      </c>
      <c r="BK450" s="154">
        <f>BK451</f>
        <v>0</v>
      </c>
    </row>
    <row r="451" spans="1:65" s="2" customFormat="1" ht="16.5" customHeight="1">
      <c r="A451" s="32"/>
      <c r="B451" s="157"/>
      <c r="C451" s="158" t="s">
        <v>911</v>
      </c>
      <c r="D451" s="158" t="s">
        <v>137</v>
      </c>
      <c r="E451" s="159" t="s">
        <v>912</v>
      </c>
      <c r="F451" s="160" t="s">
        <v>910</v>
      </c>
      <c r="G451" s="161" t="s">
        <v>382</v>
      </c>
      <c r="H451" s="162">
        <v>1</v>
      </c>
      <c r="I451" s="163"/>
      <c r="J451" s="164">
        <f>ROUND(I451*H451,2)</f>
        <v>0</v>
      </c>
      <c r="K451" s="165"/>
      <c r="L451" s="33"/>
      <c r="M451" s="207" t="s">
        <v>1</v>
      </c>
      <c r="N451" s="208" t="s">
        <v>42</v>
      </c>
      <c r="O451" s="209"/>
      <c r="P451" s="210">
        <f>O451*H451</f>
        <v>0</v>
      </c>
      <c r="Q451" s="210">
        <v>0</v>
      </c>
      <c r="R451" s="210">
        <f>Q451*H451</f>
        <v>0</v>
      </c>
      <c r="S451" s="210">
        <v>0</v>
      </c>
      <c r="T451" s="211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70" t="s">
        <v>907</v>
      </c>
      <c r="AT451" s="170" t="s">
        <v>137</v>
      </c>
      <c r="AU451" s="170" t="s">
        <v>142</v>
      </c>
      <c r="AY451" s="17" t="s">
        <v>134</v>
      </c>
      <c r="BE451" s="171">
        <f>IF(N451="základní",J451,0)</f>
        <v>0</v>
      </c>
      <c r="BF451" s="171">
        <f>IF(N451="snížená",J451,0)</f>
        <v>0</v>
      </c>
      <c r="BG451" s="171">
        <f>IF(N451="zákl. přenesená",J451,0)</f>
        <v>0</v>
      </c>
      <c r="BH451" s="171">
        <f>IF(N451="sníž. přenesená",J451,0)</f>
        <v>0</v>
      </c>
      <c r="BI451" s="171">
        <f>IF(N451="nulová",J451,0)</f>
        <v>0</v>
      </c>
      <c r="BJ451" s="17" t="s">
        <v>142</v>
      </c>
      <c r="BK451" s="171">
        <f>ROUND(I451*H451,2)</f>
        <v>0</v>
      </c>
      <c r="BL451" s="17" t="s">
        <v>907</v>
      </c>
      <c r="BM451" s="170" t="s">
        <v>913</v>
      </c>
    </row>
    <row r="452" spans="1:31" s="2" customFormat="1" ht="6.95" customHeight="1">
      <c r="A452" s="32"/>
      <c r="B452" s="47"/>
      <c r="C452" s="48"/>
      <c r="D452" s="48"/>
      <c r="E452" s="48"/>
      <c r="F452" s="48"/>
      <c r="G452" s="48"/>
      <c r="H452" s="48"/>
      <c r="I452" s="116"/>
      <c r="J452" s="48"/>
      <c r="K452" s="48"/>
      <c r="L452" s="33"/>
      <c r="M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</row>
  </sheetData>
  <autoFilter ref="C141:K451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2020-06-02T05:38:08Z</dcterms:created>
  <dcterms:modified xsi:type="dcterms:W3CDTF">2021-06-22T07:29:51Z</dcterms:modified>
  <cp:category/>
  <cp:version/>
  <cp:contentType/>
  <cp:contentStatus/>
</cp:coreProperties>
</file>